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0 Monrac\"/>
    </mc:Choice>
  </mc:AlternateContent>
  <xr:revisionPtr revIDLastSave="0" documentId="13_ncr:1_{C7C50F5D-3B43-46C1-807C-B8959505E25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ummary" sheetId="2" r:id="rId1"/>
    <sheet name="Ceiling &amp; Part" sheetId="1" r:id="rId2"/>
  </sheets>
  <definedNames>
    <definedName name="__B19000">#REF!</definedName>
    <definedName name="__B19999">#REF!</definedName>
    <definedName name="__B20000">#REF!</definedName>
    <definedName name="__e20000">#REF!</definedName>
    <definedName name="__e99991">#REF!</definedName>
    <definedName name="_B19000">#REF!</definedName>
    <definedName name="_B19999">#REF!</definedName>
    <definedName name="_B20000">#REF!</definedName>
    <definedName name="_boq1">#REF!</definedName>
    <definedName name="_e20000">#REF!</definedName>
    <definedName name="_e99991">#REF!</definedName>
    <definedName name="a">#REF!</definedName>
    <definedName name="aaa">#REF!</definedName>
    <definedName name="b">#REF!</definedName>
    <definedName name="boqformat">#REF!</definedName>
    <definedName name="CA">#REF!</definedName>
    <definedName name="copy_this">#REF!</definedName>
    <definedName name="Excluded">#REF!</definedName>
    <definedName name="f">#REF!</definedName>
    <definedName name="Included">#REF!</definedName>
    <definedName name="kFOB">#REF!</definedName>
    <definedName name="kIF">#REF!</definedName>
    <definedName name="kloc">#REF!</definedName>
    <definedName name="_xlnm.Print_Area" localSheetId="1">'Ceiling &amp; Part'!$A$1:$M$398</definedName>
    <definedName name="Print_Area_MI">#REF!</definedName>
    <definedName name="_xlnm.Print_Titles" localSheetId="1">'Ceiling &amp; Part'!$1:$6</definedName>
    <definedName name="QR.">#REF!</definedName>
    <definedName name="RA">#REF!</definedName>
    <definedName name="RAPS">#REF!</definedName>
    <definedName name="RCD">#REF!</definedName>
    <definedName name="RCS">#REF!</definedName>
    <definedName name="RL">#REF!</definedName>
    <definedName name="RLPS">#REF!</definedName>
    <definedName name="TSD">#REF!</definedName>
    <definedName name="TSS">#REF!</definedName>
    <definedName name="WE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F10" i="2"/>
  <c r="D10" i="2"/>
  <c r="E8" i="2"/>
  <c r="D8" i="2"/>
  <c r="F7" i="2"/>
  <c r="F4" i="2"/>
  <c r="D4" i="2" s="1"/>
  <c r="E4" i="2" s="1"/>
  <c r="F3" i="2"/>
  <c r="F5" i="2" s="1"/>
  <c r="D3" i="2" l="1"/>
  <c r="M400" i="1"/>
  <c r="E3" i="2" l="1"/>
  <c r="E5" i="2" s="1"/>
  <c r="D5" i="2"/>
  <c r="J106" i="1"/>
  <c r="J107" i="1"/>
  <c r="J105" i="1" l="1"/>
  <c r="K121" i="1" l="1"/>
  <c r="K120" i="1"/>
  <c r="G106" i="1" l="1"/>
  <c r="G113" i="1"/>
  <c r="G326" i="1" l="1"/>
  <c r="G325" i="1"/>
  <c r="F320" i="1"/>
  <c r="G320" i="1"/>
  <c r="K320" i="1"/>
  <c r="G308" i="1"/>
  <c r="G307" i="1"/>
  <c r="H320" i="1" l="1"/>
  <c r="L320" i="1"/>
  <c r="M320" i="1"/>
  <c r="G120" i="1" l="1"/>
  <c r="I290" i="1"/>
  <c r="I289" i="1"/>
  <c r="I288" i="1"/>
  <c r="I287" i="1"/>
  <c r="G392" i="1" l="1"/>
  <c r="H397" i="1" s="1"/>
  <c r="K394" i="1"/>
  <c r="L394" i="1" s="1"/>
  <c r="K393" i="1"/>
  <c r="G394" i="1" l="1"/>
  <c r="H394" i="1" s="1"/>
  <c r="L393" i="1"/>
  <c r="H393" i="1"/>
  <c r="M393" i="1"/>
  <c r="M394" i="1" l="1"/>
  <c r="M397" i="1" s="1"/>
  <c r="K390" i="1"/>
  <c r="G390" i="1"/>
  <c r="F390" i="1"/>
  <c r="K389" i="1"/>
  <c r="G389" i="1"/>
  <c r="F389" i="1"/>
  <c r="K386" i="1"/>
  <c r="G386" i="1"/>
  <c r="F386" i="1"/>
  <c r="K385" i="1"/>
  <c r="G385" i="1"/>
  <c r="F385" i="1"/>
  <c r="K379" i="1"/>
  <c r="G379" i="1"/>
  <c r="F379" i="1"/>
  <c r="K378" i="1"/>
  <c r="G378" i="1"/>
  <c r="F378" i="1"/>
  <c r="G377" i="1"/>
  <c r="F377" i="1"/>
  <c r="G376" i="1"/>
  <c r="F376" i="1"/>
  <c r="J376" i="1" s="1"/>
  <c r="K376" i="1" s="1"/>
  <c r="K372" i="1"/>
  <c r="G372" i="1"/>
  <c r="F372" i="1"/>
  <c r="K371" i="1"/>
  <c r="G371" i="1"/>
  <c r="F371" i="1"/>
  <c r="K370" i="1"/>
  <c r="G370" i="1"/>
  <c r="F370" i="1"/>
  <c r="J370" i="1" s="1"/>
  <c r="G369" i="1"/>
  <c r="F369" i="1"/>
  <c r="J369" i="1" s="1"/>
  <c r="K369" i="1" s="1"/>
  <c r="K365" i="1"/>
  <c r="G365" i="1"/>
  <c r="F365" i="1"/>
  <c r="K364" i="1"/>
  <c r="G364" i="1"/>
  <c r="F364" i="1"/>
  <c r="G363" i="1"/>
  <c r="F363" i="1"/>
  <c r="G362" i="1"/>
  <c r="F362" i="1"/>
  <c r="J362" i="1" s="1"/>
  <c r="K362" i="1" s="1"/>
  <c r="K358" i="1"/>
  <c r="G358" i="1"/>
  <c r="F358" i="1"/>
  <c r="K357" i="1"/>
  <c r="G357" i="1"/>
  <c r="F357" i="1"/>
  <c r="K356" i="1"/>
  <c r="G356" i="1"/>
  <c r="F356" i="1"/>
  <c r="K355" i="1"/>
  <c r="G355" i="1"/>
  <c r="F355" i="1"/>
  <c r="K351" i="1"/>
  <c r="G351" i="1"/>
  <c r="F351" i="1"/>
  <c r="H351" i="1" s="1"/>
  <c r="G350" i="1"/>
  <c r="F350" i="1"/>
  <c r="J350" i="1" s="1"/>
  <c r="K350" i="1" s="1"/>
  <c r="G349" i="1"/>
  <c r="F349" i="1"/>
  <c r="G348" i="1"/>
  <c r="F348" i="1"/>
  <c r="J348" i="1" s="1"/>
  <c r="K348" i="1" s="1"/>
  <c r="G342" i="1"/>
  <c r="G341" i="1"/>
  <c r="G340" i="1"/>
  <c r="G339" i="1"/>
  <c r="G335" i="1"/>
  <c r="F335" i="1"/>
  <c r="J335" i="1" s="1"/>
  <c r="K335" i="1" s="1"/>
  <c r="G334" i="1"/>
  <c r="F334" i="1"/>
  <c r="J334" i="1" s="1"/>
  <c r="K334" i="1" s="1"/>
  <c r="K333" i="1"/>
  <c r="G333" i="1"/>
  <c r="F333" i="1"/>
  <c r="K332" i="1"/>
  <c r="G332" i="1"/>
  <c r="F332" i="1"/>
  <c r="G327" i="1"/>
  <c r="F327" i="1"/>
  <c r="I327" i="1" s="1"/>
  <c r="F326" i="1"/>
  <c r="I326" i="1" s="1"/>
  <c r="K325" i="1"/>
  <c r="F325" i="1"/>
  <c r="K322" i="1"/>
  <c r="G322" i="1"/>
  <c r="F322" i="1"/>
  <c r="K321" i="1"/>
  <c r="G321" i="1"/>
  <c r="F321" i="1"/>
  <c r="K319" i="1"/>
  <c r="G319" i="1"/>
  <c r="F319" i="1"/>
  <c r="K316" i="1"/>
  <c r="G316" i="1"/>
  <c r="G315" i="1"/>
  <c r="G314" i="1"/>
  <c r="G313" i="1"/>
  <c r="K309" i="1"/>
  <c r="G309" i="1"/>
  <c r="F309" i="1"/>
  <c r="F308" i="1"/>
  <c r="F307" i="1"/>
  <c r="I307" i="1" s="1"/>
  <c r="K304" i="1"/>
  <c r="G304" i="1"/>
  <c r="K303" i="1"/>
  <c r="G303" i="1"/>
  <c r="G302" i="1"/>
  <c r="G301" i="1"/>
  <c r="G297" i="1"/>
  <c r="G296" i="1"/>
  <c r="G295" i="1"/>
  <c r="G294" i="1"/>
  <c r="G290" i="1"/>
  <c r="F290" i="1"/>
  <c r="G289" i="1"/>
  <c r="F289" i="1"/>
  <c r="G288" i="1"/>
  <c r="F288" i="1"/>
  <c r="G287" i="1"/>
  <c r="F287" i="1"/>
  <c r="G284" i="1"/>
  <c r="G283" i="1"/>
  <c r="G282" i="1"/>
  <c r="G281" i="1"/>
  <c r="K277" i="1"/>
  <c r="G277" i="1"/>
  <c r="F277" i="1"/>
  <c r="K276" i="1"/>
  <c r="G276" i="1"/>
  <c r="F276" i="1"/>
  <c r="H276" i="1" s="1"/>
  <c r="G275" i="1"/>
  <c r="F275" i="1"/>
  <c r="J275" i="1" s="1"/>
  <c r="K275" i="1" s="1"/>
  <c r="K274" i="1"/>
  <c r="G274" i="1"/>
  <c r="F274" i="1"/>
  <c r="K271" i="1"/>
  <c r="G271" i="1"/>
  <c r="G270" i="1"/>
  <c r="G269" i="1"/>
  <c r="G268" i="1"/>
  <c r="G264" i="1"/>
  <c r="F264" i="1"/>
  <c r="G263" i="1"/>
  <c r="F263" i="1"/>
  <c r="K263" i="1" s="1"/>
  <c r="K262" i="1"/>
  <c r="G262" i="1"/>
  <c r="F262" i="1"/>
  <c r="K261" i="1"/>
  <c r="G261" i="1"/>
  <c r="F261" i="1"/>
  <c r="G258" i="1"/>
  <c r="F258" i="1"/>
  <c r="K258" i="1" s="1"/>
  <c r="G257" i="1"/>
  <c r="F257" i="1"/>
  <c r="G256" i="1"/>
  <c r="F256" i="1"/>
  <c r="G255" i="1"/>
  <c r="F255" i="1"/>
  <c r="G252" i="1"/>
  <c r="G251" i="1"/>
  <c r="G250" i="1"/>
  <c r="G249" i="1"/>
  <c r="K245" i="1"/>
  <c r="G245" i="1"/>
  <c r="F245" i="1"/>
  <c r="K244" i="1"/>
  <c r="G244" i="1"/>
  <c r="F244" i="1"/>
  <c r="G243" i="1"/>
  <c r="F243" i="1"/>
  <c r="J243" i="1" s="1"/>
  <c r="K243" i="1" s="1"/>
  <c r="G242" i="1"/>
  <c r="F242" i="1"/>
  <c r="J242" i="1" s="1"/>
  <c r="K242" i="1" s="1"/>
  <c r="K239" i="1"/>
  <c r="G239" i="1"/>
  <c r="F239" i="1"/>
  <c r="K238" i="1"/>
  <c r="G238" i="1"/>
  <c r="F238" i="1"/>
  <c r="H238" i="1" s="1"/>
  <c r="G237" i="1"/>
  <c r="F237" i="1"/>
  <c r="G236" i="1"/>
  <c r="F236" i="1"/>
  <c r="K233" i="1"/>
  <c r="G233" i="1"/>
  <c r="F233" i="1"/>
  <c r="K232" i="1"/>
  <c r="G232" i="1"/>
  <c r="F232" i="1"/>
  <c r="G231" i="1"/>
  <c r="F231" i="1"/>
  <c r="J231" i="1" s="1"/>
  <c r="K231" i="1" s="1"/>
  <c r="G230" i="1"/>
  <c r="F230" i="1"/>
  <c r="J230" i="1" s="1"/>
  <c r="K230" i="1" s="1"/>
  <c r="G227" i="1"/>
  <c r="G226" i="1"/>
  <c r="G225" i="1"/>
  <c r="G224" i="1"/>
  <c r="K219" i="1"/>
  <c r="G219" i="1"/>
  <c r="F219" i="1"/>
  <c r="K218" i="1"/>
  <c r="G218" i="1"/>
  <c r="F218" i="1"/>
  <c r="G217" i="1"/>
  <c r="F217" i="1"/>
  <c r="G216" i="1"/>
  <c r="F216" i="1"/>
  <c r="I216" i="1" s="1"/>
  <c r="K216" i="1" s="1"/>
  <c r="K212" i="1"/>
  <c r="G212" i="1"/>
  <c r="F212" i="1"/>
  <c r="J212" i="1" s="1"/>
  <c r="G211" i="1"/>
  <c r="F211" i="1"/>
  <c r="J211" i="1" s="1"/>
  <c r="K211" i="1" s="1"/>
  <c r="G210" i="1"/>
  <c r="F210" i="1"/>
  <c r="G209" i="1"/>
  <c r="F209" i="1"/>
  <c r="I209" i="1" s="1"/>
  <c r="J209" i="1" s="1"/>
  <c r="G205" i="1"/>
  <c r="F205" i="1"/>
  <c r="J205" i="1" s="1"/>
  <c r="K205" i="1" s="1"/>
  <c r="G204" i="1"/>
  <c r="F204" i="1"/>
  <c r="J204" i="1" s="1"/>
  <c r="K204" i="1" s="1"/>
  <c r="K203" i="1"/>
  <c r="G203" i="1"/>
  <c r="F203" i="1"/>
  <c r="H203" i="1" s="1"/>
  <c r="K202" i="1"/>
  <c r="G202" i="1"/>
  <c r="F202" i="1"/>
  <c r="K198" i="1"/>
  <c r="G198" i="1"/>
  <c r="F198" i="1"/>
  <c r="K197" i="1"/>
  <c r="G197" i="1"/>
  <c r="F197" i="1"/>
  <c r="G196" i="1"/>
  <c r="F196" i="1"/>
  <c r="J196" i="1" s="1"/>
  <c r="K196" i="1" s="1"/>
  <c r="G195" i="1"/>
  <c r="F195" i="1"/>
  <c r="J195" i="1" s="1"/>
  <c r="K195" i="1" s="1"/>
  <c r="G192" i="1"/>
  <c r="F192" i="1"/>
  <c r="J192" i="1" s="1"/>
  <c r="K192" i="1" s="1"/>
  <c r="G191" i="1"/>
  <c r="F191" i="1"/>
  <c r="J191" i="1" s="1"/>
  <c r="K191" i="1" s="1"/>
  <c r="G190" i="1"/>
  <c r="F190" i="1"/>
  <c r="G189" i="1"/>
  <c r="F189" i="1"/>
  <c r="K186" i="1"/>
  <c r="G186" i="1"/>
  <c r="F186" i="1"/>
  <c r="K185" i="1"/>
  <c r="G185" i="1"/>
  <c r="F185" i="1"/>
  <c r="G184" i="1"/>
  <c r="F184" i="1"/>
  <c r="J184" i="1" s="1"/>
  <c r="K184" i="1" s="1"/>
  <c r="G183" i="1"/>
  <c r="F183" i="1"/>
  <c r="J183" i="1" s="1"/>
  <c r="K183" i="1" s="1"/>
  <c r="G180" i="1"/>
  <c r="G179" i="1"/>
  <c r="G178" i="1"/>
  <c r="G177" i="1"/>
  <c r="I118" i="1"/>
  <c r="I112" i="1"/>
  <c r="I113" i="1"/>
  <c r="I114" i="1"/>
  <c r="I111" i="1"/>
  <c r="I77" i="1"/>
  <c r="I78" i="1"/>
  <c r="I79" i="1"/>
  <c r="I80" i="1"/>
  <c r="I76" i="1"/>
  <c r="I71" i="1"/>
  <c r="I72" i="1"/>
  <c r="I73" i="1"/>
  <c r="I70" i="1"/>
  <c r="I84" i="1"/>
  <c r="I85" i="1"/>
  <c r="I86" i="1"/>
  <c r="J86" i="1" s="1"/>
  <c r="I87" i="1"/>
  <c r="J87" i="1" s="1"/>
  <c r="I83" i="1"/>
  <c r="I92" i="1"/>
  <c r="I91" i="1"/>
  <c r="I65" i="1"/>
  <c r="J65" i="1" s="1"/>
  <c r="I64" i="1"/>
  <c r="J64" i="1" s="1"/>
  <c r="I63" i="1"/>
  <c r="J63" i="1" s="1"/>
  <c r="I62" i="1"/>
  <c r="J62" i="1" s="1"/>
  <c r="I61" i="1"/>
  <c r="J61" i="1" s="1"/>
  <c r="I55" i="1"/>
  <c r="J55" i="1" s="1"/>
  <c r="I56" i="1"/>
  <c r="J56" i="1" s="1"/>
  <c r="I57" i="1"/>
  <c r="J57" i="1" s="1"/>
  <c r="I58" i="1"/>
  <c r="J58" i="1" s="1"/>
  <c r="I54" i="1"/>
  <c r="J54" i="1" s="1"/>
  <c r="I47" i="1"/>
  <c r="J47" i="1" s="1"/>
  <c r="I48" i="1"/>
  <c r="J48" i="1" s="1"/>
  <c r="I50" i="1"/>
  <c r="J50" i="1" s="1"/>
  <c r="I51" i="1"/>
  <c r="J51" i="1" s="1"/>
  <c r="I49" i="1"/>
  <c r="J49" i="1" s="1"/>
  <c r="I39" i="1"/>
  <c r="J39" i="1" s="1"/>
  <c r="I40" i="1"/>
  <c r="J40" i="1" s="1"/>
  <c r="I41" i="1"/>
  <c r="J41" i="1" s="1"/>
  <c r="I42" i="1"/>
  <c r="J42" i="1" s="1"/>
  <c r="I38" i="1"/>
  <c r="J38" i="1" s="1"/>
  <c r="I32" i="1"/>
  <c r="J32" i="1" s="1"/>
  <c r="I33" i="1"/>
  <c r="J33" i="1" s="1"/>
  <c r="I34" i="1"/>
  <c r="J34" i="1" s="1"/>
  <c r="I35" i="1"/>
  <c r="J35" i="1" s="1"/>
  <c r="I31" i="1"/>
  <c r="J31" i="1" s="1"/>
  <c r="J24" i="1"/>
  <c r="J17" i="1"/>
  <c r="J18" i="1"/>
  <c r="I26" i="1"/>
  <c r="J26" i="1" s="1"/>
  <c r="I27" i="1"/>
  <c r="J27" i="1" s="1"/>
  <c r="I28" i="1"/>
  <c r="J28" i="1" s="1"/>
  <c r="I25" i="1"/>
  <c r="J25" i="1" s="1"/>
  <c r="I21" i="1"/>
  <c r="J21" i="1" s="1"/>
  <c r="I20" i="1"/>
  <c r="J20" i="1" s="1"/>
  <c r="I19" i="1"/>
  <c r="J19" i="1" s="1"/>
  <c r="I14" i="1"/>
  <c r="I13" i="1"/>
  <c r="I12" i="1"/>
  <c r="I11" i="1"/>
  <c r="J13" i="1" s="1"/>
  <c r="D293" i="1"/>
  <c r="G173" i="1"/>
  <c r="F173" i="1"/>
  <c r="K173" i="1" s="1"/>
  <c r="G172" i="1"/>
  <c r="F172" i="1"/>
  <c r="K171" i="1"/>
  <c r="G171" i="1"/>
  <c r="F171" i="1"/>
  <c r="K170" i="1"/>
  <c r="G170" i="1"/>
  <c r="F170" i="1"/>
  <c r="K167" i="1"/>
  <c r="G167" i="1"/>
  <c r="F167" i="1"/>
  <c r="K166" i="1"/>
  <c r="G166" i="1"/>
  <c r="F166" i="1"/>
  <c r="G165" i="1"/>
  <c r="F165" i="1"/>
  <c r="J165" i="1" s="1"/>
  <c r="K165" i="1" s="1"/>
  <c r="K164" i="1"/>
  <c r="G164" i="1"/>
  <c r="F164" i="1"/>
  <c r="J164" i="1" s="1"/>
  <c r="G161" i="1"/>
  <c r="F161" i="1"/>
  <c r="J161" i="1" s="1"/>
  <c r="K161" i="1" s="1"/>
  <c r="G160" i="1"/>
  <c r="F160" i="1"/>
  <c r="G159" i="1"/>
  <c r="F159" i="1"/>
  <c r="J159" i="1" s="1"/>
  <c r="K159" i="1" s="1"/>
  <c r="G158" i="1"/>
  <c r="F158" i="1"/>
  <c r="J158" i="1" s="1"/>
  <c r="K158" i="1" s="1"/>
  <c r="G155" i="1"/>
  <c r="G154" i="1"/>
  <c r="G153" i="1"/>
  <c r="G152" i="1"/>
  <c r="G148" i="1"/>
  <c r="F148" i="1"/>
  <c r="G147" i="1"/>
  <c r="F147" i="1"/>
  <c r="K147" i="1" s="1"/>
  <c r="K146" i="1"/>
  <c r="G146" i="1"/>
  <c r="F146" i="1"/>
  <c r="K145" i="1"/>
  <c r="G145" i="1"/>
  <c r="F145" i="1"/>
  <c r="K142" i="1"/>
  <c r="G142" i="1"/>
  <c r="F142" i="1"/>
  <c r="K141" i="1"/>
  <c r="G141" i="1"/>
  <c r="F141" i="1"/>
  <c r="G140" i="1"/>
  <c r="F140" i="1"/>
  <c r="J140" i="1" s="1"/>
  <c r="K140" i="1" s="1"/>
  <c r="G139" i="1"/>
  <c r="F139" i="1"/>
  <c r="J139" i="1" s="1"/>
  <c r="K139" i="1" s="1"/>
  <c r="G136" i="1"/>
  <c r="G135" i="1"/>
  <c r="G134" i="1"/>
  <c r="G133" i="1"/>
  <c r="K130" i="1"/>
  <c r="K129" i="1"/>
  <c r="G130" i="1"/>
  <c r="G129" i="1"/>
  <c r="G128" i="1"/>
  <c r="G127" i="1"/>
  <c r="H202" i="1" l="1"/>
  <c r="H365" i="1"/>
  <c r="H378" i="1"/>
  <c r="H364" i="1"/>
  <c r="H363" i="1"/>
  <c r="J363" i="1"/>
  <c r="K363" i="1" s="1"/>
  <c r="H349" i="1"/>
  <c r="J349" i="1"/>
  <c r="K349" i="1" s="1"/>
  <c r="M349" i="1" s="1"/>
  <c r="H189" i="1"/>
  <c r="J189" i="1"/>
  <c r="K189" i="1" s="1"/>
  <c r="M219" i="1"/>
  <c r="H237" i="1"/>
  <c r="J237" i="1"/>
  <c r="K237" i="1" s="1"/>
  <c r="M379" i="1"/>
  <c r="H236" i="1"/>
  <c r="J236" i="1"/>
  <c r="K236" i="1" s="1"/>
  <c r="M236" i="1" s="1"/>
  <c r="H160" i="1"/>
  <c r="J160" i="1"/>
  <c r="K160" i="1" s="1"/>
  <c r="H190" i="1"/>
  <c r="J190" i="1"/>
  <c r="K190" i="1" s="1"/>
  <c r="M190" i="1" s="1"/>
  <c r="M276" i="1"/>
  <c r="H377" i="1"/>
  <c r="J377" i="1"/>
  <c r="K377" i="1" s="1"/>
  <c r="H372" i="1"/>
  <c r="H390" i="1"/>
  <c r="H218" i="1"/>
  <c r="M332" i="1"/>
  <c r="M364" i="1"/>
  <c r="H217" i="1"/>
  <c r="I217" i="1"/>
  <c r="K217" i="1" s="1"/>
  <c r="H277" i="1"/>
  <c r="I308" i="1"/>
  <c r="K308" i="1" s="1"/>
  <c r="K209" i="1"/>
  <c r="I210" i="1"/>
  <c r="K210" i="1" s="1"/>
  <c r="H350" i="1"/>
  <c r="J14" i="1"/>
  <c r="H261" i="1"/>
  <c r="H142" i="1"/>
  <c r="H205" i="1"/>
  <c r="H145" i="1"/>
  <c r="H348" i="1"/>
  <c r="H362" i="1"/>
  <c r="H376" i="1"/>
  <c r="H159" i="1"/>
  <c r="H171" i="1"/>
  <c r="H216" i="1"/>
  <c r="H309" i="1"/>
  <c r="H148" i="1"/>
  <c r="K148" i="1"/>
  <c r="H165" i="1"/>
  <c r="H321" i="1"/>
  <c r="H334" i="1"/>
  <c r="H355" i="1"/>
  <c r="H369" i="1"/>
  <c r="H385" i="1"/>
  <c r="M202" i="1"/>
  <c r="H257" i="1"/>
  <c r="K257" i="1"/>
  <c r="M257" i="1" s="1"/>
  <c r="H327" i="1"/>
  <c r="K327" i="1"/>
  <c r="L327" i="1" s="1"/>
  <c r="L192" i="1"/>
  <c r="M355" i="1"/>
  <c r="H307" i="1"/>
  <c r="K307" i="1"/>
  <c r="L307" i="1" s="1"/>
  <c r="H326" i="1"/>
  <c r="K326" i="1"/>
  <c r="M326" i="1" s="1"/>
  <c r="H172" i="1"/>
  <c r="K172" i="1"/>
  <c r="M172" i="1" s="1"/>
  <c r="H264" i="1"/>
  <c r="K264" i="1"/>
  <c r="H379" i="1"/>
  <c r="H186" i="1"/>
  <c r="H198" i="1"/>
  <c r="H212" i="1"/>
  <c r="H275" i="1"/>
  <c r="H308" i="1"/>
  <c r="H325" i="1"/>
  <c r="H389" i="1"/>
  <c r="M198" i="1"/>
  <c r="M204" i="1"/>
  <c r="M212" i="1"/>
  <c r="L184" i="1"/>
  <c r="H319" i="1"/>
  <c r="H332" i="1"/>
  <c r="H146" i="1"/>
  <c r="H173" i="1"/>
  <c r="H242" i="1"/>
  <c r="H274" i="1"/>
  <c r="H322" i="1"/>
  <c r="H335" i="1"/>
  <c r="H147" i="1"/>
  <c r="H164" i="1"/>
  <c r="H192" i="1"/>
  <c r="H219" i="1"/>
  <c r="H239" i="1"/>
  <c r="H258" i="1"/>
  <c r="M262" i="1"/>
  <c r="H140" i="1"/>
  <c r="H167" i="1"/>
  <c r="H185" i="1"/>
  <c r="H197" i="1"/>
  <c r="H211" i="1"/>
  <c r="H232" i="1"/>
  <c r="H244" i="1"/>
  <c r="L263" i="1"/>
  <c r="H263" i="1"/>
  <c r="L274" i="1"/>
  <c r="K289" i="1"/>
  <c r="M289" i="1" s="1"/>
  <c r="H289" i="1"/>
  <c r="M325" i="1"/>
  <c r="H357" i="1"/>
  <c r="H371" i="1"/>
  <c r="K256" i="1"/>
  <c r="M256" i="1" s="1"/>
  <c r="H256" i="1"/>
  <c r="H183" i="1"/>
  <c r="H195" i="1"/>
  <c r="H209" i="1"/>
  <c r="M211" i="1"/>
  <c r="H230" i="1"/>
  <c r="M244" i="1"/>
  <c r="K287" i="1"/>
  <c r="M287" i="1" s="1"/>
  <c r="H287" i="1"/>
  <c r="H141" i="1"/>
  <c r="H158" i="1"/>
  <c r="H170" i="1"/>
  <c r="L203" i="1"/>
  <c r="H233" i="1"/>
  <c r="H245" i="1"/>
  <c r="H290" i="1"/>
  <c r="K290" i="1"/>
  <c r="M290" i="1" s="1"/>
  <c r="M303" i="1"/>
  <c r="H358" i="1"/>
  <c r="H161" i="1"/>
  <c r="H191" i="1"/>
  <c r="H204" i="1"/>
  <c r="M261" i="1"/>
  <c r="M385" i="1"/>
  <c r="K255" i="1"/>
  <c r="M255" i="1" s="1"/>
  <c r="H255" i="1"/>
  <c r="H139" i="1"/>
  <c r="H166" i="1"/>
  <c r="H184" i="1"/>
  <c r="H196" i="1"/>
  <c r="H210" i="1"/>
  <c r="H231" i="1"/>
  <c r="H243" i="1"/>
  <c r="M245" i="1"/>
  <c r="H262" i="1"/>
  <c r="H288" i="1"/>
  <c r="K288" i="1"/>
  <c r="M288" i="1" s="1"/>
  <c r="H333" i="1"/>
  <c r="H356" i="1"/>
  <c r="H370" i="1"/>
  <c r="M372" i="1"/>
  <c r="H386" i="1"/>
  <c r="L390" i="1"/>
  <c r="L202" i="1"/>
  <c r="M319" i="1"/>
  <c r="M351" i="1"/>
  <c r="M362" i="1"/>
  <c r="M183" i="1"/>
  <c r="L195" i="1"/>
  <c r="M216" i="1"/>
  <c r="M242" i="1"/>
  <c r="M322" i="1"/>
  <c r="M389" i="1"/>
  <c r="M205" i="1"/>
  <c r="M275" i="1"/>
  <c r="M377" i="1"/>
  <c r="M191" i="1"/>
  <c r="M271" i="1"/>
  <c r="L333" i="1"/>
  <c r="M369" i="1"/>
  <c r="M309" i="1"/>
  <c r="M316" i="1"/>
  <c r="L350" i="1"/>
  <c r="L389" i="1"/>
  <c r="M390" i="1"/>
  <c r="L186" i="1"/>
  <c r="M217" i="1"/>
  <c r="M230" i="1"/>
  <c r="M237" i="1"/>
  <c r="M258" i="1"/>
  <c r="M274" i="1"/>
  <c r="L276" i="1"/>
  <c r="L377" i="1"/>
  <c r="M203" i="1"/>
  <c r="L233" i="1"/>
  <c r="M333" i="1"/>
  <c r="L335" i="1"/>
  <c r="M357" i="1"/>
  <c r="M370" i="1"/>
  <c r="F294" i="1"/>
  <c r="I294" i="1" s="1"/>
  <c r="F296" i="1"/>
  <c r="I296" i="1" s="1"/>
  <c r="L365" i="1"/>
  <c r="M196" i="1"/>
  <c r="L218" i="1"/>
  <c r="M231" i="1"/>
  <c r="M238" i="1"/>
  <c r="M321" i="1"/>
  <c r="L348" i="1"/>
  <c r="M363" i="1"/>
  <c r="L376" i="1"/>
  <c r="M189" i="1"/>
  <c r="M218" i="1"/>
  <c r="M277" i="1"/>
  <c r="M348" i="1"/>
  <c r="M358" i="1"/>
  <c r="L363" i="1"/>
  <c r="M371" i="1"/>
  <c r="L378" i="1"/>
  <c r="M185" i="1"/>
  <c r="L209" i="1"/>
  <c r="L211" i="1"/>
  <c r="L243" i="1"/>
  <c r="M232" i="1"/>
  <c r="L239" i="1"/>
  <c r="M243" i="1"/>
  <c r="M264" i="1"/>
  <c r="F295" i="1"/>
  <c r="I295" i="1" s="1"/>
  <c r="F297" i="1"/>
  <c r="I297" i="1" s="1"/>
  <c r="K297" i="1" s="1"/>
  <c r="M297" i="1" s="1"/>
  <c r="L334" i="1"/>
  <c r="M356" i="1"/>
  <c r="L386" i="1"/>
  <c r="L385" i="1"/>
  <c r="M386" i="1"/>
  <c r="M195" i="1"/>
  <c r="L244" i="1"/>
  <c r="L321" i="1"/>
  <c r="L371" i="1"/>
  <c r="M164" i="1"/>
  <c r="M376" i="1"/>
  <c r="L245" i="1"/>
  <c r="L357" i="1"/>
  <c r="M184" i="1"/>
  <c r="M192" i="1"/>
  <c r="L205" i="1"/>
  <c r="M239" i="1"/>
  <c r="M335" i="1"/>
  <c r="M304" i="1"/>
  <c r="M186" i="1"/>
  <c r="L197" i="1"/>
  <c r="M233" i="1"/>
  <c r="L237" i="1"/>
  <c r="L261" i="1"/>
  <c r="M209" i="1"/>
  <c r="L322" i="1"/>
  <c r="M365" i="1"/>
  <c r="M378" i="1"/>
  <c r="L379" i="1"/>
  <c r="L370" i="1"/>
  <c r="L369" i="1"/>
  <c r="L372" i="1"/>
  <c r="L364" i="1"/>
  <c r="L362" i="1"/>
  <c r="L356" i="1"/>
  <c r="L355" i="1"/>
  <c r="L358" i="1"/>
  <c r="M350" i="1"/>
  <c r="L351" i="1"/>
  <c r="M334" i="1"/>
  <c r="L332" i="1"/>
  <c r="L325" i="1"/>
  <c r="L319" i="1"/>
  <c r="L309" i="1"/>
  <c r="L275" i="1"/>
  <c r="L277" i="1"/>
  <c r="M263" i="1"/>
  <c r="L262" i="1"/>
  <c r="L264" i="1"/>
  <c r="L258" i="1"/>
  <c r="L242" i="1"/>
  <c r="L231" i="1"/>
  <c r="L238" i="1"/>
  <c r="L232" i="1"/>
  <c r="L230" i="1"/>
  <c r="L217" i="1"/>
  <c r="L216" i="1"/>
  <c r="L219" i="1"/>
  <c r="L212" i="1"/>
  <c r="L204" i="1"/>
  <c r="M197" i="1"/>
  <c r="L196" i="1"/>
  <c r="L198" i="1"/>
  <c r="L191" i="1"/>
  <c r="L189" i="1"/>
  <c r="L185" i="1"/>
  <c r="L183" i="1"/>
  <c r="M145" i="1"/>
  <c r="M158" i="1"/>
  <c r="M170" i="1"/>
  <c r="L159" i="1"/>
  <c r="M130" i="1"/>
  <c r="M140" i="1"/>
  <c r="M159" i="1"/>
  <c r="M141" i="1"/>
  <c r="L158" i="1"/>
  <c r="L165" i="1"/>
  <c r="M167" i="1"/>
  <c r="M142" i="1"/>
  <c r="L147" i="1"/>
  <c r="M161" i="1"/>
  <c r="M165" i="1"/>
  <c r="M139" i="1"/>
  <c r="L141" i="1"/>
  <c r="L148" i="1"/>
  <c r="M166" i="1"/>
  <c r="M160" i="1"/>
  <c r="L164" i="1"/>
  <c r="M129" i="1"/>
  <c r="L146" i="1"/>
  <c r="M171" i="1"/>
  <c r="M173" i="1"/>
  <c r="L171" i="1"/>
  <c r="L170" i="1"/>
  <c r="L173" i="1"/>
  <c r="L167" i="1"/>
  <c r="L166" i="1"/>
  <c r="L160" i="1"/>
  <c r="L161" i="1"/>
  <c r="M148" i="1"/>
  <c r="M147" i="1"/>
  <c r="M146" i="1"/>
  <c r="L145" i="1"/>
  <c r="L139" i="1"/>
  <c r="L140" i="1"/>
  <c r="L142" i="1"/>
  <c r="K93" i="1"/>
  <c r="K94" i="1"/>
  <c r="J91" i="1"/>
  <c r="K91" i="1" s="1"/>
  <c r="J92" i="1"/>
  <c r="K92" i="1" s="1"/>
  <c r="J90" i="1"/>
  <c r="K86" i="1"/>
  <c r="K87" i="1"/>
  <c r="J84" i="1"/>
  <c r="K84" i="1" s="1"/>
  <c r="J85" i="1"/>
  <c r="K85" i="1" s="1"/>
  <c r="J83" i="1"/>
  <c r="J76" i="1"/>
  <c r="J78" i="1"/>
  <c r="K78" i="1" s="1"/>
  <c r="J79" i="1"/>
  <c r="K79" i="1" s="1"/>
  <c r="J80" i="1"/>
  <c r="K80" i="1" s="1"/>
  <c r="J77" i="1"/>
  <c r="K77" i="1" s="1"/>
  <c r="J71" i="1"/>
  <c r="K71" i="1" s="1"/>
  <c r="J72" i="1"/>
  <c r="K72" i="1" s="1"/>
  <c r="J73" i="1"/>
  <c r="K73" i="1" s="1"/>
  <c r="J70" i="1"/>
  <c r="K70" i="1" s="1"/>
  <c r="K62" i="1"/>
  <c r="K63" i="1"/>
  <c r="K64" i="1"/>
  <c r="K65" i="1"/>
  <c r="K55" i="1"/>
  <c r="K56" i="1"/>
  <c r="K57" i="1"/>
  <c r="K58" i="1"/>
  <c r="K51" i="1"/>
  <c r="K50" i="1"/>
  <c r="K48" i="1"/>
  <c r="K49" i="1"/>
  <c r="K40" i="1"/>
  <c r="K39" i="1"/>
  <c r="K42" i="1"/>
  <c r="K41" i="1"/>
  <c r="K38" i="1"/>
  <c r="K28" i="1"/>
  <c r="K27" i="1"/>
  <c r="K26" i="1"/>
  <c r="K25" i="1"/>
  <c r="K21" i="1"/>
  <c r="K18" i="1"/>
  <c r="K20" i="1"/>
  <c r="K19" i="1"/>
  <c r="J12" i="1"/>
  <c r="K12" i="1" s="1"/>
  <c r="J11" i="1"/>
  <c r="L236" i="1" l="1"/>
  <c r="L349" i="1"/>
  <c r="M307" i="1"/>
  <c r="K11" i="1"/>
  <c r="L190" i="1"/>
  <c r="L210" i="1"/>
  <c r="M210" i="1"/>
  <c r="M308" i="1"/>
  <c r="L308" i="1"/>
  <c r="L172" i="1"/>
  <c r="M327" i="1"/>
  <c r="L326" i="1"/>
  <c r="L257" i="1"/>
  <c r="L255" i="1"/>
  <c r="L288" i="1"/>
  <c r="L289" i="1"/>
  <c r="L290" i="1"/>
  <c r="L287" i="1"/>
  <c r="L256" i="1"/>
  <c r="L297" i="1"/>
  <c r="H297" i="1"/>
  <c r="K295" i="1"/>
  <c r="M295" i="1" s="1"/>
  <c r="H295" i="1"/>
  <c r="H296" i="1"/>
  <c r="K296" i="1"/>
  <c r="H294" i="1"/>
  <c r="K294" i="1"/>
  <c r="K90" i="1"/>
  <c r="L294" i="1" l="1"/>
  <c r="M294" i="1"/>
  <c r="L295" i="1"/>
  <c r="M296" i="1"/>
  <c r="L296" i="1"/>
  <c r="L94" i="1"/>
  <c r="F151" i="1"/>
  <c r="G94" i="1"/>
  <c r="H94" i="1" s="1"/>
  <c r="G93" i="1"/>
  <c r="H93" i="1" s="1"/>
  <c r="G92" i="1"/>
  <c r="H92" i="1" s="1"/>
  <c r="G91" i="1"/>
  <c r="H91" i="1" s="1"/>
  <c r="G90" i="1"/>
  <c r="K101" i="1"/>
  <c r="M101" i="1" s="1"/>
  <c r="K100" i="1"/>
  <c r="M100" i="1" s="1"/>
  <c r="K99" i="1"/>
  <c r="M99" i="1" s="1"/>
  <c r="K98" i="1"/>
  <c r="M98" i="1" s="1"/>
  <c r="K97" i="1"/>
  <c r="M97" i="1" s="1"/>
  <c r="L93" i="1"/>
  <c r="L92" i="1"/>
  <c r="L90" i="1"/>
  <c r="M90" i="1" l="1"/>
  <c r="H90" i="1"/>
  <c r="M94" i="1"/>
  <c r="M91" i="1"/>
  <c r="L91" i="1"/>
  <c r="M92" i="1"/>
  <c r="M93" i="1"/>
  <c r="F89" i="1"/>
  <c r="H89" i="1" s="1"/>
  <c r="F117" i="1"/>
  <c r="F110" i="1"/>
  <c r="F103" i="1"/>
  <c r="H103" i="1" s="1"/>
  <c r="F82" i="1"/>
  <c r="H82" i="1" s="1"/>
  <c r="F75" i="1"/>
  <c r="H75" i="1" s="1"/>
  <c r="F68" i="1"/>
  <c r="F60" i="1"/>
  <c r="F53" i="1"/>
  <c r="H53" i="1" s="1"/>
  <c r="F46" i="1"/>
  <c r="F37" i="1"/>
  <c r="H37" i="1" s="1"/>
  <c r="F30" i="1"/>
  <c r="H30" i="1" s="1"/>
  <c r="F23" i="1"/>
  <c r="H23" i="1" s="1"/>
  <c r="F16" i="1"/>
  <c r="H16" i="1" s="1"/>
  <c r="F9" i="1"/>
  <c r="H9" i="1" s="1"/>
  <c r="H60" i="1" l="1"/>
  <c r="K61" i="1"/>
  <c r="H68" i="1"/>
  <c r="I69" i="1"/>
  <c r="H46" i="1"/>
  <c r="K17" i="1" l="1"/>
  <c r="K24" i="1"/>
  <c r="K69" i="1"/>
  <c r="K83" i="1"/>
  <c r="L121" i="1"/>
  <c r="G121" i="1"/>
  <c r="H121" i="1" s="1"/>
  <c r="L120" i="1"/>
  <c r="H120" i="1"/>
  <c r="K119" i="1"/>
  <c r="L119" i="1" s="1"/>
  <c r="G119" i="1"/>
  <c r="H119" i="1" s="1"/>
  <c r="K118" i="1"/>
  <c r="L118" i="1" s="1"/>
  <c r="G118" i="1"/>
  <c r="H118" i="1" s="1"/>
  <c r="K114" i="1"/>
  <c r="L114" i="1" s="1"/>
  <c r="G114" i="1"/>
  <c r="H114" i="1" s="1"/>
  <c r="K113" i="1"/>
  <c r="L113" i="1" s="1"/>
  <c r="H113" i="1"/>
  <c r="K112" i="1"/>
  <c r="L112" i="1" s="1"/>
  <c r="G112" i="1"/>
  <c r="H112" i="1" s="1"/>
  <c r="K111" i="1"/>
  <c r="L111" i="1" s="1"/>
  <c r="G111" i="1"/>
  <c r="H111" i="1" s="1"/>
  <c r="K107" i="1"/>
  <c r="L107" i="1" s="1"/>
  <c r="G107" i="1"/>
  <c r="H107" i="1" s="1"/>
  <c r="K106" i="1"/>
  <c r="L106" i="1" s="1"/>
  <c r="H106" i="1"/>
  <c r="K105" i="1"/>
  <c r="L105" i="1" s="1"/>
  <c r="G105" i="1"/>
  <c r="H105" i="1" s="1"/>
  <c r="K104" i="1"/>
  <c r="L104" i="1" s="1"/>
  <c r="G104" i="1"/>
  <c r="H104" i="1" s="1"/>
  <c r="G87" i="1"/>
  <c r="H87" i="1" s="1"/>
  <c r="G86" i="1"/>
  <c r="H86" i="1" s="1"/>
  <c r="G85" i="1"/>
  <c r="H85" i="1" s="1"/>
  <c r="G84" i="1"/>
  <c r="H84" i="1" s="1"/>
  <c r="G83" i="1"/>
  <c r="H83" i="1" s="1"/>
  <c r="G80" i="1"/>
  <c r="H80" i="1" s="1"/>
  <c r="G79" i="1"/>
  <c r="H79" i="1" s="1"/>
  <c r="G78" i="1"/>
  <c r="H78" i="1" s="1"/>
  <c r="G77" i="1"/>
  <c r="H77" i="1" s="1"/>
  <c r="K76" i="1"/>
  <c r="G76" i="1"/>
  <c r="H76" i="1" s="1"/>
  <c r="G73" i="1"/>
  <c r="H73" i="1" s="1"/>
  <c r="G72" i="1"/>
  <c r="H72" i="1" s="1"/>
  <c r="G71" i="1"/>
  <c r="H71" i="1" s="1"/>
  <c r="G70" i="1"/>
  <c r="H70" i="1" s="1"/>
  <c r="G69" i="1"/>
  <c r="H69" i="1" s="1"/>
  <c r="L65" i="1"/>
  <c r="G65" i="1"/>
  <c r="H65" i="1" s="1"/>
  <c r="L64" i="1"/>
  <c r="G64" i="1"/>
  <c r="H64" i="1" s="1"/>
  <c r="L63" i="1"/>
  <c r="G63" i="1"/>
  <c r="H63" i="1" s="1"/>
  <c r="L62" i="1"/>
  <c r="G62" i="1"/>
  <c r="H62" i="1" s="1"/>
  <c r="L61" i="1"/>
  <c r="G61" i="1"/>
  <c r="H61" i="1" s="1"/>
  <c r="G58" i="1"/>
  <c r="H58" i="1" s="1"/>
  <c r="G57" i="1"/>
  <c r="H57" i="1" s="1"/>
  <c r="L56" i="1"/>
  <c r="G56" i="1"/>
  <c r="H56" i="1" s="1"/>
  <c r="L55" i="1"/>
  <c r="G55" i="1"/>
  <c r="H55" i="1" s="1"/>
  <c r="K54" i="1"/>
  <c r="G54" i="1"/>
  <c r="H54" i="1" s="1"/>
  <c r="G51" i="1"/>
  <c r="H51" i="1" s="1"/>
  <c r="G50" i="1"/>
  <c r="H50" i="1" s="1"/>
  <c r="G49" i="1"/>
  <c r="H49" i="1" s="1"/>
  <c r="L48" i="1"/>
  <c r="G48" i="1"/>
  <c r="H48" i="1" s="1"/>
  <c r="K47" i="1"/>
  <c r="G47" i="1"/>
  <c r="H47" i="1" s="1"/>
  <c r="L42" i="1"/>
  <c r="G42" i="1"/>
  <c r="H42" i="1" s="1"/>
  <c r="L41" i="1"/>
  <c r="G41" i="1"/>
  <c r="H41" i="1" s="1"/>
  <c r="L40" i="1"/>
  <c r="G40" i="1"/>
  <c r="H40" i="1" s="1"/>
  <c r="L39" i="1"/>
  <c r="G39" i="1"/>
  <c r="H39" i="1" s="1"/>
  <c r="L38" i="1"/>
  <c r="G38" i="1"/>
  <c r="H38" i="1" s="1"/>
  <c r="K35" i="1"/>
  <c r="L35" i="1" s="1"/>
  <c r="G35" i="1"/>
  <c r="H35" i="1" s="1"/>
  <c r="K34" i="1"/>
  <c r="L34" i="1" s="1"/>
  <c r="G34" i="1"/>
  <c r="H34" i="1" s="1"/>
  <c r="K33" i="1"/>
  <c r="L33" i="1" s="1"/>
  <c r="G33" i="1"/>
  <c r="H33" i="1" s="1"/>
  <c r="K32" i="1"/>
  <c r="L32" i="1" s="1"/>
  <c r="G32" i="1"/>
  <c r="H32" i="1" s="1"/>
  <c r="K31" i="1"/>
  <c r="L31" i="1" s="1"/>
  <c r="G31" i="1"/>
  <c r="H31" i="1" s="1"/>
  <c r="G28" i="1"/>
  <c r="H28" i="1" s="1"/>
  <c r="G27" i="1"/>
  <c r="H27" i="1" s="1"/>
  <c r="G26" i="1"/>
  <c r="H26" i="1" s="1"/>
  <c r="G25" i="1"/>
  <c r="H25" i="1" s="1"/>
  <c r="G24" i="1"/>
  <c r="H24" i="1" s="1"/>
  <c r="G21" i="1"/>
  <c r="H21" i="1" s="1"/>
  <c r="G20" i="1"/>
  <c r="H20" i="1" s="1"/>
  <c r="G19" i="1"/>
  <c r="H19" i="1" s="1"/>
  <c r="L18" i="1"/>
  <c r="G18" i="1"/>
  <c r="H18" i="1" s="1"/>
  <c r="G17" i="1"/>
  <c r="H17" i="1" s="1"/>
  <c r="K10" i="1"/>
  <c r="K13" i="1" s="1"/>
  <c r="G14" i="1"/>
  <c r="H14" i="1" s="1"/>
  <c r="G13" i="1"/>
  <c r="H13" i="1" s="1"/>
  <c r="G12" i="1"/>
  <c r="H12" i="1" s="1"/>
  <c r="G11" i="1"/>
  <c r="H11" i="1" s="1"/>
  <c r="G10" i="1"/>
  <c r="H10" i="1" s="1"/>
  <c r="L83" i="1" l="1"/>
  <c r="L85" i="1"/>
  <c r="L86" i="1"/>
  <c r="L87" i="1"/>
  <c r="L84" i="1"/>
  <c r="L76" i="1"/>
  <c r="L80" i="1"/>
  <c r="L77" i="1"/>
  <c r="L79" i="1"/>
  <c r="L78" i="1"/>
  <c r="L69" i="1"/>
  <c r="L71" i="1"/>
  <c r="L72" i="1"/>
  <c r="L70" i="1"/>
  <c r="L73" i="1"/>
  <c r="L54" i="1"/>
  <c r="L57" i="1"/>
  <c r="L58" i="1"/>
  <c r="L47" i="1"/>
  <c r="L51" i="1"/>
  <c r="L50" i="1"/>
  <c r="L49" i="1"/>
  <c r="L24" i="1"/>
  <c r="L27" i="1"/>
  <c r="L26" i="1"/>
  <c r="L25" i="1"/>
  <c r="L28" i="1"/>
  <c r="L17" i="1"/>
  <c r="L21" i="1"/>
  <c r="L19" i="1"/>
  <c r="L20" i="1"/>
  <c r="L10" i="1"/>
  <c r="K14" i="1"/>
  <c r="L14" i="1" s="1"/>
  <c r="L12" i="1"/>
  <c r="M118" i="1"/>
  <c r="M112" i="1"/>
  <c r="M104" i="1"/>
  <c r="M111" i="1"/>
  <c r="M86" i="1"/>
  <c r="M119" i="1"/>
  <c r="M87" i="1"/>
  <c r="M114" i="1"/>
  <c r="M107" i="1"/>
  <c r="M120" i="1"/>
  <c r="M113" i="1"/>
  <c r="M106" i="1"/>
  <c r="M121" i="1"/>
  <c r="M105" i="1"/>
  <c r="M83" i="1"/>
  <c r="M64" i="1"/>
  <c r="M27" i="1"/>
  <c r="M51" i="1"/>
  <c r="M50" i="1"/>
  <c r="M61" i="1"/>
  <c r="M18" i="1"/>
  <c r="M17" i="1"/>
  <c r="M58" i="1"/>
  <c r="M33" i="1"/>
  <c r="M55" i="1"/>
  <c r="M69" i="1"/>
  <c r="M31" i="1"/>
  <c r="M76" i="1"/>
  <c r="M42" i="1"/>
  <c r="M73" i="1"/>
  <c r="M34" i="1"/>
  <c r="M39" i="1"/>
  <c r="M32" i="1"/>
  <c r="M71" i="1"/>
  <c r="M63" i="1"/>
  <c r="M20" i="1"/>
  <c r="M24" i="1"/>
  <c r="M21" i="1"/>
  <c r="M80" i="1"/>
  <c r="M70" i="1"/>
  <c r="M56" i="1"/>
  <c r="M54" i="1"/>
  <c r="M65" i="1"/>
  <c r="M62" i="1"/>
  <c r="M48" i="1"/>
  <c r="M47" i="1"/>
  <c r="M38" i="1"/>
  <c r="M41" i="1"/>
  <c r="M40" i="1"/>
  <c r="M35" i="1"/>
  <c r="M26" i="1"/>
  <c r="M25" i="1"/>
  <c r="M10" i="1"/>
  <c r="M11" i="1"/>
  <c r="M12" i="1"/>
  <c r="M215" i="1"/>
  <c r="M176" i="1"/>
  <c r="H117" i="1"/>
  <c r="H110" i="1"/>
  <c r="D338" i="1"/>
  <c r="D312" i="1"/>
  <c r="D300" i="1"/>
  <c r="D280" i="1"/>
  <c r="D267" i="1"/>
  <c r="D248" i="1"/>
  <c r="D223" i="1"/>
  <c r="D176" i="1"/>
  <c r="D151" i="1"/>
  <c r="D132" i="1"/>
  <c r="D126" i="1"/>
  <c r="K182" i="1"/>
  <c r="M182" i="1" s="1"/>
  <c r="K188" i="1"/>
  <c r="I282" i="1" l="1"/>
  <c r="I281" i="1"/>
  <c r="I284" i="1"/>
  <c r="I283" i="1"/>
  <c r="P140" i="1"/>
  <c r="K314" i="1"/>
  <c r="M314" i="1" s="1"/>
  <c r="K313" i="1"/>
  <c r="M313" i="1" s="1"/>
  <c r="K339" i="1"/>
  <c r="M339" i="1" s="1"/>
  <c r="K225" i="1"/>
  <c r="M225" i="1" s="1"/>
  <c r="K224" i="1"/>
  <c r="M224" i="1" s="1"/>
  <c r="F179" i="1"/>
  <c r="J179" i="1" s="1"/>
  <c r="K179" i="1" s="1"/>
  <c r="M179" i="1" s="1"/>
  <c r="F178" i="1"/>
  <c r="F180" i="1"/>
  <c r="J180" i="1" s="1"/>
  <c r="K180" i="1" s="1"/>
  <c r="M180" i="1" s="1"/>
  <c r="F177" i="1"/>
  <c r="F342" i="1"/>
  <c r="J342" i="1" s="1"/>
  <c r="K342" i="1" s="1"/>
  <c r="M342" i="1" s="1"/>
  <c r="F340" i="1"/>
  <c r="I340" i="1" s="1"/>
  <c r="K340" i="1" s="1"/>
  <c r="M340" i="1" s="1"/>
  <c r="F341" i="1"/>
  <c r="J341" i="1" s="1"/>
  <c r="K341" i="1" s="1"/>
  <c r="M341" i="1" s="1"/>
  <c r="F339" i="1"/>
  <c r="H123" i="1"/>
  <c r="H395" i="1" s="1"/>
  <c r="F302" i="1"/>
  <c r="I302" i="1" s="1"/>
  <c r="J302" i="1" s="1"/>
  <c r="F304" i="1"/>
  <c r="F301" i="1"/>
  <c r="I301" i="1" s="1"/>
  <c r="J301" i="1" s="1"/>
  <c r="K301" i="1" s="1"/>
  <c r="M301" i="1" s="1"/>
  <c r="F303" i="1"/>
  <c r="F270" i="1"/>
  <c r="J270" i="1" s="1"/>
  <c r="K270" i="1" s="1"/>
  <c r="M270" i="1" s="1"/>
  <c r="F268" i="1"/>
  <c r="K268" i="1" s="1"/>
  <c r="M268" i="1" s="1"/>
  <c r="F271" i="1"/>
  <c r="F269" i="1"/>
  <c r="J269" i="1" s="1"/>
  <c r="K269" i="1" s="1"/>
  <c r="M269" i="1" s="1"/>
  <c r="F249" i="1"/>
  <c r="F251" i="1"/>
  <c r="K251" i="1" s="1"/>
  <c r="M251" i="1" s="1"/>
  <c r="F250" i="1"/>
  <c r="F252" i="1"/>
  <c r="K252" i="1" s="1"/>
  <c r="M252" i="1" s="1"/>
  <c r="F283" i="1"/>
  <c r="F281" i="1"/>
  <c r="F282" i="1"/>
  <c r="F284" i="1"/>
  <c r="F314" i="1"/>
  <c r="F316" i="1"/>
  <c r="F313" i="1"/>
  <c r="F315" i="1"/>
  <c r="J315" i="1" s="1"/>
  <c r="K315" i="1" s="1"/>
  <c r="M315" i="1" s="1"/>
  <c r="F225" i="1"/>
  <c r="F227" i="1"/>
  <c r="J227" i="1" s="1"/>
  <c r="K227" i="1" s="1"/>
  <c r="M227" i="1" s="1"/>
  <c r="F224" i="1"/>
  <c r="F226" i="1"/>
  <c r="J226" i="1" s="1"/>
  <c r="K226" i="1" s="1"/>
  <c r="M226" i="1" s="1"/>
  <c r="F136" i="1"/>
  <c r="K136" i="1" s="1"/>
  <c r="M136" i="1" s="1"/>
  <c r="F133" i="1"/>
  <c r="J133" i="1" s="1"/>
  <c r="F135" i="1"/>
  <c r="K135" i="1" s="1"/>
  <c r="M135" i="1" s="1"/>
  <c r="F134" i="1"/>
  <c r="F155" i="1"/>
  <c r="J155" i="1" s="1"/>
  <c r="K155" i="1" s="1"/>
  <c r="M155" i="1" s="1"/>
  <c r="F152" i="1"/>
  <c r="H152" i="1" s="1"/>
  <c r="F154" i="1"/>
  <c r="J154" i="1" s="1"/>
  <c r="K154" i="1" s="1"/>
  <c r="M154" i="1" s="1"/>
  <c r="F153" i="1"/>
  <c r="H153" i="1" s="1"/>
  <c r="F130" i="1"/>
  <c r="F127" i="1"/>
  <c r="I127" i="1" s="1"/>
  <c r="F129" i="1"/>
  <c r="F126" i="1"/>
  <c r="K127" i="1" s="1"/>
  <c r="M127" i="1" s="1"/>
  <c r="F128" i="1"/>
  <c r="K128" i="1" s="1"/>
  <c r="M128" i="1" s="1"/>
  <c r="M14" i="1"/>
  <c r="M84" i="1"/>
  <c r="M85" i="1"/>
  <c r="M78" i="1"/>
  <c r="M79" i="1"/>
  <c r="M77" i="1"/>
  <c r="M72" i="1"/>
  <c r="M57" i="1"/>
  <c r="M49" i="1"/>
  <c r="M28" i="1"/>
  <c r="M19" i="1"/>
  <c r="L11" i="1"/>
  <c r="M194" i="1"/>
  <c r="M201" i="1"/>
  <c r="M188" i="1"/>
  <c r="K133" i="1" l="1"/>
  <c r="M133" i="1" s="1"/>
  <c r="J134" i="1"/>
  <c r="J395" i="1" s="1"/>
  <c r="K302" i="1"/>
  <c r="M302" i="1" s="1"/>
  <c r="K282" i="1"/>
  <c r="M282" i="1" s="1"/>
  <c r="H282" i="1"/>
  <c r="L271" i="1"/>
  <c r="H271" i="1"/>
  <c r="L339" i="1"/>
  <c r="H339" i="1"/>
  <c r="H284" i="1"/>
  <c r="K284" i="1"/>
  <c r="M284" i="1" s="1"/>
  <c r="L227" i="1"/>
  <c r="H227" i="1"/>
  <c r="L268" i="1"/>
  <c r="H268" i="1"/>
  <c r="L341" i="1"/>
  <c r="H341" i="1"/>
  <c r="L226" i="1"/>
  <c r="H226" i="1"/>
  <c r="L224" i="1"/>
  <c r="H224" i="1"/>
  <c r="L225" i="1"/>
  <c r="H225" i="1"/>
  <c r="L340" i="1"/>
  <c r="H340" i="1"/>
  <c r="L128" i="1"/>
  <c r="H128" i="1"/>
  <c r="H134" i="1"/>
  <c r="L315" i="1"/>
  <c r="H315" i="1"/>
  <c r="L252" i="1"/>
  <c r="H252" i="1"/>
  <c r="L303" i="1"/>
  <c r="H303" i="1"/>
  <c r="L342" i="1"/>
  <c r="H342" i="1"/>
  <c r="L269" i="1"/>
  <c r="H269" i="1"/>
  <c r="L154" i="1"/>
  <c r="H154" i="1"/>
  <c r="L270" i="1"/>
  <c r="H270" i="1"/>
  <c r="L129" i="1"/>
  <c r="H129" i="1"/>
  <c r="L135" i="1"/>
  <c r="H135" i="1"/>
  <c r="L313" i="1"/>
  <c r="H313" i="1"/>
  <c r="K250" i="1"/>
  <c r="M250" i="1" s="1"/>
  <c r="H250" i="1"/>
  <c r="L301" i="1"/>
  <c r="H301" i="1"/>
  <c r="K178" i="1"/>
  <c r="M178" i="1" s="1"/>
  <c r="K177" i="1"/>
  <c r="M177" i="1" s="1"/>
  <c r="H177" i="1"/>
  <c r="K283" i="1"/>
  <c r="M283" i="1" s="1"/>
  <c r="H283" i="1"/>
  <c r="L127" i="1"/>
  <c r="H127" i="1"/>
  <c r="L133" i="1"/>
  <c r="H133" i="1"/>
  <c r="L316" i="1"/>
  <c r="H316" i="1"/>
  <c r="L251" i="1"/>
  <c r="H251" i="1"/>
  <c r="L304" i="1"/>
  <c r="H304" i="1"/>
  <c r="L180" i="1"/>
  <c r="H180" i="1"/>
  <c r="L179" i="1"/>
  <c r="H179" i="1"/>
  <c r="K281" i="1"/>
  <c r="M281" i="1" s="1"/>
  <c r="H281" i="1"/>
  <c r="L155" i="1"/>
  <c r="H155" i="1"/>
  <c r="L130" i="1"/>
  <c r="H130" i="1"/>
  <c r="L136" i="1"/>
  <c r="H136" i="1"/>
  <c r="L314" i="1"/>
  <c r="H314" i="1"/>
  <c r="K249" i="1"/>
  <c r="M249" i="1" s="1"/>
  <c r="H249" i="1"/>
  <c r="H302" i="1"/>
  <c r="H178" i="1"/>
  <c r="K153" i="1"/>
  <c r="M153" i="1" s="1"/>
  <c r="K152" i="1"/>
  <c r="M152" i="1" s="1"/>
  <c r="L13" i="1"/>
  <c r="M13" i="1"/>
  <c r="M123" i="1" s="1"/>
  <c r="M395" i="1" s="1"/>
  <c r="O395" i="1" s="1"/>
  <c r="L302" i="1" l="1"/>
  <c r="K134" i="1"/>
  <c r="H396" i="1"/>
  <c r="H398" i="1" s="1"/>
  <c r="L284" i="1"/>
  <c r="L177" i="1"/>
  <c r="L281" i="1"/>
  <c r="L249" i="1"/>
  <c r="L178" i="1"/>
  <c r="L283" i="1"/>
  <c r="L250" i="1"/>
  <c r="L282" i="1"/>
  <c r="L152" i="1"/>
  <c r="L153" i="1"/>
  <c r="M134" i="1" l="1"/>
  <c r="M396" i="1" s="1"/>
  <c r="O396" i="1" s="1"/>
  <c r="L134" i="1"/>
  <c r="M398" i="1" l="1"/>
  <c r="H402" i="1"/>
</calcChain>
</file>

<file path=xl/sharedStrings.xml><?xml version="1.0" encoding="utf-8"?>
<sst xmlns="http://schemas.openxmlformats.org/spreadsheetml/2006/main" count="486" uniqueCount="110">
  <si>
    <t>Unit</t>
  </si>
  <si>
    <t>Rate</t>
  </si>
  <si>
    <t>Amount</t>
  </si>
  <si>
    <t>m2</t>
  </si>
  <si>
    <t>m</t>
  </si>
  <si>
    <t>Description</t>
  </si>
  <si>
    <t>Nos</t>
  </si>
  <si>
    <t>Previous Qty</t>
  </si>
  <si>
    <t>Current Qty</t>
  </si>
  <si>
    <t>Cumulative</t>
  </si>
  <si>
    <t>Total Work Done</t>
  </si>
  <si>
    <t>Percentage %</t>
  </si>
  <si>
    <t>DW- 6, 100 mm partition, 4 MTR HEIGHT</t>
  </si>
  <si>
    <t>DW- 3 150 mm, HEIGHT 4 MTR</t>
  </si>
  <si>
    <t>DW- 3a 150 mm HEIGHT 8 MTR</t>
  </si>
  <si>
    <t>DW- 4, 150 mm partition, HEIGHT 4 MTR</t>
  </si>
  <si>
    <t>DW-2 200 mm partition, HEIGHT 4 MTR</t>
  </si>
  <si>
    <t>To Female toilet</t>
  </si>
  <si>
    <t>DW- 3 150 mm partition, 4 MTR HEIGHT</t>
  </si>
  <si>
    <t>DW-1 300 mm partition</t>
  </si>
  <si>
    <t>Meeting Room 1 &amp; 2</t>
  </si>
  <si>
    <t>DW-3.1 Gypsum Board - 150mm thk 8 MTR HEIGHT</t>
  </si>
  <si>
    <t>DW-3.1a Gypsum Board - 150 mm thk 4 MTR HEIGHT</t>
  </si>
  <si>
    <r>
      <rPr>
        <b/>
        <sz val="10"/>
        <rFont val="Calibri "/>
      </rPr>
      <t xml:space="preserve">DW-5.1 </t>
    </r>
    <r>
      <rPr>
        <sz val="10"/>
        <rFont val="Calibri "/>
      </rPr>
      <t>Gypsum Board - 150 mm thk 4 MTR HEIGHT</t>
    </r>
  </si>
  <si>
    <r>
      <rPr>
        <b/>
        <sz val="10"/>
        <rFont val="Calibri "/>
      </rPr>
      <t xml:space="preserve">DW-6.2 </t>
    </r>
    <r>
      <rPr>
        <sz val="10"/>
        <rFont val="Calibri "/>
      </rPr>
      <t>Gypsum Board - 100 mm thk 6.2 MTR HEIGHT (DRYWALL PARTITIONS AS PER NEW DESIGN)</t>
    </r>
  </si>
  <si>
    <r>
      <rPr>
        <b/>
        <sz val="10"/>
        <rFont val="Calibri "/>
      </rPr>
      <t xml:space="preserve">DW-7 </t>
    </r>
    <r>
      <rPr>
        <sz val="10"/>
        <rFont val="Calibri "/>
      </rPr>
      <t>Gypsum Board - 100 mm thk 4 MTR HEIGHT (Wall Lining)</t>
    </r>
  </si>
  <si>
    <r>
      <rPr>
        <b/>
        <sz val="10"/>
        <rFont val="Calibri "/>
      </rPr>
      <t xml:space="preserve">DW-7.1 </t>
    </r>
    <r>
      <rPr>
        <sz val="10"/>
        <rFont val="Calibri "/>
      </rPr>
      <t>Gypsum Board - 100 mm thk 6.2 MTR HEIGHT (Wall Lining)</t>
    </r>
  </si>
  <si>
    <t>To Male toilet</t>
  </si>
  <si>
    <t>PARTITION</t>
  </si>
  <si>
    <t>CEILING</t>
  </si>
  <si>
    <t>Gypsum Board ceiling; type HTL-WC-20</t>
  </si>
  <si>
    <t>Bulkhead; type HTL-WC-20, 200 mm height</t>
  </si>
  <si>
    <t>Light cove; type HTL-PT-08, 225 mm x 100 mm</t>
  </si>
  <si>
    <t>Curtain Pelmet</t>
  </si>
  <si>
    <t>Meeting room 1</t>
  </si>
  <si>
    <t>Gypsum Board ceiling; type HTL-WC-19</t>
  </si>
  <si>
    <t>Cornice; type HTL-WC-19 400 mm long curved section</t>
  </si>
  <si>
    <t>Light Cove - 250 x 90 mm 'L' shaped section</t>
  </si>
  <si>
    <t>Meeting room 2</t>
  </si>
  <si>
    <t>Vaulted ceiling; type HTL-WC-19</t>
  </si>
  <si>
    <t>Corridor</t>
  </si>
  <si>
    <t>Disable Lift lobby</t>
  </si>
  <si>
    <t>Ceiling; type HTL-WC-19</t>
  </si>
  <si>
    <t>Hall</t>
  </si>
  <si>
    <t>Lift lobby</t>
  </si>
  <si>
    <t>Bulkhead; type HTL-PT-08, 100 mm height</t>
  </si>
  <si>
    <t>Lit cornice; type HTL-WC-20, 100 mm height</t>
  </si>
  <si>
    <t>Pre-function space</t>
  </si>
  <si>
    <t>Prefunction area; type HTL-PT-08</t>
  </si>
  <si>
    <t>Bulkhead; type HTL-PT-08, 1000 mm height</t>
  </si>
  <si>
    <t>Breakout space</t>
  </si>
  <si>
    <t>Gypsum Board ceiling; type HTL-PT-08</t>
  </si>
  <si>
    <t>Bulkhead; type HTL-PT-08, including 150 mm high bulkhead and 150 x 90 x 90 mm cove light</t>
  </si>
  <si>
    <t>Meeting rooms &amp; Breakout Space</t>
  </si>
  <si>
    <t>Vertical Bulkhead / Wall lining - 4 mtr height</t>
  </si>
  <si>
    <t>sqm</t>
  </si>
  <si>
    <t>Ballroom male toilet</t>
  </si>
  <si>
    <t>Gypsum Board Ceiling; type HTL-PT-03</t>
  </si>
  <si>
    <t xml:space="preserve">Cavetto cornice; type HTL-PT-03 </t>
  </si>
  <si>
    <t>Ballroom female toilet</t>
  </si>
  <si>
    <t>Gypsum Board Ceiling; with covering; type HTL-WC-17</t>
  </si>
  <si>
    <t>Cavetto cornice  type HTL-PT-03</t>
  </si>
  <si>
    <t>Storage</t>
  </si>
  <si>
    <t>BOH</t>
  </si>
  <si>
    <t>Ballroom</t>
  </si>
  <si>
    <t>Ceiling Finishes</t>
  </si>
  <si>
    <t>Bulkhead; type HTL-WC-20, 100 mm height</t>
  </si>
  <si>
    <t>Bulkhead; 300 mm height</t>
  </si>
  <si>
    <t>Near Corridor and Toilet</t>
  </si>
  <si>
    <t>Access Panels and Temporary openings</t>
  </si>
  <si>
    <t>Access Panels - 600 x 600 mm</t>
  </si>
  <si>
    <t>Temporary Openings and closing - 600 x 600 mm</t>
  </si>
  <si>
    <t>SQM</t>
  </si>
  <si>
    <t>Delivery of materials 40%</t>
  </si>
  <si>
    <t>Installation of framing 30%</t>
  </si>
  <si>
    <t>Installation of gypsum boards one side with insulation 10%</t>
  </si>
  <si>
    <t>Installation of gypsum boards second side 10%</t>
  </si>
  <si>
    <t>Installation of joint tapping 10%</t>
  </si>
  <si>
    <t>S.No</t>
  </si>
  <si>
    <t>PAYMENT APPLICATION BREAKDOWN</t>
  </si>
  <si>
    <t>Final Qty</t>
  </si>
  <si>
    <t>Orginal Quantity</t>
  </si>
  <si>
    <r>
      <rPr>
        <b/>
        <sz val="10"/>
        <rFont val="Calibri "/>
      </rPr>
      <t xml:space="preserve">DW-6.1 </t>
    </r>
    <r>
      <rPr>
        <sz val="10"/>
        <rFont val="Calibri "/>
      </rPr>
      <t xml:space="preserve">Gypsum Board - 100 mm thk 8 MTR HEIGHT </t>
    </r>
  </si>
  <si>
    <t>TBC</t>
  </si>
  <si>
    <t>Partition Total</t>
  </si>
  <si>
    <t>% Deduction</t>
  </si>
  <si>
    <t>Installation of gypsum board 20%</t>
  </si>
  <si>
    <t xml:space="preserve">BALL ROOM </t>
  </si>
  <si>
    <t>Installation of acces panel and fininhing 60%</t>
  </si>
  <si>
    <t>openins 40%</t>
  </si>
  <si>
    <t>closing of temporary opening  and fininhing 60%</t>
  </si>
  <si>
    <t>Variation 01- secindary support for curved ceiling.</t>
  </si>
  <si>
    <t>Ls</t>
  </si>
  <si>
    <t xml:space="preserve">Delivery of materials </t>
  </si>
  <si>
    <t>Installation of secondary support</t>
  </si>
  <si>
    <t xml:space="preserve">TOTAL FOR CEILING and PARTITION </t>
  </si>
  <si>
    <t>TOTAL FOR PARTITION</t>
  </si>
  <si>
    <t>TOTAL FOR VARIATION</t>
  </si>
  <si>
    <t>TOTAL FOR CEILING</t>
  </si>
  <si>
    <t>Installation of gypsum boards one side with insulation 20%</t>
  </si>
  <si>
    <t>Delivery of materials 50%</t>
  </si>
  <si>
    <t>Installation of Cavetto cornice 40%</t>
  </si>
  <si>
    <t>No</t>
  </si>
  <si>
    <t>Previous</t>
  </si>
  <si>
    <t>This Month</t>
  </si>
  <si>
    <t>Original Scope</t>
  </si>
  <si>
    <t>Variation</t>
  </si>
  <si>
    <t>BOQ</t>
  </si>
  <si>
    <t>Advance Payment</t>
  </si>
  <si>
    <t>Advance Payment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</si>
</sst>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rgb="FFFFFFFF"/>
      <name val="Arial"/>
      <family val="2"/>
    </font>
    <font>
      <b/>
      <sz val="10"/>
      <color rgb="FF000000"/>
      <name val="Arial"/>
      <family val="2"/>
    </font>
    <font>
      <sz val="12"/>
      <color rgb="FFFFFFFF"/>
      <name val="Arial"/>
      <family val="2"/>
    </font>
    <font>
      <b/>
      <sz val="9"/>
      <color rgb="FF000000"/>
      <name val="Arial"/>
      <family val="2"/>
    </font>
    <font>
      <sz val="12"/>
      <name val="Arial"/>
      <family val="2"/>
    </font>
    <font>
      <sz val="9"/>
      <color rgb="FF0000FF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Times New Roman"/>
      <family val="1"/>
    </font>
    <font>
      <sz val="12"/>
      <color indexed="0"/>
      <name val="Arial"/>
      <family val="2"/>
    </font>
    <font>
      <b/>
      <u/>
      <sz val="14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 "/>
    </font>
    <font>
      <b/>
      <sz val="10"/>
      <name val="Calibri "/>
    </font>
    <font>
      <b/>
      <sz val="10"/>
      <color theme="1"/>
      <name val="Calibri "/>
    </font>
    <font>
      <b/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43" fontId="7" fillId="0" borderId="0" applyFont="0" applyFill="0" applyBorder="0" applyAlignment="0" applyProtection="0"/>
    <xf numFmtId="0" fontId="12" fillId="0" borderId="0"/>
    <xf numFmtId="0" fontId="13" fillId="0" borderId="0">
      <alignment horizontal="left" vertical="top" wrapText="1"/>
    </xf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3" fillId="0" borderId="0">
      <alignment horizontal="left" vertical="top" wrapText="1"/>
    </xf>
    <xf numFmtId="9" fontId="13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64" fontId="9" fillId="0" borderId="0" applyFont="0" applyFill="0" applyBorder="0" applyAlignment="0" applyProtection="0"/>
    <xf numFmtId="0" fontId="1" fillId="0" borderId="0"/>
  </cellStyleXfs>
  <cellXfs count="149">
    <xf numFmtId="0" fontId="0" fillId="0" borderId="0" xfId="0"/>
    <xf numFmtId="0" fontId="3" fillId="0" borderId="0" xfId="2" applyAlignment="1">
      <alignment vertical="center"/>
    </xf>
    <xf numFmtId="164" fontId="3" fillId="0" borderId="0" xfId="1" applyFont="1" applyAlignment="1">
      <alignment vertical="center"/>
    </xf>
    <xf numFmtId="0" fontId="0" fillId="0" borderId="0" xfId="0" applyAlignment="1">
      <alignment horizontal="left" vertical="top" wrapText="1"/>
    </xf>
    <xf numFmtId="0" fontId="4" fillId="0" borderId="0" xfId="2" applyFont="1" applyAlignment="1">
      <alignment vertical="center"/>
    </xf>
    <xf numFmtId="164" fontId="0" fillId="0" borderId="0" xfId="1" applyFont="1" applyAlignment="1">
      <alignment horizontal="left" vertical="top" wrapText="1"/>
    </xf>
    <xf numFmtId="164" fontId="11" fillId="0" borderId="0" xfId="1" applyFont="1" applyAlignment="1">
      <alignment horizontal="center" vertical="top" wrapText="1"/>
    </xf>
    <xf numFmtId="0" fontId="0" fillId="0" borderId="0" xfId="0" applyAlignment="1">
      <alignment vertical="top" wrapText="1" readingOrder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 readingOrder="1"/>
    </xf>
    <xf numFmtId="164" fontId="8" fillId="0" borderId="1" xfId="1" applyFont="1" applyBorder="1" applyAlignment="1">
      <alignment horizontal="center" vertical="center" wrapText="1" readingOrder="1"/>
    </xf>
    <xf numFmtId="164" fontId="4" fillId="0" borderId="1" xfId="1" applyFont="1" applyBorder="1" applyAlignment="1">
      <alignment vertical="center"/>
    </xf>
    <xf numFmtId="0" fontId="3" fillId="0" borderId="1" xfId="2" applyBorder="1" applyAlignment="1">
      <alignment vertical="center"/>
    </xf>
    <xf numFmtId="164" fontId="3" fillId="0" borderId="1" xfId="1" applyFont="1" applyFill="1" applyBorder="1" applyAlignment="1">
      <alignment vertical="center"/>
    </xf>
    <xf numFmtId="164" fontId="3" fillId="0" borderId="1" xfId="1" applyFont="1" applyFill="1" applyBorder="1" applyAlignment="1">
      <alignment horizontal="right" vertical="center"/>
    </xf>
    <xf numFmtId="164" fontId="2" fillId="0" borderId="1" xfId="1" applyFont="1" applyBorder="1" applyAlignment="1">
      <alignment horizontal="center" vertical="center" wrapText="1"/>
    </xf>
    <xf numFmtId="164" fontId="4" fillId="0" borderId="1" xfId="1" applyFont="1" applyFill="1" applyBorder="1" applyAlignment="1">
      <alignment vertical="center"/>
    </xf>
    <xf numFmtId="164" fontId="0" fillId="0" borderId="0" xfId="1" applyFont="1" applyAlignment="1">
      <alignment horizontal="center" vertical="top" wrapText="1"/>
    </xf>
    <xf numFmtId="164" fontId="4" fillId="0" borderId="1" xfId="1" applyFont="1" applyBorder="1" applyAlignment="1">
      <alignment horizontal="center" vertical="center"/>
    </xf>
    <xf numFmtId="164" fontId="3" fillId="0" borderId="1" xfId="1" applyFont="1" applyFill="1" applyBorder="1" applyAlignment="1">
      <alignment horizontal="center" vertical="center"/>
    </xf>
    <xf numFmtId="9" fontId="3" fillId="0" borderId="1" xfId="15" applyFont="1" applyFill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0" fontId="0" fillId="0" borderId="1" xfId="0" applyBorder="1"/>
    <xf numFmtId="164" fontId="0" fillId="0" borderId="1" xfId="1" applyFont="1" applyBorder="1"/>
    <xf numFmtId="0" fontId="6" fillId="0" borderId="1" xfId="0" applyFont="1" applyBorder="1" applyAlignment="1">
      <alignment horizontal="center" vertical="center" wrapText="1" readingOrder="1"/>
    </xf>
    <xf numFmtId="164" fontId="6" fillId="0" borderId="1" xfId="1" applyFont="1" applyBorder="1" applyAlignment="1">
      <alignment horizontal="center" vertical="center" wrapText="1" readingOrder="1"/>
    </xf>
    <xf numFmtId="164" fontId="20" fillId="0" borderId="1" xfId="1" applyFont="1" applyBorder="1" applyAlignment="1">
      <alignment horizontal="center" vertical="center" wrapText="1"/>
    </xf>
    <xf numFmtId="164" fontId="21" fillId="0" borderId="0" xfId="1" applyFont="1" applyAlignment="1">
      <alignment horizontal="center" vertical="top" wrapText="1"/>
    </xf>
    <xf numFmtId="43" fontId="6" fillId="0" borderId="1" xfId="5" applyFont="1" applyFill="1" applyBorder="1" applyAlignment="1">
      <alignment horizontal="center" vertical="center" wrapText="1"/>
    </xf>
    <xf numFmtId="0" fontId="2" fillId="0" borderId="1" xfId="0" applyFont="1" applyBorder="1"/>
    <xf numFmtId="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7" fillId="0" borderId="1" xfId="18" applyFont="1" applyBorder="1" applyAlignment="1">
      <alignment horizontal="left" vertical="top" wrapText="1"/>
    </xf>
    <xf numFmtId="164" fontId="17" fillId="0" borderId="1" xfId="1" applyFont="1" applyFill="1" applyBorder="1" applyAlignment="1">
      <alignment horizontal="right" vertical="center"/>
    </xf>
    <xf numFmtId="43" fontId="3" fillId="0" borderId="0" xfId="5" applyFont="1" applyFill="1" applyAlignment="1">
      <alignment horizontal="center" vertical="center" wrapText="1"/>
    </xf>
    <xf numFmtId="43" fontId="4" fillId="0" borderId="0" xfId="5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19" fillId="0" borderId="1" xfId="0" applyFont="1" applyBorder="1" applyAlignment="1">
      <alignment horizontal="left" vertical="center" wrapText="1" readingOrder="1"/>
    </xf>
    <xf numFmtId="0" fontId="17" fillId="2" borderId="1" xfId="18" applyFont="1" applyFill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16" fillId="0" borderId="1" xfId="18" applyFont="1" applyBorder="1" applyAlignment="1">
      <alignment horizontal="left" vertical="top" wrapText="1"/>
    </xf>
    <xf numFmtId="0" fontId="17" fillId="0" borderId="1" xfId="18" applyFont="1" applyBorder="1" applyAlignment="1">
      <alignment horizontal="left" vertical="top"/>
    </xf>
    <xf numFmtId="164" fontId="18" fillId="0" borderId="1" xfId="1" applyFont="1" applyFill="1" applyBorder="1" applyAlignment="1">
      <alignment horizontal="right" vertical="center"/>
    </xf>
    <xf numFmtId="0" fontId="8" fillId="0" borderId="0" xfId="0" applyFont="1" applyAlignment="1">
      <alignment horizontal="center" vertical="top" wrapText="1" readingOrder="1"/>
    </xf>
    <xf numFmtId="0" fontId="4" fillId="0" borderId="1" xfId="2" applyFont="1" applyBorder="1" applyAlignment="1">
      <alignment horizontal="center" vertical="center" readingOrder="1"/>
    </xf>
    <xf numFmtId="0" fontId="3" fillId="0" borderId="1" xfId="2" applyBorder="1" applyAlignment="1">
      <alignment horizontal="center" vertical="center" readingOrder="1"/>
    </xf>
    <xf numFmtId="0" fontId="3" fillId="0" borderId="0" xfId="2" applyAlignment="1">
      <alignment horizontal="center" vertical="center" readingOrder="1"/>
    </xf>
    <xf numFmtId="10" fontId="17" fillId="0" borderId="1" xfId="1" applyNumberFormat="1" applyFont="1" applyFill="1" applyBorder="1" applyAlignment="1">
      <alignment horizontal="right" vertical="center"/>
    </xf>
    <xf numFmtId="164" fontId="4" fillId="0" borderId="0" xfId="1" applyFont="1" applyFill="1" applyBorder="1" applyAlignment="1">
      <alignment horizontal="left" vertical="top" wrapText="1"/>
    </xf>
    <xf numFmtId="0" fontId="4" fillId="0" borderId="1" xfId="2" applyFont="1" applyBorder="1" applyAlignment="1">
      <alignment vertical="center"/>
    </xf>
    <xf numFmtId="164" fontId="18" fillId="0" borderId="1" xfId="1" applyFont="1" applyBorder="1"/>
    <xf numFmtId="164" fontId="4" fillId="0" borderId="1" xfId="1" applyFont="1" applyFill="1" applyBorder="1" applyAlignment="1">
      <alignment horizontal="right" vertical="center"/>
    </xf>
    <xf numFmtId="0" fontId="20" fillId="0" borderId="1" xfId="0" applyFont="1" applyBorder="1"/>
    <xf numFmtId="164" fontId="4" fillId="0" borderId="0" xfId="1" applyFont="1" applyAlignment="1">
      <alignment vertical="center"/>
    </xf>
    <xf numFmtId="0" fontId="17" fillId="4" borderId="1" xfId="18" applyFont="1" applyFill="1" applyBorder="1" applyAlignment="1">
      <alignment vertical="top"/>
    </xf>
    <xf numFmtId="0" fontId="4" fillId="4" borderId="1" xfId="2" applyFont="1" applyFill="1" applyBorder="1" applyAlignment="1">
      <alignment vertical="center" wrapText="1"/>
    </xf>
    <xf numFmtId="0" fontId="4" fillId="4" borderId="1" xfId="2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horizontal="right" vertical="center"/>
    </xf>
    <xf numFmtId="164" fontId="3" fillId="4" borderId="1" xfId="1" applyFont="1" applyFill="1" applyBorder="1" applyAlignment="1">
      <alignment vertical="center"/>
    </xf>
    <xf numFmtId="9" fontId="3" fillId="4" borderId="1" xfId="15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left" vertical="center" wrapText="1" readingOrder="1"/>
    </xf>
    <xf numFmtId="164" fontId="2" fillId="0" borderId="0" xfId="1" applyFont="1" applyAlignment="1">
      <alignment horizontal="left" vertical="top" wrapText="1"/>
    </xf>
    <xf numFmtId="4" fontId="2" fillId="0" borderId="1" xfId="0" applyNumberFormat="1" applyFont="1" applyBorder="1"/>
    <xf numFmtId="164" fontId="6" fillId="0" borderId="1" xfId="1" applyFont="1" applyBorder="1" applyAlignment="1">
      <alignment horizontal="center" vertical="center" wrapText="1"/>
    </xf>
    <xf numFmtId="164" fontId="4" fillId="0" borderId="0" xfId="1" applyFont="1" applyFill="1" applyBorder="1" applyAlignment="1">
      <alignment horizontal="right" vertical="center" wrapText="1"/>
    </xf>
    <xf numFmtId="164" fontId="21" fillId="0" borderId="0" xfId="1" applyFont="1" applyAlignment="1">
      <alignment horizontal="right" vertical="center" wrapText="1"/>
    </xf>
    <xf numFmtId="164" fontId="6" fillId="0" borderId="1" xfId="1" applyFont="1" applyBorder="1" applyAlignment="1">
      <alignment horizontal="right" vertical="center" wrapText="1"/>
    </xf>
    <xf numFmtId="164" fontId="4" fillId="0" borderId="1" xfId="1" applyFont="1" applyBorder="1" applyAlignment="1">
      <alignment horizontal="right" vertical="center"/>
    </xf>
    <xf numFmtId="164" fontId="17" fillId="0" borderId="1" xfId="18" applyNumberFormat="1" applyFont="1" applyBorder="1" applyAlignment="1">
      <alignment horizontal="right" vertical="center"/>
    </xf>
    <xf numFmtId="164" fontId="4" fillId="0" borderId="1" xfId="2" applyNumberFormat="1" applyFont="1" applyBorder="1" applyAlignment="1">
      <alignment horizontal="right" vertical="center"/>
    </xf>
    <xf numFmtId="164" fontId="18" fillId="0" borderId="1" xfId="1" applyFont="1" applyBorder="1" applyAlignment="1">
      <alignment horizontal="right" vertical="center"/>
    </xf>
    <xf numFmtId="164" fontId="20" fillId="0" borderId="1" xfId="0" applyNumberFormat="1" applyFont="1" applyBorder="1" applyAlignment="1">
      <alignment horizontal="right" vertical="center"/>
    </xf>
    <xf numFmtId="164" fontId="4" fillId="0" borderId="0" xfId="1" applyFont="1" applyAlignment="1">
      <alignment horizontal="right" vertical="center"/>
    </xf>
    <xf numFmtId="164" fontId="0" fillId="0" borderId="0" xfId="1" applyFont="1" applyAlignment="1">
      <alignment horizontal="right" vertical="center" wrapText="1"/>
    </xf>
    <xf numFmtId="164" fontId="20" fillId="0" borderId="1" xfId="1" applyFont="1" applyBorder="1" applyAlignment="1">
      <alignment horizontal="right" vertical="center" wrapText="1"/>
    </xf>
    <xf numFmtId="164" fontId="2" fillId="0" borderId="1" xfId="1" applyFont="1" applyBorder="1" applyAlignment="1">
      <alignment horizontal="right" vertical="center" wrapText="1"/>
    </xf>
    <xf numFmtId="164" fontId="3" fillId="0" borderId="1" xfId="1" applyFont="1" applyBorder="1" applyAlignment="1">
      <alignment horizontal="right" vertical="center"/>
    </xf>
    <xf numFmtId="164" fontId="3" fillId="4" borderId="1" xfId="1" applyFont="1" applyFill="1" applyBorder="1" applyAlignment="1">
      <alignment horizontal="right" vertical="center"/>
    </xf>
    <xf numFmtId="164" fontId="3" fillId="0" borderId="0" xfId="1" applyFont="1" applyAlignment="1">
      <alignment horizontal="right" vertical="center"/>
    </xf>
    <xf numFmtId="164" fontId="10" fillId="0" borderId="0" xfId="1" applyFont="1" applyFill="1" applyAlignment="1">
      <alignment horizontal="right" vertical="center" readingOrder="1"/>
    </xf>
    <xf numFmtId="164" fontId="0" fillId="0" borderId="0" xfId="1" applyFont="1" applyFill="1" applyAlignment="1">
      <alignment horizontal="right" vertical="center" wrapText="1" readingOrder="1"/>
    </xf>
    <xf numFmtId="164" fontId="11" fillId="0" borderId="0" xfId="1" applyFont="1" applyAlignment="1">
      <alignment horizontal="right" vertical="center" wrapText="1" readingOrder="1"/>
    </xf>
    <xf numFmtId="164" fontId="6" fillId="0" borderId="1" xfId="1" applyFont="1" applyFill="1" applyBorder="1" applyAlignment="1">
      <alignment horizontal="right" vertical="center" wrapText="1" readingOrder="1"/>
    </xf>
    <xf numFmtId="164" fontId="8" fillId="0" borderId="1" xfId="1" applyFont="1" applyFill="1" applyBorder="1" applyAlignment="1">
      <alignment horizontal="right" vertical="center" wrapText="1" readingOrder="1"/>
    </xf>
    <xf numFmtId="164" fontId="4" fillId="0" borderId="1" xfId="1" applyFont="1" applyBorder="1" applyAlignment="1">
      <alignment horizontal="right" vertical="center" readingOrder="1"/>
    </xf>
    <xf numFmtId="43" fontId="0" fillId="0" borderId="1" xfId="0" applyNumberFormat="1" applyBorder="1" applyAlignment="1">
      <alignment horizontal="right" vertical="center" readingOrder="1"/>
    </xf>
    <xf numFmtId="164" fontId="4" fillId="0" borderId="1" xfId="1" applyFont="1" applyFill="1" applyBorder="1" applyAlignment="1">
      <alignment horizontal="right" vertical="center" readingOrder="1"/>
    </xf>
    <xf numFmtId="164" fontId="3" fillId="0" borderId="1" xfId="1" applyFont="1" applyBorder="1" applyAlignment="1">
      <alignment horizontal="right" vertical="center" readingOrder="1"/>
    </xf>
    <xf numFmtId="0" fontId="17" fillId="0" borderId="1" xfId="18" applyFont="1" applyBorder="1" applyAlignment="1">
      <alignment horizontal="right" vertical="center" readingOrder="1"/>
    </xf>
    <xf numFmtId="164" fontId="3" fillId="0" borderId="1" xfId="1" applyFont="1" applyFill="1" applyBorder="1" applyAlignment="1">
      <alignment horizontal="right" vertical="center" readingOrder="1"/>
    </xf>
    <xf numFmtId="0" fontId="3" fillId="0" borderId="1" xfId="2" applyBorder="1" applyAlignment="1">
      <alignment horizontal="right" vertical="center" readingOrder="1"/>
    </xf>
    <xf numFmtId="164" fontId="4" fillId="4" borderId="1" xfId="1" applyFont="1" applyFill="1" applyBorder="1" applyAlignment="1">
      <alignment horizontal="right" vertical="center" readingOrder="1"/>
    </xf>
    <xf numFmtId="164" fontId="0" fillId="0" borderId="1" xfId="1" applyFont="1" applyBorder="1" applyAlignment="1">
      <alignment horizontal="right" vertical="center" readingOrder="1"/>
    </xf>
    <xf numFmtId="164" fontId="3" fillId="0" borderId="0" xfId="1" applyFont="1" applyAlignment="1">
      <alignment horizontal="right" vertical="center" readingOrder="1"/>
    </xf>
    <xf numFmtId="164" fontId="0" fillId="0" borderId="1" xfId="1" applyFont="1" applyBorder="1" applyAlignment="1">
      <alignment horizontal="right" vertical="center"/>
    </xf>
    <xf numFmtId="164" fontId="17" fillId="0" borderId="1" xfId="1" applyFont="1" applyFill="1" applyBorder="1" applyAlignment="1">
      <alignment horizontal="left" vertical="top"/>
    </xf>
    <xf numFmtId="164" fontId="20" fillId="0" borderId="1" xfId="0" applyNumberFormat="1" applyFont="1" applyBorder="1"/>
    <xf numFmtId="43" fontId="3" fillId="0" borderId="0" xfId="2" applyNumberFormat="1" applyAlignment="1">
      <alignment vertical="center"/>
    </xf>
    <xf numFmtId="164" fontId="4" fillId="5" borderId="1" xfId="1" applyFont="1" applyFill="1" applyBorder="1" applyAlignment="1">
      <alignment vertical="center"/>
    </xf>
    <xf numFmtId="164" fontId="4" fillId="6" borderId="1" xfId="1" applyFont="1" applyFill="1" applyBorder="1" applyAlignment="1">
      <alignment vertical="center"/>
    </xf>
    <xf numFmtId="164" fontId="4" fillId="7" borderId="1" xfId="1" applyFont="1" applyFill="1" applyBorder="1" applyAlignment="1">
      <alignment vertical="center"/>
    </xf>
    <xf numFmtId="164" fontId="3" fillId="7" borderId="3" xfId="1" applyFont="1" applyFill="1" applyBorder="1" applyAlignment="1">
      <alignment horizontal="right" vertical="center"/>
    </xf>
    <xf numFmtId="164" fontId="3" fillId="7" borderId="3" xfId="1" applyFont="1" applyFill="1" applyBorder="1" applyAlignment="1">
      <alignment vertical="center"/>
    </xf>
    <xf numFmtId="164" fontId="3" fillId="7" borderId="4" xfId="1" applyFont="1" applyFill="1" applyBorder="1" applyAlignment="1">
      <alignment horizontal="center" vertical="center"/>
    </xf>
    <xf numFmtId="164" fontId="3" fillId="6" borderId="3" xfId="1" applyFont="1" applyFill="1" applyBorder="1" applyAlignment="1">
      <alignment horizontal="right" vertical="center"/>
    </xf>
    <xf numFmtId="164" fontId="3" fillId="6" borderId="3" xfId="1" applyFont="1" applyFill="1" applyBorder="1" applyAlignment="1">
      <alignment vertical="center"/>
    </xf>
    <xf numFmtId="164" fontId="3" fillId="6" borderId="4" xfId="1" applyFont="1" applyFill="1" applyBorder="1" applyAlignment="1">
      <alignment horizontal="center" vertical="center"/>
    </xf>
    <xf numFmtId="164" fontId="3" fillId="5" borderId="3" xfId="1" applyFont="1" applyFill="1" applyBorder="1" applyAlignment="1">
      <alignment horizontal="right" vertical="center"/>
    </xf>
    <xf numFmtId="164" fontId="3" fillId="5" borderId="3" xfId="1" applyFont="1" applyFill="1" applyBorder="1" applyAlignment="1">
      <alignment vertical="center"/>
    </xf>
    <xf numFmtId="164" fontId="3" fillId="5" borderId="4" xfId="1" applyFont="1" applyFill="1" applyBorder="1" applyAlignment="1">
      <alignment horizontal="center" vertical="center"/>
    </xf>
    <xf numFmtId="164" fontId="4" fillId="8" borderId="1" xfId="1" applyFont="1" applyFill="1" applyBorder="1" applyAlignment="1">
      <alignment vertical="center"/>
    </xf>
    <xf numFmtId="164" fontId="3" fillId="8" borderId="3" xfId="1" applyFont="1" applyFill="1" applyBorder="1" applyAlignment="1">
      <alignment horizontal="right" vertical="center"/>
    </xf>
    <xf numFmtId="164" fontId="3" fillId="8" borderId="3" xfId="1" applyFont="1" applyFill="1" applyBorder="1" applyAlignment="1">
      <alignment vertical="center"/>
    </xf>
    <xf numFmtId="164" fontId="3" fillId="8" borderId="4" xfId="1" applyFont="1" applyFill="1" applyBorder="1" applyAlignment="1">
      <alignment horizontal="center" vertical="center"/>
    </xf>
    <xf numFmtId="164" fontId="0" fillId="0" borderId="0" xfId="1" applyFont="1" applyFill="1" applyAlignment="1">
      <alignment horizontal="left" vertical="top" wrapText="1"/>
    </xf>
    <xf numFmtId="164" fontId="20" fillId="0" borderId="1" xfId="1" applyFont="1" applyFill="1" applyBorder="1" applyAlignment="1">
      <alignment horizontal="center" vertical="center" wrapText="1"/>
    </xf>
    <xf numFmtId="164" fontId="2" fillId="0" borderId="1" xfId="1" applyFont="1" applyFill="1" applyBorder="1" applyAlignment="1">
      <alignment horizontal="center" vertical="center" wrapText="1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right" vertical="center"/>
    </xf>
    <xf numFmtId="164" fontId="3" fillId="0" borderId="2" xfId="1" applyFont="1" applyFill="1" applyBorder="1" applyAlignment="1">
      <alignment vertical="center"/>
    </xf>
    <xf numFmtId="164" fontId="3" fillId="0" borderId="0" xfId="1" applyFont="1" applyFill="1" applyAlignment="1">
      <alignment vertical="center"/>
    </xf>
    <xf numFmtId="0" fontId="17" fillId="3" borderId="1" xfId="18" applyFont="1" applyFill="1" applyBorder="1" applyAlignment="1">
      <alignment vertical="top"/>
    </xf>
    <xf numFmtId="0" fontId="4" fillId="8" borderId="1" xfId="2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4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8" fillId="0" borderId="0" xfId="0" applyFont="1" applyAlignment="1">
      <alignment horizontal="left" vertical="top" wrapText="1" readingOrder="1"/>
    </xf>
    <xf numFmtId="0" fontId="14" fillId="0" borderId="0" xfId="4" applyFont="1" applyAlignment="1">
      <alignment horizontal="center" vertical="center" wrapText="1" readingOrder="1"/>
    </xf>
    <xf numFmtId="0" fontId="4" fillId="7" borderId="1" xfId="2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43" fontId="4" fillId="0" borderId="0" xfId="5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4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164" fontId="3" fillId="9" borderId="1" xfId="1" applyFont="1" applyFill="1" applyBorder="1" applyAlignment="1">
      <alignment horizontal="right" vertical="center"/>
    </xf>
    <xf numFmtId="164" fontId="0" fillId="9" borderId="1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39" fontId="0" fillId="0" borderId="5" xfId="1" applyNumberFormat="1" applyFont="1" applyBorder="1"/>
    <xf numFmtId="39" fontId="2" fillId="0" borderId="1" xfId="1" applyNumberFormat="1" applyFont="1" applyBorder="1" applyAlignment="1">
      <alignment horizontal="center" vertical="center"/>
    </xf>
    <xf numFmtId="39" fontId="0" fillId="0" borderId="6" xfId="1" applyNumberFormat="1" applyFont="1" applyBorder="1"/>
    <xf numFmtId="39" fontId="0" fillId="0" borderId="0" xfId="1" applyNumberFormat="1" applyFont="1"/>
    <xf numFmtId="39" fontId="2" fillId="0" borderId="6" xfId="1" applyNumberFormat="1" applyFont="1" applyBorder="1"/>
  </cellXfs>
  <cellStyles count="19">
    <cellStyle name="Comma" xfId="1" builtinId="3"/>
    <cellStyle name="Comma 2" xfId="5" xr:uid="{00000000-0005-0000-0000-000001000000}"/>
    <cellStyle name="Comma 2 2" xfId="8" xr:uid="{00000000-0005-0000-0000-000002000000}"/>
    <cellStyle name="Comma 29" xfId="9" xr:uid="{00000000-0005-0000-0000-000003000000}"/>
    <cellStyle name="Comma 8" xfId="17" xr:uid="{00000000-0005-0000-0000-000004000000}"/>
    <cellStyle name="Normal" xfId="0" builtinId="0"/>
    <cellStyle name="Normal 10 2" xfId="13" xr:uid="{00000000-0005-0000-0000-000006000000}"/>
    <cellStyle name="Normal 15 4" xfId="18" xr:uid="{00000000-0005-0000-0000-000007000000}"/>
    <cellStyle name="Normal 17 8" xfId="14" xr:uid="{00000000-0005-0000-0000-000008000000}"/>
    <cellStyle name="Normal 2" xfId="2" xr:uid="{00000000-0005-0000-0000-000009000000}"/>
    <cellStyle name="Normal 2 2" xfId="10" xr:uid="{00000000-0005-0000-0000-00000A000000}"/>
    <cellStyle name="Normal 2 2 2" xfId="16" xr:uid="{00000000-0005-0000-0000-00000B000000}"/>
    <cellStyle name="Normal 2 3" xfId="6" xr:uid="{00000000-0005-0000-0000-00000C000000}"/>
    <cellStyle name="Normal 3" xfId="3" xr:uid="{00000000-0005-0000-0000-00000D000000}"/>
    <cellStyle name="Normal 3 2" xfId="11" xr:uid="{00000000-0005-0000-0000-00000E000000}"/>
    <cellStyle name="Normal 4" xfId="4" xr:uid="{00000000-0005-0000-0000-00000F000000}"/>
    <cellStyle name="Normal 4 2" xfId="7" xr:uid="{00000000-0005-0000-0000-000010000000}"/>
    <cellStyle name="Percent" xfId="15" builtinId="5"/>
    <cellStyle name="Percent 2" xfId="12" xr:uid="{00000000-0005-0000-0000-000012000000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png@01D83DDE.BD42DF2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9744</xdr:colOff>
      <xdr:row>0</xdr:row>
      <xdr:rowOff>8965</xdr:rowOff>
    </xdr:from>
    <xdr:to>
      <xdr:col>1</xdr:col>
      <xdr:colOff>498710</xdr:colOff>
      <xdr:row>2</xdr:row>
      <xdr:rowOff>158053</xdr:rowOff>
    </xdr:to>
    <xdr:pic>
      <xdr:nvPicPr>
        <xdr:cNvPr id="2" name="Picture 2" descr="cid:0.28869236100.8057103900073852824.17ef7f33743__inline__img__sr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4" y="8965"/>
          <a:ext cx="847554" cy="695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7857-7699-43B2-801A-4E4F29155771}">
  <dimension ref="A1:F10"/>
  <sheetViews>
    <sheetView tabSelected="1" workbookViewId="0">
      <selection activeCell="E16" sqref="E16"/>
    </sheetView>
  </sheetViews>
  <sheetFormatPr defaultRowHeight="14.5"/>
  <cols>
    <col min="2" max="2" width="40.453125" customWidth="1"/>
    <col min="3" max="3" width="11.08984375" style="147" bestFit="1" customWidth="1"/>
    <col min="4" max="6" width="15.54296875" style="147" customWidth="1"/>
  </cols>
  <sheetData>
    <row r="1" spans="1:6" s="140" customFormat="1" ht="28" customHeight="1">
      <c r="A1" s="141" t="s">
        <v>102</v>
      </c>
      <c r="B1" s="141" t="s">
        <v>5</v>
      </c>
      <c r="C1" s="145" t="s">
        <v>107</v>
      </c>
      <c r="D1" s="145" t="s">
        <v>103</v>
      </c>
      <c r="E1" s="145" t="s">
        <v>104</v>
      </c>
      <c r="F1" s="145" t="s">
        <v>9</v>
      </c>
    </row>
    <row r="2" spans="1:6">
      <c r="A2" s="142"/>
      <c r="B2" s="142"/>
      <c r="C2" s="144"/>
      <c r="D2" s="144"/>
      <c r="E2" s="144"/>
      <c r="F2" s="144"/>
    </row>
    <row r="3" spans="1:6">
      <c r="A3" s="142"/>
      <c r="B3" s="142" t="s">
        <v>105</v>
      </c>
      <c r="C3" s="144">
        <v>918183.61</v>
      </c>
      <c r="D3" s="144">
        <f>706129.845-D4</f>
        <v>661099.34499999997</v>
      </c>
      <c r="E3" s="144">
        <f>F3-D3</f>
        <v>174193.52300000004</v>
      </c>
      <c r="F3" s="144">
        <f>'Ceiling &amp; Part'!M398</f>
        <v>835292.86800000002</v>
      </c>
    </row>
    <row r="4" spans="1:6">
      <c r="A4" s="142"/>
      <c r="B4" s="142" t="s">
        <v>106</v>
      </c>
      <c r="C4" s="144"/>
      <c r="D4" s="144">
        <f>F4</f>
        <v>45030.5</v>
      </c>
      <c r="E4" s="144">
        <f>F4-D4</f>
        <v>0</v>
      </c>
      <c r="F4" s="144">
        <f>'Ceiling &amp; Part'!M397</f>
        <v>45030.5</v>
      </c>
    </row>
    <row r="5" spans="1:6">
      <c r="A5" s="142"/>
      <c r="B5" s="142"/>
      <c r="C5" s="144"/>
      <c r="D5" s="144">
        <f>SUM(D3:D4)</f>
        <v>706129.84499999997</v>
      </c>
      <c r="E5" s="144">
        <f t="shared" ref="E5:F5" si="0">SUM(E3:E4)</f>
        <v>174193.52300000004</v>
      </c>
      <c r="F5" s="144">
        <f t="shared" si="0"/>
        <v>880323.36800000002</v>
      </c>
    </row>
    <row r="6" spans="1:6">
      <c r="A6" s="142"/>
      <c r="B6" s="142"/>
      <c r="C6" s="144"/>
      <c r="D6" s="144"/>
      <c r="E6" s="144"/>
      <c r="F6" s="144"/>
    </row>
    <row r="7" spans="1:6">
      <c r="A7" s="142"/>
      <c r="B7" s="142" t="s">
        <v>108</v>
      </c>
      <c r="C7" s="144"/>
      <c r="D7" s="144">
        <v>75000</v>
      </c>
      <c r="E7" s="144"/>
      <c r="F7" s="144">
        <f>D7</f>
        <v>75000</v>
      </c>
    </row>
    <row r="8" spans="1:6">
      <c r="A8" s="142"/>
      <c r="B8" s="142" t="s">
        <v>109</v>
      </c>
      <c r="C8" s="144"/>
      <c r="D8" s="144">
        <f>-D5*0.1</f>
        <v>-70612.984500000006</v>
      </c>
      <c r="E8" s="144">
        <f>F8-D8</f>
        <v>-4387.0154999999941</v>
      </c>
      <c r="F8" s="144">
        <v>-75000</v>
      </c>
    </row>
    <row r="9" spans="1:6">
      <c r="A9" s="142"/>
      <c r="B9" s="142"/>
      <c r="C9" s="144"/>
      <c r="D9" s="144"/>
      <c r="E9" s="144"/>
      <c r="F9" s="144"/>
    </row>
    <row r="10" spans="1:6">
      <c r="A10" s="143"/>
      <c r="B10" s="143"/>
      <c r="C10" s="146"/>
      <c r="D10" s="148">
        <f>SUM(D5:D9)</f>
        <v>710516.86049999995</v>
      </c>
      <c r="E10" s="148">
        <f t="shared" ref="E10:F10" si="1">SUM(E5:E9)</f>
        <v>169806.50750000007</v>
      </c>
      <c r="F10" s="148">
        <f t="shared" si="1"/>
        <v>880323.36800000002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P402"/>
  <sheetViews>
    <sheetView zoomScale="115" zoomScaleNormal="115" zoomScaleSheetLayoutView="85" workbookViewId="0">
      <pane ySplit="6" topLeftCell="A388" activePane="bottomLeft" state="frozen"/>
      <selection pane="bottomLeft" activeCell="K362" sqref="K362"/>
    </sheetView>
  </sheetViews>
  <sheetFormatPr defaultRowHeight="13"/>
  <cols>
    <col min="1" max="1" width="5.26953125" style="50" bestFit="1" customWidth="1"/>
    <col min="2" max="2" width="43.7265625" style="1" customWidth="1"/>
    <col min="3" max="3" width="7.54296875" style="40" customWidth="1"/>
    <col min="4" max="4" width="10.1796875" style="76" hidden="1" customWidth="1"/>
    <col min="5" max="5" width="11.54296875" style="57" hidden="1" customWidth="1"/>
    <col min="6" max="6" width="10.1796875" style="57" customWidth="1"/>
    <col min="7" max="7" width="13.7265625" style="97" customWidth="1"/>
    <col min="8" max="8" width="19.7265625" style="2" customWidth="1"/>
    <col min="9" max="9" width="8.7265625" style="124"/>
    <col min="10" max="10" width="9.54296875" style="82" bestFit="1" customWidth="1"/>
    <col min="11" max="11" width="10.7265625" style="2" customWidth="1"/>
    <col min="12" max="12" width="10.7265625" style="22" customWidth="1"/>
    <col min="13" max="13" width="14.54296875" style="57" customWidth="1"/>
    <col min="14" max="14" width="8.7265625" style="1"/>
    <col min="15" max="15" width="13.81640625" style="1" customWidth="1"/>
    <col min="16" max="16" width="9.453125" style="1" bestFit="1" customWidth="1"/>
    <col min="17" max="216" width="8.7265625" style="1"/>
    <col min="217" max="217" width="11.7265625" style="1" customWidth="1"/>
    <col min="218" max="218" width="40.7265625" style="1" customWidth="1"/>
    <col min="219" max="219" width="10.7265625" style="1" customWidth="1"/>
    <col min="220" max="220" width="20.7265625" style="1" customWidth="1"/>
    <col min="221" max="224" width="13.7265625" style="1" customWidth="1"/>
    <col min="225" max="472" width="8.7265625" style="1"/>
    <col min="473" max="473" width="11.7265625" style="1" customWidth="1"/>
    <col min="474" max="474" width="40.7265625" style="1" customWidth="1"/>
    <col min="475" max="475" width="10.7265625" style="1" customWidth="1"/>
    <col min="476" max="476" width="20.7265625" style="1" customWidth="1"/>
    <col min="477" max="480" width="13.7265625" style="1" customWidth="1"/>
    <col min="481" max="728" width="8.7265625" style="1"/>
    <col min="729" max="729" width="11.7265625" style="1" customWidth="1"/>
    <col min="730" max="730" width="40.7265625" style="1" customWidth="1"/>
    <col min="731" max="731" width="10.7265625" style="1" customWidth="1"/>
    <col min="732" max="732" width="20.7265625" style="1" customWidth="1"/>
    <col min="733" max="736" width="13.7265625" style="1" customWidth="1"/>
    <col min="737" max="984" width="8.7265625" style="1"/>
    <col min="985" max="985" width="11.7265625" style="1" customWidth="1"/>
    <col min="986" max="986" width="40.7265625" style="1" customWidth="1"/>
    <col min="987" max="987" width="10.7265625" style="1" customWidth="1"/>
    <col min="988" max="988" width="20.7265625" style="1" customWidth="1"/>
    <col min="989" max="992" width="13.7265625" style="1" customWidth="1"/>
    <col min="993" max="1240" width="8.7265625" style="1"/>
    <col min="1241" max="1241" width="11.7265625" style="1" customWidth="1"/>
    <col min="1242" max="1242" width="40.7265625" style="1" customWidth="1"/>
    <col min="1243" max="1243" width="10.7265625" style="1" customWidth="1"/>
    <col min="1244" max="1244" width="20.7265625" style="1" customWidth="1"/>
    <col min="1245" max="1248" width="13.7265625" style="1" customWidth="1"/>
    <col min="1249" max="1496" width="8.7265625" style="1"/>
    <col min="1497" max="1497" width="11.7265625" style="1" customWidth="1"/>
    <col min="1498" max="1498" width="40.7265625" style="1" customWidth="1"/>
    <col min="1499" max="1499" width="10.7265625" style="1" customWidth="1"/>
    <col min="1500" max="1500" width="20.7265625" style="1" customWidth="1"/>
    <col min="1501" max="1504" width="13.7265625" style="1" customWidth="1"/>
    <col min="1505" max="1752" width="8.7265625" style="1"/>
    <col min="1753" max="1753" width="11.7265625" style="1" customWidth="1"/>
    <col min="1754" max="1754" width="40.7265625" style="1" customWidth="1"/>
    <col min="1755" max="1755" width="10.7265625" style="1" customWidth="1"/>
    <col min="1756" max="1756" width="20.7265625" style="1" customWidth="1"/>
    <col min="1757" max="1760" width="13.7265625" style="1" customWidth="1"/>
    <col min="1761" max="2008" width="8.7265625" style="1"/>
    <col min="2009" max="2009" width="11.7265625" style="1" customWidth="1"/>
    <col min="2010" max="2010" width="40.7265625" style="1" customWidth="1"/>
    <col min="2011" max="2011" width="10.7265625" style="1" customWidth="1"/>
    <col min="2012" max="2012" width="20.7265625" style="1" customWidth="1"/>
    <col min="2013" max="2016" width="13.7265625" style="1" customWidth="1"/>
    <col min="2017" max="2264" width="8.7265625" style="1"/>
    <col min="2265" max="2265" width="11.7265625" style="1" customWidth="1"/>
    <col min="2266" max="2266" width="40.7265625" style="1" customWidth="1"/>
    <col min="2267" max="2267" width="10.7265625" style="1" customWidth="1"/>
    <col min="2268" max="2268" width="20.7265625" style="1" customWidth="1"/>
    <col min="2269" max="2272" width="13.7265625" style="1" customWidth="1"/>
    <col min="2273" max="2520" width="8.7265625" style="1"/>
    <col min="2521" max="2521" width="11.7265625" style="1" customWidth="1"/>
    <col min="2522" max="2522" width="40.7265625" style="1" customWidth="1"/>
    <col min="2523" max="2523" width="10.7265625" style="1" customWidth="1"/>
    <col min="2524" max="2524" width="20.7265625" style="1" customWidth="1"/>
    <col min="2525" max="2528" width="13.7265625" style="1" customWidth="1"/>
    <col min="2529" max="2776" width="8.7265625" style="1"/>
    <col min="2777" max="2777" width="11.7265625" style="1" customWidth="1"/>
    <col min="2778" max="2778" width="40.7265625" style="1" customWidth="1"/>
    <col min="2779" max="2779" width="10.7265625" style="1" customWidth="1"/>
    <col min="2780" max="2780" width="20.7265625" style="1" customWidth="1"/>
    <col min="2781" max="2784" width="13.7265625" style="1" customWidth="1"/>
    <col min="2785" max="3032" width="8.7265625" style="1"/>
    <col min="3033" max="3033" width="11.7265625" style="1" customWidth="1"/>
    <col min="3034" max="3034" width="40.7265625" style="1" customWidth="1"/>
    <col min="3035" max="3035" width="10.7265625" style="1" customWidth="1"/>
    <col min="3036" max="3036" width="20.7265625" style="1" customWidth="1"/>
    <col min="3037" max="3040" width="13.7265625" style="1" customWidth="1"/>
    <col min="3041" max="3288" width="8.7265625" style="1"/>
    <col min="3289" max="3289" width="11.7265625" style="1" customWidth="1"/>
    <col min="3290" max="3290" width="40.7265625" style="1" customWidth="1"/>
    <col min="3291" max="3291" width="10.7265625" style="1" customWidth="1"/>
    <col min="3292" max="3292" width="20.7265625" style="1" customWidth="1"/>
    <col min="3293" max="3296" width="13.7265625" style="1" customWidth="1"/>
    <col min="3297" max="3544" width="8.7265625" style="1"/>
    <col min="3545" max="3545" width="11.7265625" style="1" customWidth="1"/>
    <col min="3546" max="3546" width="40.7265625" style="1" customWidth="1"/>
    <col min="3547" max="3547" width="10.7265625" style="1" customWidth="1"/>
    <col min="3548" max="3548" width="20.7265625" style="1" customWidth="1"/>
    <col min="3549" max="3552" width="13.7265625" style="1" customWidth="1"/>
    <col min="3553" max="3800" width="8.7265625" style="1"/>
    <col min="3801" max="3801" width="11.7265625" style="1" customWidth="1"/>
    <col min="3802" max="3802" width="40.7265625" style="1" customWidth="1"/>
    <col min="3803" max="3803" width="10.7265625" style="1" customWidth="1"/>
    <col min="3804" max="3804" width="20.7265625" style="1" customWidth="1"/>
    <col min="3805" max="3808" width="13.7265625" style="1" customWidth="1"/>
    <col min="3809" max="4056" width="8.7265625" style="1"/>
    <col min="4057" max="4057" width="11.7265625" style="1" customWidth="1"/>
    <col min="4058" max="4058" width="40.7265625" style="1" customWidth="1"/>
    <col min="4059" max="4059" width="10.7265625" style="1" customWidth="1"/>
    <col min="4060" max="4060" width="20.7265625" style="1" customWidth="1"/>
    <col min="4061" max="4064" width="13.7265625" style="1" customWidth="1"/>
    <col min="4065" max="4312" width="8.7265625" style="1"/>
    <col min="4313" max="4313" width="11.7265625" style="1" customWidth="1"/>
    <col min="4314" max="4314" width="40.7265625" style="1" customWidth="1"/>
    <col min="4315" max="4315" width="10.7265625" style="1" customWidth="1"/>
    <col min="4316" max="4316" width="20.7265625" style="1" customWidth="1"/>
    <col min="4317" max="4320" width="13.7265625" style="1" customWidth="1"/>
    <col min="4321" max="4568" width="8.7265625" style="1"/>
    <col min="4569" max="4569" width="11.7265625" style="1" customWidth="1"/>
    <col min="4570" max="4570" width="40.7265625" style="1" customWidth="1"/>
    <col min="4571" max="4571" width="10.7265625" style="1" customWidth="1"/>
    <col min="4572" max="4572" width="20.7265625" style="1" customWidth="1"/>
    <col min="4573" max="4576" width="13.7265625" style="1" customWidth="1"/>
    <col min="4577" max="4824" width="8.7265625" style="1"/>
    <col min="4825" max="4825" width="11.7265625" style="1" customWidth="1"/>
    <col min="4826" max="4826" width="40.7265625" style="1" customWidth="1"/>
    <col min="4827" max="4827" width="10.7265625" style="1" customWidth="1"/>
    <col min="4828" max="4828" width="20.7265625" style="1" customWidth="1"/>
    <col min="4829" max="4832" width="13.7265625" style="1" customWidth="1"/>
    <col min="4833" max="5080" width="8.7265625" style="1"/>
    <col min="5081" max="5081" width="11.7265625" style="1" customWidth="1"/>
    <col min="5082" max="5082" width="40.7265625" style="1" customWidth="1"/>
    <col min="5083" max="5083" width="10.7265625" style="1" customWidth="1"/>
    <col min="5084" max="5084" width="20.7265625" style="1" customWidth="1"/>
    <col min="5085" max="5088" width="13.7265625" style="1" customWidth="1"/>
    <col min="5089" max="5336" width="8.7265625" style="1"/>
    <col min="5337" max="5337" width="11.7265625" style="1" customWidth="1"/>
    <col min="5338" max="5338" width="40.7265625" style="1" customWidth="1"/>
    <col min="5339" max="5339" width="10.7265625" style="1" customWidth="1"/>
    <col min="5340" max="5340" width="20.7265625" style="1" customWidth="1"/>
    <col min="5341" max="5344" width="13.7265625" style="1" customWidth="1"/>
    <col min="5345" max="5592" width="8.7265625" style="1"/>
    <col min="5593" max="5593" width="11.7265625" style="1" customWidth="1"/>
    <col min="5594" max="5594" width="40.7265625" style="1" customWidth="1"/>
    <col min="5595" max="5595" width="10.7265625" style="1" customWidth="1"/>
    <col min="5596" max="5596" width="20.7265625" style="1" customWidth="1"/>
    <col min="5597" max="5600" width="13.7265625" style="1" customWidth="1"/>
    <col min="5601" max="5848" width="8.7265625" style="1"/>
    <col min="5849" max="5849" width="11.7265625" style="1" customWidth="1"/>
    <col min="5850" max="5850" width="40.7265625" style="1" customWidth="1"/>
    <col min="5851" max="5851" width="10.7265625" style="1" customWidth="1"/>
    <col min="5852" max="5852" width="20.7265625" style="1" customWidth="1"/>
    <col min="5853" max="5856" width="13.7265625" style="1" customWidth="1"/>
    <col min="5857" max="6104" width="8.7265625" style="1"/>
    <col min="6105" max="6105" width="11.7265625" style="1" customWidth="1"/>
    <col min="6106" max="6106" width="40.7265625" style="1" customWidth="1"/>
    <col min="6107" max="6107" width="10.7265625" style="1" customWidth="1"/>
    <col min="6108" max="6108" width="20.7265625" style="1" customWidth="1"/>
    <col min="6109" max="6112" width="13.7265625" style="1" customWidth="1"/>
    <col min="6113" max="6360" width="8.7265625" style="1"/>
    <col min="6361" max="6361" width="11.7265625" style="1" customWidth="1"/>
    <col min="6362" max="6362" width="40.7265625" style="1" customWidth="1"/>
    <col min="6363" max="6363" width="10.7265625" style="1" customWidth="1"/>
    <col min="6364" max="6364" width="20.7265625" style="1" customWidth="1"/>
    <col min="6365" max="6368" width="13.7265625" style="1" customWidth="1"/>
    <col min="6369" max="6616" width="8.7265625" style="1"/>
    <col min="6617" max="6617" width="11.7265625" style="1" customWidth="1"/>
    <col min="6618" max="6618" width="40.7265625" style="1" customWidth="1"/>
    <col min="6619" max="6619" width="10.7265625" style="1" customWidth="1"/>
    <col min="6620" max="6620" width="20.7265625" style="1" customWidth="1"/>
    <col min="6621" max="6624" width="13.7265625" style="1" customWidth="1"/>
    <col min="6625" max="6872" width="8.7265625" style="1"/>
    <col min="6873" max="6873" width="11.7265625" style="1" customWidth="1"/>
    <col min="6874" max="6874" width="40.7265625" style="1" customWidth="1"/>
    <col min="6875" max="6875" width="10.7265625" style="1" customWidth="1"/>
    <col min="6876" max="6876" width="20.7265625" style="1" customWidth="1"/>
    <col min="6877" max="6880" width="13.7265625" style="1" customWidth="1"/>
    <col min="6881" max="7128" width="8.7265625" style="1"/>
    <col min="7129" max="7129" width="11.7265625" style="1" customWidth="1"/>
    <col min="7130" max="7130" width="40.7265625" style="1" customWidth="1"/>
    <col min="7131" max="7131" width="10.7265625" style="1" customWidth="1"/>
    <col min="7132" max="7132" width="20.7265625" style="1" customWidth="1"/>
    <col min="7133" max="7136" width="13.7265625" style="1" customWidth="1"/>
    <col min="7137" max="7384" width="8.7265625" style="1"/>
    <col min="7385" max="7385" width="11.7265625" style="1" customWidth="1"/>
    <col min="7386" max="7386" width="40.7265625" style="1" customWidth="1"/>
    <col min="7387" max="7387" width="10.7265625" style="1" customWidth="1"/>
    <col min="7388" max="7388" width="20.7265625" style="1" customWidth="1"/>
    <col min="7389" max="7392" width="13.7265625" style="1" customWidth="1"/>
    <col min="7393" max="7640" width="8.7265625" style="1"/>
    <col min="7641" max="7641" width="11.7265625" style="1" customWidth="1"/>
    <col min="7642" max="7642" width="40.7265625" style="1" customWidth="1"/>
    <col min="7643" max="7643" width="10.7265625" style="1" customWidth="1"/>
    <col min="7644" max="7644" width="20.7265625" style="1" customWidth="1"/>
    <col min="7645" max="7648" width="13.7265625" style="1" customWidth="1"/>
    <col min="7649" max="7896" width="8.7265625" style="1"/>
    <col min="7897" max="7897" width="11.7265625" style="1" customWidth="1"/>
    <col min="7898" max="7898" width="40.7265625" style="1" customWidth="1"/>
    <col min="7899" max="7899" width="10.7265625" style="1" customWidth="1"/>
    <col min="7900" max="7900" width="20.7265625" style="1" customWidth="1"/>
    <col min="7901" max="7904" width="13.7265625" style="1" customWidth="1"/>
    <col min="7905" max="8152" width="8.7265625" style="1"/>
    <col min="8153" max="8153" width="11.7265625" style="1" customWidth="1"/>
    <col min="8154" max="8154" width="40.7265625" style="1" customWidth="1"/>
    <col min="8155" max="8155" width="10.7265625" style="1" customWidth="1"/>
    <col min="8156" max="8156" width="20.7265625" style="1" customWidth="1"/>
    <col min="8157" max="8160" width="13.7265625" style="1" customWidth="1"/>
    <col min="8161" max="8408" width="8.7265625" style="1"/>
    <col min="8409" max="8409" width="11.7265625" style="1" customWidth="1"/>
    <col min="8410" max="8410" width="40.7265625" style="1" customWidth="1"/>
    <col min="8411" max="8411" width="10.7265625" style="1" customWidth="1"/>
    <col min="8412" max="8412" width="20.7265625" style="1" customWidth="1"/>
    <col min="8413" max="8416" width="13.7265625" style="1" customWidth="1"/>
    <col min="8417" max="8664" width="8.7265625" style="1"/>
    <col min="8665" max="8665" width="11.7265625" style="1" customWidth="1"/>
    <col min="8666" max="8666" width="40.7265625" style="1" customWidth="1"/>
    <col min="8667" max="8667" width="10.7265625" style="1" customWidth="1"/>
    <col min="8668" max="8668" width="20.7265625" style="1" customWidth="1"/>
    <col min="8669" max="8672" width="13.7265625" style="1" customWidth="1"/>
    <col min="8673" max="8920" width="8.7265625" style="1"/>
    <col min="8921" max="8921" width="11.7265625" style="1" customWidth="1"/>
    <col min="8922" max="8922" width="40.7265625" style="1" customWidth="1"/>
    <col min="8923" max="8923" width="10.7265625" style="1" customWidth="1"/>
    <col min="8924" max="8924" width="20.7265625" style="1" customWidth="1"/>
    <col min="8925" max="8928" width="13.7265625" style="1" customWidth="1"/>
    <col min="8929" max="9176" width="8.7265625" style="1"/>
    <col min="9177" max="9177" width="11.7265625" style="1" customWidth="1"/>
    <col min="9178" max="9178" width="40.7265625" style="1" customWidth="1"/>
    <col min="9179" max="9179" width="10.7265625" style="1" customWidth="1"/>
    <col min="9180" max="9180" width="20.7265625" style="1" customWidth="1"/>
    <col min="9181" max="9184" width="13.7265625" style="1" customWidth="1"/>
    <col min="9185" max="9432" width="8.7265625" style="1"/>
    <col min="9433" max="9433" width="11.7265625" style="1" customWidth="1"/>
    <col min="9434" max="9434" width="40.7265625" style="1" customWidth="1"/>
    <col min="9435" max="9435" width="10.7265625" style="1" customWidth="1"/>
    <col min="9436" max="9436" width="20.7265625" style="1" customWidth="1"/>
    <col min="9437" max="9440" width="13.7265625" style="1" customWidth="1"/>
    <col min="9441" max="9688" width="8.7265625" style="1"/>
    <col min="9689" max="9689" width="11.7265625" style="1" customWidth="1"/>
    <col min="9690" max="9690" width="40.7265625" style="1" customWidth="1"/>
    <col min="9691" max="9691" width="10.7265625" style="1" customWidth="1"/>
    <col min="9692" max="9692" width="20.7265625" style="1" customWidth="1"/>
    <col min="9693" max="9696" width="13.7265625" style="1" customWidth="1"/>
    <col min="9697" max="9944" width="8.7265625" style="1"/>
    <col min="9945" max="9945" width="11.7265625" style="1" customWidth="1"/>
    <col min="9946" max="9946" width="40.7265625" style="1" customWidth="1"/>
    <col min="9947" max="9947" width="10.7265625" style="1" customWidth="1"/>
    <col min="9948" max="9948" width="20.7265625" style="1" customWidth="1"/>
    <col min="9949" max="9952" width="13.7265625" style="1" customWidth="1"/>
    <col min="9953" max="10200" width="8.7265625" style="1"/>
    <col min="10201" max="10201" width="11.7265625" style="1" customWidth="1"/>
    <col min="10202" max="10202" width="40.7265625" style="1" customWidth="1"/>
    <col min="10203" max="10203" width="10.7265625" style="1" customWidth="1"/>
    <col min="10204" max="10204" width="20.7265625" style="1" customWidth="1"/>
    <col min="10205" max="10208" width="13.7265625" style="1" customWidth="1"/>
    <col min="10209" max="10456" width="8.7265625" style="1"/>
    <col min="10457" max="10457" width="11.7265625" style="1" customWidth="1"/>
    <col min="10458" max="10458" width="40.7265625" style="1" customWidth="1"/>
    <col min="10459" max="10459" width="10.7265625" style="1" customWidth="1"/>
    <col min="10460" max="10460" width="20.7265625" style="1" customWidth="1"/>
    <col min="10461" max="10464" width="13.7265625" style="1" customWidth="1"/>
    <col min="10465" max="10712" width="8.7265625" style="1"/>
    <col min="10713" max="10713" width="11.7265625" style="1" customWidth="1"/>
    <col min="10714" max="10714" width="40.7265625" style="1" customWidth="1"/>
    <col min="10715" max="10715" width="10.7265625" style="1" customWidth="1"/>
    <col min="10716" max="10716" width="20.7265625" style="1" customWidth="1"/>
    <col min="10717" max="10720" width="13.7265625" style="1" customWidth="1"/>
    <col min="10721" max="10968" width="8.7265625" style="1"/>
    <col min="10969" max="10969" width="11.7265625" style="1" customWidth="1"/>
    <col min="10970" max="10970" width="40.7265625" style="1" customWidth="1"/>
    <col min="10971" max="10971" width="10.7265625" style="1" customWidth="1"/>
    <col min="10972" max="10972" width="20.7265625" style="1" customWidth="1"/>
    <col min="10973" max="10976" width="13.7265625" style="1" customWidth="1"/>
    <col min="10977" max="11224" width="8.7265625" style="1"/>
    <col min="11225" max="11225" width="11.7265625" style="1" customWidth="1"/>
    <col min="11226" max="11226" width="40.7265625" style="1" customWidth="1"/>
    <col min="11227" max="11227" width="10.7265625" style="1" customWidth="1"/>
    <col min="11228" max="11228" width="20.7265625" style="1" customWidth="1"/>
    <col min="11229" max="11232" width="13.7265625" style="1" customWidth="1"/>
    <col min="11233" max="11480" width="8.7265625" style="1"/>
    <col min="11481" max="11481" width="11.7265625" style="1" customWidth="1"/>
    <col min="11482" max="11482" width="40.7265625" style="1" customWidth="1"/>
    <col min="11483" max="11483" width="10.7265625" style="1" customWidth="1"/>
    <col min="11484" max="11484" width="20.7265625" style="1" customWidth="1"/>
    <col min="11485" max="11488" width="13.7265625" style="1" customWidth="1"/>
    <col min="11489" max="11736" width="8.7265625" style="1"/>
    <col min="11737" max="11737" width="11.7265625" style="1" customWidth="1"/>
    <col min="11738" max="11738" width="40.7265625" style="1" customWidth="1"/>
    <col min="11739" max="11739" width="10.7265625" style="1" customWidth="1"/>
    <col min="11740" max="11740" width="20.7265625" style="1" customWidth="1"/>
    <col min="11741" max="11744" width="13.7265625" style="1" customWidth="1"/>
    <col min="11745" max="11992" width="8.7265625" style="1"/>
    <col min="11993" max="11993" width="11.7265625" style="1" customWidth="1"/>
    <col min="11994" max="11994" width="40.7265625" style="1" customWidth="1"/>
    <col min="11995" max="11995" width="10.7265625" style="1" customWidth="1"/>
    <col min="11996" max="11996" width="20.7265625" style="1" customWidth="1"/>
    <col min="11997" max="12000" width="13.7265625" style="1" customWidth="1"/>
    <col min="12001" max="12248" width="8.7265625" style="1"/>
    <col min="12249" max="12249" width="11.7265625" style="1" customWidth="1"/>
    <col min="12250" max="12250" width="40.7265625" style="1" customWidth="1"/>
    <col min="12251" max="12251" width="10.7265625" style="1" customWidth="1"/>
    <col min="12252" max="12252" width="20.7265625" style="1" customWidth="1"/>
    <col min="12253" max="12256" width="13.7265625" style="1" customWidth="1"/>
    <col min="12257" max="12504" width="8.7265625" style="1"/>
    <col min="12505" max="12505" width="11.7265625" style="1" customWidth="1"/>
    <col min="12506" max="12506" width="40.7265625" style="1" customWidth="1"/>
    <col min="12507" max="12507" width="10.7265625" style="1" customWidth="1"/>
    <col min="12508" max="12508" width="20.7265625" style="1" customWidth="1"/>
    <col min="12509" max="12512" width="13.7265625" style="1" customWidth="1"/>
    <col min="12513" max="12760" width="8.7265625" style="1"/>
    <col min="12761" max="12761" width="11.7265625" style="1" customWidth="1"/>
    <col min="12762" max="12762" width="40.7265625" style="1" customWidth="1"/>
    <col min="12763" max="12763" width="10.7265625" style="1" customWidth="1"/>
    <col min="12764" max="12764" width="20.7265625" style="1" customWidth="1"/>
    <col min="12765" max="12768" width="13.7265625" style="1" customWidth="1"/>
    <col min="12769" max="13016" width="8.7265625" style="1"/>
    <col min="13017" max="13017" width="11.7265625" style="1" customWidth="1"/>
    <col min="13018" max="13018" width="40.7265625" style="1" customWidth="1"/>
    <col min="13019" max="13019" width="10.7265625" style="1" customWidth="1"/>
    <col min="13020" max="13020" width="20.7265625" style="1" customWidth="1"/>
    <col min="13021" max="13024" width="13.7265625" style="1" customWidth="1"/>
    <col min="13025" max="13272" width="8.7265625" style="1"/>
    <col min="13273" max="13273" width="11.7265625" style="1" customWidth="1"/>
    <col min="13274" max="13274" width="40.7265625" style="1" customWidth="1"/>
    <col min="13275" max="13275" width="10.7265625" style="1" customWidth="1"/>
    <col min="13276" max="13276" width="20.7265625" style="1" customWidth="1"/>
    <col min="13277" max="13280" width="13.7265625" style="1" customWidth="1"/>
    <col min="13281" max="13528" width="8.7265625" style="1"/>
    <col min="13529" max="13529" width="11.7265625" style="1" customWidth="1"/>
    <col min="13530" max="13530" width="40.7265625" style="1" customWidth="1"/>
    <col min="13531" max="13531" width="10.7265625" style="1" customWidth="1"/>
    <col min="13532" max="13532" width="20.7265625" style="1" customWidth="1"/>
    <col min="13533" max="13536" width="13.7265625" style="1" customWidth="1"/>
    <col min="13537" max="13784" width="8.7265625" style="1"/>
    <col min="13785" max="13785" width="11.7265625" style="1" customWidth="1"/>
    <col min="13786" max="13786" width="40.7265625" style="1" customWidth="1"/>
    <col min="13787" max="13787" width="10.7265625" style="1" customWidth="1"/>
    <col min="13788" max="13788" width="20.7265625" style="1" customWidth="1"/>
    <col min="13789" max="13792" width="13.7265625" style="1" customWidth="1"/>
    <col min="13793" max="14040" width="8.7265625" style="1"/>
    <col min="14041" max="14041" width="11.7265625" style="1" customWidth="1"/>
    <col min="14042" max="14042" width="40.7265625" style="1" customWidth="1"/>
    <col min="14043" max="14043" width="10.7265625" style="1" customWidth="1"/>
    <col min="14044" max="14044" width="20.7265625" style="1" customWidth="1"/>
    <col min="14045" max="14048" width="13.7265625" style="1" customWidth="1"/>
    <col min="14049" max="14296" width="8.7265625" style="1"/>
    <col min="14297" max="14297" width="11.7265625" style="1" customWidth="1"/>
    <col min="14298" max="14298" width="40.7265625" style="1" customWidth="1"/>
    <col min="14299" max="14299" width="10.7265625" style="1" customWidth="1"/>
    <col min="14300" max="14300" width="20.7265625" style="1" customWidth="1"/>
    <col min="14301" max="14304" width="13.7265625" style="1" customWidth="1"/>
    <col min="14305" max="14552" width="8.7265625" style="1"/>
    <col min="14553" max="14553" width="11.7265625" style="1" customWidth="1"/>
    <col min="14554" max="14554" width="40.7265625" style="1" customWidth="1"/>
    <col min="14555" max="14555" width="10.7265625" style="1" customWidth="1"/>
    <col min="14556" max="14556" width="20.7265625" style="1" customWidth="1"/>
    <col min="14557" max="14560" width="13.7265625" style="1" customWidth="1"/>
    <col min="14561" max="14808" width="8.7265625" style="1"/>
    <col min="14809" max="14809" width="11.7265625" style="1" customWidth="1"/>
    <col min="14810" max="14810" width="40.7265625" style="1" customWidth="1"/>
    <col min="14811" max="14811" width="10.7265625" style="1" customWidth="1"/>
    <col min="14812" max="14812" width="20.7265625" style="1" customWidth="1"/>
    <col min="14813" max="14816" width="13.7265625" style="1" customWidth="1"/>
    <col min="14817" max="15064" width="8.7265625" style="1"/>
    <col min="15065" max="15065" width="11.7265625" style="1" customWidth="1"/>
    <col min="15066" max="15066" width="40.7265625" style="1" customWidth="1"/>
    <col min="15067" max="15067" width="10.7265625" style="1" customWidth="1"/>
    <col min="15068" max="15068" width="20.7265625" style="1" customWidth="1"/>
    <col min="15069" max="15072" width="13.7265625" style="1" customWidth="1"/>
    <col min="15073" max="15320" width="8.7265625" style="1"/>
    <col min="15321" max="15321" width="11.7265625" style="1" customWidth="1"/>
    <col min="15322" max="15322" width="40.7265625" style="1" customWidth="1"/>
    <col min="15323" max="15323" width="10.7265625" style="1" customWidth="1"/>
    <col min="15324" max="15324" width="20.7265625" style="1" customWidth="1"/>
    <col min="15325" max="15328" width="13.7265625" style="1" customWidth="1"/>
    <col min="15329" max="15576" width="8.7265625" style="1"/>
    <col min="15577" max="15577" width="11.7265625" style="1" customWidth="1"/>
    <col min="15578" max="15578" width="40.7265625" style="1" customWidth="1"/>
    <col min="15579" max="15579" width="10.7265625" style="1" customWidth="1"/>
    <col min="15580" max="15580" width="20.7265625" style="1" customWidth="1"/>
    <col min="15581" max="15584" width="13.7265625" style="1" customWidth="1"/>
    <col min="15585" max="15832" width="8.7265625" style="1"/>
    <col min="15833" max="15833" width="11.7265625" style="1" customWidth="1"/>
    <col min="15834" max="15834" width="40.7265625" style="1" customWidth="1"/>
    <col min="15835" max="15835" width="10.7265625" style="1" customWidth="1"/>
    <col min="15836" max="15836" width="20.7265625" style="1" customWidth="1"/>
    <col min="15837" max="15840" width="13.7265625" style="1" customWidth="1"/>
    <col min="15841" max="16088" width="8.7265625" style="1"/>
    <col min="16089" max="16089" width="11.7265625" style="1" customWidth="1"/>
    <col min="16090" max="16090" width="40.7265625" style="1" customWidth="1"/>
    <col min="16091" max="16091" width="10.7265625" style="1" customWidth="1"/>
    <col min="16092" max="16092" width="20.7265625" style="1" customWidth="1"/>
    <col min="16093" max="16096" width="13.7265625" style="1" customWidth="1"/>
    <col min="16097" max="16384" width="8.7265625" style="1"/>
  </cols>
  <sheetData>
    <row r="1" spans="1:13" s="3" customFormat="1" ht="14.25" customHeight="1">
      <c r="A1" s="130"/>
      <c r="B1" s="130"/>
      <c r="C1" s="36"/>
      <c r="D1" s="68"/>
      <c r="E1" s="52"/>
      <c r="F1" s="52"/>
      <c r="G1" s="83"/>
      <c r="H1" s="5"/>
      <c r="I1" s="118"/>
      <c r="J1" s="77"/>
      <c r="K1" s="5"/>
      <c r="L1" s="18"/>
      <c r="M1" s="65"/>
    </row>
    <row r="2" spans="1:13" s="3" customFormat="1" ht="28.9" customHeight="1">
      <c r="A2" s="47"/>
      <c r="B2" s="7"/>
      <c r="C2" s="36"/>
      <c r="D2" s="68"/>
      <c r="E2" s="52"/>
      <c r="F2" s="52"/>
      <c r="G2" s="84"/>
      <c r="H2" s="5"/>
      <c r="I2" s="118"/>
      <c r="J2" s="77"/>
      <c r="K2" s="5"/>
      <c r="L2" s="18"/>
      <c r="M2" s="65"/>
    </row>
    <row r="3" spans="1:13" s="3" customFormat="1" ht="14.25" customHeight="1">
      <c r="A3" s="47"/>
      <c r="B3" s="8"/>
      <c r="C3" s="134"/>
      <c r="D3" s="135"/>
      <c r="E3" s="135"/>
      <c r="F3" s="135"/>
      <c r="G3" s="135"/>
      <c r="H3" s="135"/>
      <c r="I3" s="118"/>
      <c r="J3" s="77"/>
      <c r="K3" s="5"/>
      <c r="L3" s="18"/>
      <c r="M3" s="65"/>
    </row>
    <row r="4" spans="1:13" s="3" customFormat="1" ht="14.25" customHeight="1">
      <c r="A4" s="131" t="s">
        <v>79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 s="3" customFormat="1" ht="14.25" customHeight="1">
      <c r="A5" s="47"/>
      <c r="B5" s="9"/>
      <c r="C5" s="37"/>
      <c r="D5" s="69"/>
      <c r="E5" s="28"/>
      <c r="F5" s="28"/>
      <c r="G5" s="85"/>
      <c r="H5" s="6"/>
      <c r="I5" s="118"/>
      <c r="J5" s="77"/>
      <c r="K5" s="5"/>
      <c r="L5" s="18"/>
      <c r="M5" s="65"/>
    </row>
    <row r="6" spans="1:13" s="3" customFormat="1" ht="42.65" customHeight="1">
      <c r="A6" s="25" t="s">
        <v>78</v>
      </c>
      <c r="B6" s="25" t="s">
        <v>5</v>
      </c>
      <c r="C6" s="29" t="s">
        <v>0</v>
      </c>
      <c r="D6" s="67" t="s">
        <v>81</v>
      </c>
      <c r="E6" s="26" t="s">
        <v>85</v>
      </c>
      <c r="F6" s="26" t="s">
        <v>80</v>
      </c>
      <c r="G6" s="86" t="s">
        <v>1</v>
      </c>
      <c r="H6" s="26" t="s">
        <v>2</v>
      </c>
      <c r="I6" s="119" t="s">
        <v>7</v>
      </c>
      <c r="J6" s="78" t="s">
        <v>8</v>
      </c>
      <c r="K6" s="27" t="s">
        <v>9</v>
      </c>
      <c r="L6" s="27" t="s">
        <v>11</v>
      </c>
      <c r="M6" s="27" t="s">
        <v>10</v>
      </c>
    </row>
    <row r="7" spans="1:13" s="3" customFormat="1" ht="14.5">
      <c r="A7" s="10"/>
      <c r="B7" s="41" t="s">
        <v>28</v>
      </c>
      <c r="C7" s="29"/>
      <c r="D7" s="70"/>
      <c r="E7" s="26"/>
      <c r="F7" s="26"/>
      <c r="G7" s="87"/>
      <c r="H7" s="11"/>
      <c r="I7" s="120"/>
      <c r="J7" s="79"/>
      <c r="K7" s="16"/>
      <c r="L7" s="16"/>
      <c r="M7" s="16"/>
    </row>
    <row r="8" spans="1:13" s="4" customFormat="1">
      <c r="A8" s="48"/>
      <c r="B8" s="42" t="s">
        <v>27</v>
      </c>
      <c r="C8" s="43"/>
      <c r="D8" s="71"/>
      <c r="E8" s="12"/>
      <c r="F8" s="12"/>
      <c r="G8" s="88"/>
      <c r="H8" s="12"/>
      <c r="I8" s="17"/>
      <c r="J8" s="71"/>
      <c r="K8" s="12"/>
      <c r="L8" s="19"/>
      <c r="M8" s="12"/>
    </row>
    <row r="9" spans="1:13" s="4" customFormat="1" ht="14.5">
      <c r="A9" s="48">
        <v>1</v>
      </c>
      <c r="B9" s="34" t="s">
        <v>12</v>
      </c>
      <c r="C9" s="32" t="s">
        <v>72</v>
      </c>
      <c r="D9" s="35">
        <v>101.24</v>
      </c>
      <c r="E9" s="51">
        <v>0.5</v>
      </c>
      <c r="F9" s="35">
        <f>D9*E9</f>
        <v>50.62</v>
      </c>
      <c r="G9" s="88">
        <v>235</v>
      </c>
      <c r="H9" s="12">
        <f t="shared" ref="H9:H14" si="0">F9*G9</f>
        <v>11895.699999999999</v>
      </c>
      <c r="I9" s="17"/>
      <c r="J9" s="71"/>
      <c r="K9" s="14"/>
      <c r="L9" s="21"/>
      <c r="M9" s="17"/>
    </row>
    <row r="10" spans="1:13" s="4" customFormat="1" ht="14.5">
      <c r="A10" s="48"/>
      <c r="B10" s="23" t="s">
        <v>73</v>
      </c>
      <c r="C10" s="32" t="s">
        <v>72</v>
      </c>
      <c r="D10" s="35"/>
      <c r="E10" s="35"/>
      <c r="F10" s="35">
        <v>50.62</v>
      </c>
      <c r="G10" s="89">
        <f>G9*40%</f>
        <v>94</v>
      </c>
      <c r="H10" s="31">
        <f t="shared" si="0"/>
        <v>4758.28</v>
      </c>
      <c r="I10" s="121">
        <v>50.62</v>
      </c>
      <c r="J10" s="98"/>
      <c r="K10" s="14">
        <f>I10+J10</f>
        <v>50.62</v>
      </c>
      <c r="L10" s="21">
        <f>K10/F10</f>
        <v>1</v>
      </c>
      <c r="M10" s="17">
        <f>K10*G10</f>
        <v>4758.28</v>
      </c>
    </row>
    <row r="11" spans="1:13" s="4" customFormat="1" ht="14.5">
      <c r="A11" s="48"/>
      <c r="B11" s="23" t="s">
        <v>74</v>
      </c>
      <c r="C11" s="32" t="s">
        <v>72</v>
      </c>
      <c r="D11" s="35"/>
      <c r="E11" s="35"/>
      <c r="F11" s="35">
        <v>50.62</v>
      </c>
      <c r="G11" s="89">
        <f>G9*30%</f>
        <v>70.5</v>
      </c>
      <c r="H11" s="31">
        <f t="shared" si="0"/>
        <v>3568.71</v>
      </c>
      <c r="I11" s="121">
        <f>F11</f>
        <v>50.62</v>
      </c>
      <c r="J11" s="14">
        <f>I10-I11</f>
        <v>0</v>
      </c>
      <c r="K11" s="14">
        <f>I11+J11</f>
        <v>50.62</v>
      </c>
      <c r="L11" s="21">
        <f>K11/F11</f>
        <v>1</v>
      </c>
      <c r="M11" s="17">
        <f>K11*G11</f>
        <v>3568.71</v>
      </c>
    </row>
    <row r="12" spans="1:13" s="4" customFormat="1" ht="29">
      <c r="A12" s="48"/>
      <c r="B12" s="33" t="s">
        <v>75</v>
      </c>
      <c r="C12" s="32" t="s">
        <v>72</v>
      </c>
      <c r="D12" s="35"/>
      <c r="E12" s="35"/>
      <c r="F12" s="35">
        <v>50.62</v>
      </c>
      <c r="G12" s="89">
        <f>G9*10%</f>
        <v>23.5</v>
      </c>
      <c r="H12" s="31">
        <f t="shared" si="0"/>
        <v>1189.57</v>
      </c>
      <c r="I12" s="121">
        <f>F12</f>
        <v>50.62</v>
      </c>
      <c r="J12" s="14">
        <f>I10-I12</f>
        <v>0</v>
      </c>
      <c r="K12" s="14">
        <f>I12+J12</f>
        <v>50.62</v>
      </c>
      <c r="L12" s="21">
        <f>K12/F12</f>
        <v>1</v>
      </c>
      <c r="M12" s="17">
        <f>K12*G12</f>
        <v>1189.57</v>
      </c>
    </row>
    <row r="13" spans="1:13" s="4" customFormat="1" ht="14.5">
      <c r="A13" s="48"/>
      <c r="B13" s="33" t="s">
        <v>76</v>
      </c>
      <c r="C13" s="32" t="s">
        <v>72</v>
      </c>
      <c r="D13" s="35"/>
      <c r="E13" s="35"/>
      <c r="F13" s="35">
        <v>50.62</v>
      </c>
      <c r="G13" s="89">
        <f>G9*10%</f>
        <v>23.5</v>
      </c>
      <c r="H13" s="31">
        <f t="shared" si="0"/>
        <v>1189.57</v>
      </c>
      <c r="I13" s="121">
        <f>F13</f>
        <v>50.62</v>
      </c>
      <c r="J13" s="14">
        <f>I11-I13</f>
        <v>0</v>
      </c>
      <c r="K13" s="14">
        <f>K10</f>
        <v>50.62</v>
      </c>
      <c r="L13" s="21">
        <f>K13/F13</f>
        <v>1</v>
      </c>
      <c r="M13" s="17">
        <f>K13*G13</f>
        <v>1189.57</v>
      </c>
    </row>
    <row r="14" spans="1:13" s="4" customFormat="1" ht="14.5">
      <c r="A14" s="48"/>
      <c r="B14" s="23" t="s">
        <v>77</v>
      </c>
      <c r="C14" s="32" t="s">
        <v>72</v>
      </c>
      <c r="D14" s="35"/>
      <c r="E14" s="35"/>
      <c r="F14" s="35">
        <v>50.62</v>
      </c>
      <c r="G14" s="89">
        <f>G9*10%</f>
        <v>23.5</v>
      </c>
      <c r="H14" s="31">
        <f t="shared" si="0"/>
        <v>1189.57</v>
      </c>
      <c r="I14" s="121">
        <f>F14</f>
        <v>50.62</v>
      </c>
      <c r="J14" s="14">
        <f>I12-I14</f>
        <v>0</v>
      </c>
      <c r="K14" s="14">
        <f>K10</f>
        <v>50.62</v>
      </c>
      <c r="L14" s="21">
        <f>K14/F14</f>
        <v>1</v>
      </c>
      <c r="M14" s="17">
        <f>K14*G14</f>
        <v>1189.57</v>
      </c>
    </row>
    <row r="15" spans="1:13" s="4" customFormat="1" ht="10.9" customHeight="1">
      <c r="A15" s="48"/>
      <c r="B15" s="44"/>
      <c r="C15" s="38"/>
      <c r="D15" s="35"/>
      <c r="E15" s="35"/>
      <c r="F15" s="35"/>
      <c r="G15" s="88"/>
      <c r="H15" s="12"/>
      <c r="I15" s="17"/>
      <c r="J15" s="71"/>
      <c r="K15" s="14"/>
      <c r="L15" s="21"/>
      <c r="M15" s="17"/>
    </row>
    <row r="16" spans="1:13" s="4" customFormat="1" ht="14.5">
      <c r="A16" s="48">
        <v>2</v>
      </c>
      <c r="B16" s="34" t="s">
        <v>13</v>
      </c>
      <c r="C16" s="32" t="s">
        <v>72</v>
      </c>
      <c r="D16" s="35">
        <v>177.68</v>
      </c>
      <c r="E16" s="51">
        <v>0.5</v>
      </c>
      <c r="F16" s="35">
        <f>D16*E16</f>
        <v>88.84</v>
      </c>
      <c r="G16" s="88">
        <v>235</v>
      </c>
      <c r="H16" s="12">
        <f t="shared" ref="H16:H21" si="1">F16*G16</f>
        <v>20877.400000000001</v>
      </c>
      <c r="I16" s="17"/>
      <c r="J16" s="71"/>
      <c r="K16" s="14"/>
      <c r="L16" s="21"/>
      <c r="M16" s="17"/>
    </row>
    <row r="17" spans="1:13" s="4" customFormat="1" ht="14.5">
      <c r="A17" s="48"/>
      <c r="B17" s="23" t="s">
        <v>73</v>
      </c>
      <c r="C17" s="32" t="s">
        <v>72</v>
      </c>
      <c r="D17" s="35"/>
      <c r="E17" s="35"/>
      <c r="F17" s="35">
        <v>88.84</v>
      </c>
      <c r="G17" s="89">
        <f>G16*40%</f>
        <v>94</v>
      </c>
      <c r="H17" s="31">
        <f t="shared" si="1"/>
        <v>8350.9600000000009</v>
      </c>
      <c r="I17" s="121">
        <v>88.84</v>
      </c>
      <c r="J17" s="98">
        <f>F17-I17</f>
        <v>0</v>
      </c>
      <c r="K17" s="14">
        <f>I17+J17</f>
        <v>88.84</v>
      </c>
      <c r="L17" s="21">
        <f>K17/F17</f>
        <v>1</v>
      </c>
      <c r="M17" s="17">
        <f t="shared" ref="M17:M35" si="2">K17*G17</f>
        <v>8350.9600000000009</v>
      </c>
    </row>
    <row r="18" spans="1:13" s="4" customFormat="1" ht="14.5">
      <c r="A18" s="48"/>
      <c r="B18" s="23" t="s">
        <v>74</v>
      </c>
      <c r="C18" s="32" t="s">
        <v>72</v>
      </c>
      <c r="D18" s="35"/>
      <c r="E18" s="35"/>
      <c r="F18" s="35">
        <v>88.84</v>
      </c>
      <c r="G18" s="89">
        <f>G16*30%</f>
        <v>70.5</v>
      </c>
      <c r="H18" s="31">
        <f t="shared" si="1"/>
        <v>6263.22</v>
      </c>
      <c r="I18" s="121">
        <v>88.84</v>
      </c>
      <c r="J18" s="98">
        <f>F18-I18</f>
        <v>0</v>
      </c>
      <c r="K18" s="14">
        <f>I18+J18</f>
        <v>88.84</v>
      </c>
      <c r="L18" s="21">
        <f>K18/F18</f>
        <v>1</v>
      </c>
      <c r="M18" s="17">
        <f t="shared" si="2"/>
        <v>6263.22</v>
      </c>
    </row>
    <row r="19" spans="1:13" s="4" customFormat="1" ht="29">
      <c r="A19" s="48"/>
      <c r="B19" s="33" t="s">
        <v>75</v>
      </c>
      <c r="C19" s="32" t="s">
        <v>72</v>
      </c>
      <c r="D19" s="35"/>
      <c r="E19" s="35"/>
      <c r="F19" s="35">
        <v>88.84</v>
      </c>
      <c r="G19" s="89">
        <f>G16*10%</f>
        <v>23.5</v>
      </c>
      <c r="H19" s="31">
        <f t="shared" si="1"/>
        <v>2087.7400000000002</v>
      </c>
      <c r="I19" s="121">
        <f>F19</f>
        <v>88.84</v>
      </c>
      <c r="J19" s="98">
        <f>F19-I19</f>
        <v>0</v>
      </c>
      <c r="K19" s="14">
        <f>I19+J19</f>
        <v>88.84</v>
      </c>
      <c r="L19" s="21">
        <f>K19/F19</f>
        <v>1</v>
      </c>
      <c r="M19" s="17">
        <f t="shared" si="2"/>
        <v>2087.7400000000002</v>
      </c>
    </row>
    <row r="20" spans="1:13" s="4" customFormat="1" ht="14.5">
      <c r="A20" s="48"/>
      <c r="B20" s="33" t="s">
        <v>76</v>
      </c>
      <c r="C20" s="32" t="s">
        <v>72</v>
      </c>
      <c r="D20" s="35"/>
      <c r="E20" s="35"/>
      <c r="F20" s="35">
        <v>88.84</v>
      </c>
      <c r="G20" s="89">
        <f>G16*10%</f>
        <v>23.5</v>
      </c>
      <c r="H20" s="31">
        <f t="shared" si="1"/>
        <v>2087.7400000000002</v>
      </c>
      <c r="I20" s="121">
        <f>F20</f>
        <v>88.84</v>
      </c>
      <c r="J20" s="98">
        <f>F20-I20</f>
        <v>0</v>
      </c>
      <c r="K20" s="14">
        <f>I20+J20</f>
        <v>88.84</v>
      </c>
      <c r="L20" s="21">
        <f>K20/F20</f>
        <v>1</v>
      </c>
      <c r="M20" s="17">
        <f t="shared" si="2"/>
        <v>2087.7400000000002</v>
      </c>
    </row>
    <row r="21" spans="1:13" s="4" customFormat="1" ht="14.5">
      <c r="A21" s="48"/>
      <c r="B21" s="23" t="s">
        <v>77</v>
      </c>
      <c r="C21" s="32" t="s">
        <v>72</v>
      </c>
      <c r="D21" s="35"/>
      <c r="E21" s="35"/>
      <c r="F21" s="35">
        <v>88.84</v>
      </c>
      <c r="G21" s="89">
        <f>G16*10%</f>
        <v>23.5</v>
      </c>
      <c r="H21" s="31">
        <f t="shared" si="1"/>
        <v>2087.7400000000002</v>
      </c>
      <c r="I21" s="121">
        <f>F21</f>
        <v>88.84</v>
      </c>
      <c r="J21" s="98">
        <f>F21-I21</f>
        <v>0</v>
      </c>
      <c r="K21" s="14">
        <f>I21+J21</f>
        <v>88.84</v>
      </c>
      <c r="L21" s="21">
        <f>K21/F21</f>
        <v>1</v>
      </c>
      <c r="M21" s="17">
        <f t="shared" si="2"/>
        <v>2087.7400000000002</v>
      </c>
    </row>
    <row r="22" spans="1:13" s="4" customFormat="1" ht="14.5">
      <c r="A22" s="48"/>
      <c r="B22" s="23"/>
      <c r="C22" s="32"/>
      <c r="D22" s="35"/>
      <c r="E22" s="35"/>
      <c r="F22" s="35"/>
      <c r="G22" s="89"/>
      <c r="H22" s="31"/>
      <c r="I22" s="121"/>
      <c r="J22" s="98"/>
      <c r="K22" s="14"/>
      <c r="L22" s="21"/>
      <c r="M22" s="66"/>
    </row>
    <row r="23" spans="1:13" s="4" customFormat="1" ht="14.5">
      <c r="A23" s="48">
        <v>3</v>
      </c>
      <c r="B23" s="34" t="s">
        <v>14</v>
      </c>
      <c r="C23" s="32" t="s">
        <v>72</v>
      </c>
      <c r="D23" s="35">
        <v>134.84</v>
      </c>
      <c r="E23" s="51">
        <v>0.5</v>
      </c>
      <c r="F23" s="35">
        <f>D23*E23</f>
        <v>67.42</v>
      </c>
      <c r="G23" s="88">
        <v>300</v>
      </c>
      <c r="H23" s="12">
        <f t="shared" ref="H23:H28" si="3">F23*G23</f>
        <v>20226</v>
      </c>
      <c r="I23" s="17"/>
      <c r="J23" s="71"/>
      <c r="K23" s="14"/>
      <c r="L23" s="21"/>
      <c r="M23" s="17"/>
    </row>
    <row r="24" spans="1:13" s="4" customFormat="1" ht="14.5">
      <c r="A24" s="48"/>
      <c r="B24" s="23" t="s">
        <v>73</v>
      </c>
      <c r="C24" s="32" t="s">
        <v>72</v>
      </c>
      <c r="D24" s="35"/>
      <c r="E24" s="35"/>
      <c r="F24" s="35">
        <v>67.42</v>
      </c>
      <c r="G24" s="89">
        <f>G23*40%</f>
        <v>120</v>
      </c>
      <c r="H24" s="31">
        <f t="shared" si="3"/>
        <v>8090.4000000000005</v>
      </c>
      <c r="I24" s="121">
        <v>67.42</v>
      </c>
      <c r="J24" s="98">
        <f>F24-I24</f>
        <v>0</v>
      </c>
      <c r="K24" s="14">
        <f>I24+J24</f>
        <v>67.42</v>
      </c>
      <c r="L24" s="21">
        <f>K24/F24</f>
        <v>1</v>
      </c>
      <c r="M24" s="17">
        <f>K24*G24</f>
        <v>8090.4000000000005</v>
      </c>
    </row>
    <row r="25" spans="1:13" s="4" customFormat="1" ht="14.5">
      <c r="A25" s="48"/>
      <c r="B25" s="23" t="s">
        <v>74</v>
      </c>
      <c r="C25" s="32" t="s">
        <v>72</v>
      </c>
      <c r="D25" s="35"/>
      <c r="E25" s="35"/>
      <c r="F25" s="35">
        <v>67.42</v>
      </c>
      <c r="G25" s="89">
        <f>G23*30%</f>
        <v>90</v>
      </c>
      <c r="H25" s="31">
        <f t="shared" si="3"/>
        <v>6067.8</v>
      </c>
      <c r="I25" s="121">
        <f>F25</f>
        <v>67.42</v>
      </c>
      <c r="J25" s="98">
        <f>F25-I25</f>
        <v>0</v>
      </c>
      <c r="K25" s="14">
        <f>I25+J25</f>
        <v>67.42</v>
      </c>
      <c r="L25" s="21">
        <f>K25/F25</f>
        <v>1</v>
      </c>
      <c r="M25" s="17">
        <f>K25*G25</f>
        <v>6067.8</v>
      </c>
    </row>
    <row r="26" spans="1:13" s="4" customFormat="1" ht="29">
      <c r="A26" s="48"/>
      <c r="B26" s="33" t="s">
        <v>75</v>
      </c>
      <c r="C26" s="32" t="s">
        <v>72</v>
      </c>
      <c r="D26" s="35"/>
      <c r="E26" s="35"/>
      <c r="F26" s="35">
        <v>67.42</v>
      </c>
      <c r="G26" s="89">
        <f>G23*10%</f>
        <v>30</v>
      </c>
      <c r="H26" s="31">
        <f t="shared" si="3"/>
        <v>2022.6000000000001</v>
      </c>
      <c r="I26" s="121">
        <f>F26</f>
        <v>67.42</v>
      </c>
      <c r="J26" s="98">
        <f>F26-I26</f>
        <v>0</v>
      </c>
      <c r="K26" s="14">
        <f>I26+J26</f>
        <v>67.42</v>
      </c>
      <c r="L26" s="21">
        <f>K26/F26</f>
        <v>1</v>
      </c>
      <c r="M26" s="17">
        <f>K26*G26</f>
        <v>2022.6000000000001</v>
      </c>
    </row>
    <row r="27" spans="1:13" s="4" customFormat="1" ht="14.5">
      <c r="A27" s="48"/>
      <c r="B27" s="33" t="s">
        <v>76</v>
      </c>
      <c r="C27" s="32" t="s">
        <v>72</v>
      </c>
      <c r="D27" s="35"/>
      <c r="E27" s="35"/>
      <c r="F27" s="35">
        <v>67.42</v>
      </c>
      <c r="G27" s="89">
        <f>G23*10%</f>
        <v>30</v>
      </c>
      <c r="H27" s="31">
        <f t="shared" si="3"/>
        <v>2022.6000000000001</v>
      </c>
      <c r="I27" s="121">
        <f>F27</f>
        <v>67.42</v>
      </c>
      <c r="J27" s="98">
        <f>F27-I27</f>
        <v>0</v>
      </c>
      <c r="K27" s="14">
        <f>I27+J27</f>
        <v>67.42</v>
      </c>
      <c r="L27" s="21">
        <f>K27/F27</f>
        <v>1</v>
      </c>
      <c r="M27" s="17">
        <f>K27*G27</f>
        <v>2022.6000000000001</v>
      </c>
    </row>
    <row r="28" spans="1:13" s="4" customFormat="1" ht="14.5">
      <c r="A28" s="48"/>
      <c r="B28" s="23" t="s">
        <v>77</v>
      </c>
      <c r="C28" s="32" t="s">
        <v>72</v>
      </c>
      <c r="D28" s="35"/>
      <c r="E28" s="35"/>
      <c r="F28" s="35">
        <v>67.42</v>
      </c>
      <c r="G28" s="89">
        <f>G23*10%</f>
        <v>30</v>
      </c>
      <c r="H28" s="31">
        <f t="shared" si="3"/>
        <v>2022.6000000000001</v>
      </c>
      <c r="I28" s="121">
        <f>F28</f>
        <v>67.42</v>
      </c>
      <c r="J28" s="98">
        <f>F28-I28</f>
        <v>0</v>
      </c>
      <c r="K28" s="14">
        <f>I28+J28</f>
        <v>67.42</v>
      </c>
      <c r="L28" s="21">
        <f>K28/F28</f>
        <v>1</v>
      </c>
      <c r="M28" s="17">
        <f>K28*G28</f>
        <v>2022.6000000000001</v>
      </c>
    </row>
    <row r="29" spans="1:13" s="4" customFormat="1">
      <c r="A29" s="48"/>
      <c r="B29" s="44"/>
      <c r="C29" s="38"/>
      <c r="D29" s="35"/>
      <c r="E29" s="35"/>
      <c r="F29" s="35"/>
      <c r="G29" s="88"/>
      <c r="H29" s="12"/>
      <c r="I29" s="17"/>
      <c r="J29" s="71"/>
      <c r="K29" s="14"/>
      <c r="L29" s="21"/>
      <c r="M29" s="17"/>
    </row>
    <row r="30" spans="1:13" s="4" customFormat="1" ht="14.5">
      <c r="A30" s="48">
        <v>4</v>
      </c>
      <c r="B30" s="34" t="s">
        <v>15</v>
      </c>
      <c r="C30" s="32" t="s">
        <v>72</v>
      </c>
      <c r="D30" s="35">
        <v>9.6</v>
      </c>
      <c r="E30" s="51">
        <v>0.5</v>
      </c>
      <c r="F30" s="35">
        <f>D30*E30</f>
        <v>4.8</v>
      </c>
      <c r="G30" s="90">
        <v>220</v>
      </c>
      <c r="H30" s="12">
        <f t="shared" ref="H30:H35" si="4">F30*G30</f>
        <v>1056</v>
      </c>
      <c r="I30" s="17"/>
      <c r="J30" s="55"/>
      <c r="K30" s="14"/>
      <c r="L30" s="21"/>
      <c r="M30" s="17"/>
    </row>
    <row r="31" spans="1:13" s="4" customFormat="1" ht="14.5">
      <c r="A31" s="48"/>
      <c r="B31" s="23" t="s">
        <v>73</v>
      </c>
      <c r="C31" s="32" t="s">
        <v>72</v>
      </c>
      <c r="D31" s="35"/>
      <c r="E31" s="35"/>
      <c r="F31" s="35">
        <v>4.8</v>
      </c>
      <c r="G31" s="89">
        <f>G30*40%</f>
        <v>88</v>
      </c>
      <c r="H31" s="31">
        <f t="shared" si="4"/>
        <v>422.4</v>
      </c>
      <c r="I31" s="121">
        <f>F31</f>
        <v>4.8</v>
      </c>
      <c r="J31" s="98">
        <f>F31-I31</f>
        <v>0</v>
      </c>
      <c r="K31" s="14">
        <f>I31+J31</f>
        <v>4.8</v>
      </c>
      <c r="L31" s="21">
        <f>K31/F31</f>
        <v>1</v>
      </c>
      <c r="M31" s="17">
        <f t="shared" si="2"/>
        <v>422.4</v>
      </c>
    </row>
    <row r="32" spans="1:13" s="4" customFormat="1" ht="14.5">
      <c r="A32" s="48"/>
      <c r="B32" s="23" t="s">
        <v>74</v>
      </c>
      <c r="C32" s="32" t="s">
        <v>72</v>
      </c>
      <c r="D32" s="35"/>
      <c r="E32" s="35"/>
      <c r="F32" s="35">
        <v>4.8</v>
      </c>
      <c r="G32" s="89">
        <f>G30*30%</f>
        <v>66</v>
      </c>
      <c r="H32" s="31">
        <f t="shared" si="4"/>
        <v>316.8</v>
      </c>
      <c r="I32" s="121">
        <f>F32</f>
        <v>4.8</v>
      </c>
      <c r="J32" s="98">
        <f>F32-I32</f>
        <v>0</v>
      </c>
      <c r="K32" s="14">
        <f>I32+J32</f>
        <v>4.8</v>
      </c>
      <c r="L32" s="21">
        <f>K32/F32</f>
        <v>1</v>
      </c>
      <c r="M32" s="17">
        <f t="shared" si="2"/>
        <v>316.8</v>
      </c>
    </row>
    <row r="33" spans="1:13" s="4" customFormat="1" ht="29">
      <c r="A33" s="48"/>
      <c r="B33" s="33" t="s">
        <v>75</v>
      </c>
      <c r="C33" s="32" t="s">
        <v>72</v>
      </c>
      <c r="D33" s="35"/>
      <c r="E33" s="35"/>
      <c r="F33" s="35">
        <v>4.8</v>
      </c>
      <c r="G33" s="89">
        <f>G30*10%</f>
        <v>22</v>
      </c>
      <c r="H33" s="31">
        <f t="shared" si="4"/>
        <v>105.6</v>
      </c>
      <c r="I33" s="121">
        <f>F33</f>
        <v>4.8</v>
      </c>
      <c r="J33" s="98">
        <f>F33-I33</f>
        <v>0</v>
      </c>
      <c r="K33" s="14">
        <f>I33+J33</f>
        <v>4.8</v>
      </c>
      <c r="L33" s="21">
        <f>K33/F33</f>
        <v>1</v>
      </c>
      <c r="M33" s="17">
        <f t="shared" si="2"/>
        <v>105.6</v>
      </c>
    </row>
    <row r="34" spans="1:13" s="4" customFormat="1" ht="14.5">
      <c r="A34" s="48"/>
      <c r="B34" s="33" t="s">
        <v>76</v>
      </c>
      <c r="C34" s="32" t="s">
        <v>72</v>
      </c>
      <c r="D34" s="35"/>
      <c r="E34" s="35"/>
      <c r="F34" s="35">
        <v>4.8</v>
      </c>
      <c r="G34" s="89">
        <f>G30*10%</f>
        <v>22</v>
      </c>
      <c r="H34" s="31">
        <f t="shared" si="4"/>
        <v>105.6</v>
      </c>
      <c r="I34" s="121">
        <f>F34</f>
        <v>4.8</v>
      </c>
      <c r="J34" s="98">
        <f>F34-I34</f>
        <v>0</v>
      </c>
      <c r="K34" s="14">
        <f>I34+J34</f>
        <v>4.8</v>
      </c>
      <c r="L34" s="21">
        <f>K34/F34</f>
        <v>1</v>
      </c>
      <c r="M34" s="17">
        <f t="shared" si="2"/>
        <v>105.6</v>
      </c>
    </row>
    <row r="35" spans="1:13" s="4" customFormat="1" ht="14.5">
      <c r="A35" s="48"/>
      <c r="B35" s="23" t="s">
        <v>77</v>
      </c>
      <c r="C35" s="32" t="s">
        <v>72</v>
      </c>
      <c r="D35" s="35"/>
      <c r="E35" s="35"/>
      <c r="F35" s="35">
        <v>4.8</v>
      </c>
      <c r="G35" s="89">
        <f>G30*10%</f>
        <v>22</v>
      </c>
      <c r="H35" s="31">
        <f t="shared" si="4"/>
        <v>105.6</v>
      </c>
      <c r="I35" s="121">
        <f>F35</f>
        <v>4.8</v>
      </c>
      <c r="J35" s="98">
        <f>F35-I35</f>
        <v>0</v>
      </c>
      <c r="K35" s="14">
        <f>I35+J35</f>
        <v>4.8</v>
      </c>
      <c r="L35" s="21">
        <f>K35/F35</f>
        <v>1</v>
      </c>
      <c r="M35" s="17">
        <f t="shared" si="2"/>
        <v>105.6</v>
      </c>
    </row>
    <row r="36" spans="1:13" s="4" customFormat="1">
      <c r="A36" s="48"/>
      <c r="B36" s="44"/>
      <c r="C36" s="38"/>
      <c r="D36" s="35"/>
      <c r="E36" s="35"/>
      <c r="F36" s="35"/>
      <c r="G36" s="90"/>
      <c r="H36" s="12"/>
      <c r="I36" s="17"/>
      <c r="J36" s="55"/>
      <c r="K36" s="14"/>
      <c r="L36" s="21"/>
      <c r="M36" s="17"/>
    </row>
    <row r="37" spans="1:13" ht="16.149999999999999" customHeight="1">
      <c r="A37" s="49">
        <v>5</v>
      </c>
      <c r="B37" s="34" t="s">
        <v>16</v>
      </c>
      <c r="C37" s="32" t="s">
        <v>72</v>
      </c>
      <c r="D37" s="35">
        <v>27</v>
      </c>
      <c r="E37" s="51">
        <v>0.5</v>
      </c>
      <c r="F37" s="35">
        <f>D37*E37</f>
        <v>13.5</v>
      </c>
      <c r="G37" s="91">
        <v>210</v>
      </c>
      <c r="H37" s="12">
        <f t="shared" ref="H37:H42" si="5">F37*G37</f>
        <v>2835</v>
      </c>
      <c r="I37" s="14"/>
      <c r="J37" s="80"/>
      <c r="K37" s="14"/>
      <c r="L37" s="21"/>
      <c r="M37" s="17"/>
    </row>
    <row r="38" spans="1:13" ht="15.65" customHeight="1">
      <c r="A38" s="49"/>
      <c r="B38" s="23" t="s">
        <v>73</v>
      </c>
      <c r="C38" s="32" t="s">
        <v>72</v>
      </c>
      <c r="D38" s="35"/>
      <c r="E38" s="35"/>
      <c r="F38" s="35">
        <v>13.5</v>
      </c>
      <c r="G38" s="89">
        <f>G37*40%</f>
        <v>84</v>
      </c>
      <c r="H38" s="31">
        <f t="shared" si="5"/>
        <v>1134</v>
      </c>
      <c r="I38" s="121">
        <f>F38</f>
        <v>13.5</v>
      </c>
      <c r="J38" s="98">
        <f>F38-I38</f>
        <v>0</v>
      </c>
      <c r="K38" s="14">
        <f>I38+J38</f>
        <v>13.5</v>
      </c>
      <c r="L38" s="21">
        <f>K38/F38</f>
        <v>1</v>
      </c>
      <c r="M38" s="17">
        <f>K38*G38</f>
        <v>1134</v>
      </c>
    </row>
    <row r="39" spans="1:13" ht="13.15" customHeight="1">
      <c r="A39" s="49"/>
      <c r="B39" s="23" t="s">
        <v>74</v>
      </c>
      <c r="C39" s="32" t="s">
        <v>72</v>
      </c>
      <c r="D39" s="35"/>
      <c r="E39" s="35"/>
      <c r="F39" s="35">
        <v>13.5</v>
      </c>
      <c r="G39" s="89">
        <f>G37*30%</f>
        <v>63</v>
      </c>
      <c r="H39" s="31">
        <f t="shared" si="5"/>
        <v>850.5</v>
      </c>
      <c r="I39" s="121">
        <f>F39</f>
        <v>13.5</v>
      </c>
      <c r="J39" s="98">
        <f>F39-I39</f>
        <v>0</v>
      </c>
      <c r="K39" s="14">
        <f>I39+J39</f>
        <v>13.5</v>
      </c>
      <c r="L39" s="21">
        <f>K39/F39</f>
        <v>1</v>
      </c>
      <c r="M39" s="17">
        <f>K39*G39</f>
        <v>850.5</v>
      </c>
    </row>
    <row r="40" spans="1:13" ht="29">
      <c r="A40" s="49"/>
      <c r="B40" s="33" t="s">
        <v>75</v>
      </c>
      <c r="C40" s="32" t="s">
        <v>72</v>
      </c>
      <c r="D40" s="35"/>
      <c r="E40" s="35"/>
      <c r="F40" s="35">
        <v>13.5</v>
      </c>
      <c r="G40" s="89">
        <f>G37*10%</f>
        <v>21</v>
      </c>
      <c r="H40" s="31">
        <f t="shared" si="5"/>
        <v>283.5</v>
      </c>
      <c r="I40" s="121">
        <f>F40</f>
        <v>13.5</v>
      </c>
      <c r="J40" s="98">
        <f>F40-I40</f>
        <v>0</v>
      </c>
      <c r="K40" s="14">
        <f>I40+J40</f>
        <v>13.5</v>
      </c>
      <c r="L40" s="21">
        <f>K40/F40</f>
        <v>1</v>
      </c>
      <c r="M40" s="17">
        <f>K40*G40</f>
        <v>283.5</v>
      </c>
    </row>
    <row r="41" spans="1:13" ht="13.15" customHeight="1">
      <c r="A41" s="49"/>
      <c r="B41" s="33" t="s">
        <v>76</v>
      </c>
      <c r="C41" s="32" t="s">
        <v>72</v>
      </c>
      <c r="D41" s="35"/>
      <c r="E41" s="35"/>
      <c r="F41" s="35">
        <v>13.5</v>
      </c>
      <c r="G41" s="89">
        <f>G37*10%</f>
        <v>21</v>
      </c>
      <c r="H41" s="31">
        <f t="shared" si="5"/>
        <v>283.5</v>
      </c>
      <c r="I41" s="121">
        <f>F41</f>
        <v>13.5</v>
      </c>
      <c r="J41" s="98">
        <f>F41-I41</f>
        <v>0</v>
      </c>
      <c r="K41" s="14">
        <f>I41+J41</f>
        <v>13.5</v>
      </c>
      <c r="L41" s="21">
        <f>K41/F41</f>
        <v>1</v>
      </c>
      <c r="M41" s="17">
        <f>K41*G41</f>
        <v>283.5</v>
      </c>
    </row>
    <row r="42" spans="1:13" ht="17.5" customHeight="1">
      <c r="A42" s="49"/>
      <c r="B42" s="23" t="s">
        <v>77</v>
      </c>
      <c r="C42" s="32" t="s">
        <v>72</v>
      </c>
      <c r="D42" s="35"/>
      <c r="E42" s="35"/>
      <c r="F42" s="35">
        <v>13.5</v>
      </c>
      <c r="G42" s="89">
        <f>G37*10%</f>
        <v>21</v>
      </c>
      <c r="H42" s="31">
        <f t="shared" si="5"/>
        <v>283.5</v>
      </c>
      <c r="I42" s="121">
        <f>F42</f>
        <v>13.5</v>
      </c>
      <c r="J42" s="98">
        <f>F42-I42</f>
        <v>0</v>
      </c>
      <c r="K42" s="14">
        <f>I42+J42</f>
        <v>13.5</v>
      </c>
      <c r="L42" s="21">
        <f>K42/F42</f>
        <v>1</v>
      </c>
      <c r="M42" s="17">
        <f>K42*G42</f>
        <v>283.5</v>
      </c>
    </row>
    <row r="43" spans="1:13" ht="12.65" customHeight="1">
      <c r="A43" s="49"/>
      <c r="B43" s="44"/>
      <c r="C43" s="38"/>
      <c r="D43" s="35"/>
      <c r="E43" s="35"/>
      <c r="F43" s="35"/>
      <c r="G43" s="91"/>
      <c r="H43" s="12"/>
      <c r="I43" s="14"/>
      <c r="J43" s="80"/>
      <c r="K43" s="14"/>
      <c r="L43" s="21"/>
      <c r="M43" s="17"/>
    </row>
    <row r="44" spans="1:13">
      <c r="A44" s="49"/>
      <c r="B44" s="125" t="s">
        <v>17</v>
      </c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</row>
    <row r="45" spans="1:13">
      <c r="A45" s="49"/>
      <c r="B45" s="45"/>
      <c r="C45" s="45"/>
      <c r="D45" s="72"/>
      <c r="E45" s="45"/>
      <c r="F45" s="45"/>
      <c r="G45" s="92"/>
      <c r="H45" s="45"/>
      <c r="I45" s="99"/>
      <c r="J45" s="35"/>
      <c r="K45" s="99"/>
      <c r="L45" s="45"/>
      <c r="M45" s="45"/>
    </row>
    <row r="46" spans="1:13" ht="14.5">
      <c r="A46" s="49">
        <v>7</v>
      </c>
      <c r="B46" s="34" t="s">
        <v>12</v>
      </c>
      <c r="C46" s="32" t="s">
        <v>72</v>
      </c>
      <c r="D46" s="35">
        <v>98.8</v>
      </c>
      <c r="E46" s="51">
        <v>0.5</v>
      </c>
      <c r="F46" s="35">
        <f>D46*E46</f>
        <v>49.4</v>
      </c>
      <c r="G46" s="93">
        <v>235</v>
      </c>
      <c r="H46" s="12">
        <f t="shared" ref="H46:H51" si="6">F46*G46</f>
        <v>11609</v>
      </c>
      <c r="I46" s="14"/>
      <c r="J46" s="15"/>
      <c r="K46" s="14"/>
      <c r="L46" s="21"/>
      <c r="M46" s="17"/>
    </row>
    <row r="47" spans="1:13" ht="14.5">
      <c r="A47" s="49"/>
      <c r="B47" s="23" t="s">
        <v>73</v>
      </c>
      <c r="C47" s="32" t="s">
        <v>72</v>
      </c>
      <c r="D47" s="35"/>
      <c r="E47" s="35"/>
      <c r="F47" s="35">
        <v>49.4</v>
      </c>
      <c r="G47" s="89">
        <f>G46*40%</f>
        <v>94</v>
      </c>
      <c r="H47" s="31">
        <f t="shared" si="6"/>
        <v>4643.5999999999995</v>
      </c>
      <c r="I47" s="121">
        <f>F47</f>
        <v>49.4</v>
      </c>
      <c r="J47" s="98">
        <f>F47-I47</f>
        <v>0</v>
      </c>
      <c r="K47" s="14">
        <f>I47+J47</f>
        <v>49.4</v>
      </c>
      <c r="L47" s="21">
        <f>K47/F47</f>
        <v>1</v>
      </c>
      <c r="M47" s="17">
        <f>K47*G47</f>
        <v>4643.5999999999995</v>
      </c>
    </row>
    <row r="48" spans="1:13" ht="14.5">
      <c r="A48" s="49"/>
      <c r="B48" s="23" t="s">
        <v>74</v>
      </c>
      <c r="C48" s="32" t="s">
        <v>72</v>
      </c>
      <c r="D48" s="35"/>
      <c r="E48" s="35"/>
      <c r="F48" s="35">
        <v>49.4</v>
      </c>
      <c r="G48" s="89">
        <f>G46*30%</f>
        <v>70.5</v>
      </c>
      <c r="H48" s="31">
        <f t="shared" si="6"/>
        <v>3482.7</v>
      </c>
      <c r="I48" s="121">
        <f>F48</f>
        <v>49.4</v>
      </c>
      <c r="J48" s="98">
        <f>F48-I48</f>
        <v>0</v>
      </c>
      <c r="K48" s="14">
        <f>I48+J48</f>
        <v>49.4</v>
      </c>
      <c r="L48" s="21">
        <f>K48/F48</f>
        <v>1</v>
      </c>
      <c r="M48" s="17">
        <f>K48*G48</f>
        <v>3482.7</v>
      </c>
    </row>
    <row r="49" spans="1:13" ht="29">
      <c r="A49" s="49"/>
      <c r="B49" s="33" t="s">
        <v>75</v>
      </c>
      <c r="C49" s="32" t="s">
        <v>72</v>
      </c>
      <c r="D49" s="35"/>
      <c r="E49" s="35"/>
      <c r="F49" s="35">
        <v>49.4</v>
      </c>
      <c r="G49" s="89">
        <f>G46*10%</f>
        <v>23.5</v>
      </c>
      <c r="H49" s="31">
        <f t="shared" si="6"/>
        <v>1160.8999999999999</v>
      </c>
      <c r="I49" s="121">
        <f>F49</f>
        <v>49.4</v>
      </c>
      <c r="J49" s="98">
        <f>F49-I49</f>
        <v>0</v>
      </c>
      <c r="K49" s="14">
        <f>I49+J49</f>
        <v>49.4</v>
      </c>
      <c r="L49" s="21">
        <f>K49/F49</f>
        <v>1</v>
      </c>
      <c r="M49" s="17">
        <f>K49*G49</f>
        <v>1160.8999999999999</v>
      </c>
    </row>
    <row r="50" spans="1:13" ht="14.5">
      <c r="A50" s="49"/>
      <c r="B50" s="33" t="s">
        <v>76</v>
      </c>
      <c r="C50" s="32" t="s">
        <v>72</v>
      </c>
      <c r="D50" s="35"/>
      <c r="E50" s="35"/>
      <c r="F50" s="35">
        <v>49.4</v>
      </c>
      <c r="G50" s="89">
        <f>G46*10%</f>
        <v>23.5</v>
      </c>
      <c r="H50" s="31">
        <f t="shared" si="6"/>
        <v>1160.8999999999999</v>
      </c>
      <c r="I50" s="121">
        <f>F50</f>
        <v>49.4</v>
      </c>
      <c r="J50" s="98">
        <f>F50-I50</f>
        <v>0</v>
      </c>
      <c r="K50" s="14">
        <f>I50+J50</f>
        <v>49.4</v>
      </c>
      <c r="L50" s="21">
        <f>K50/F50</f>
        <v>1</v>
      </c>
      <c r="M50" s="17">
        <f>K50*G50</f>
        <v>1160.8999999999999</v>
      </c>
    </row>
    <row r="51" spans="1:13" ht="14.5">
      <c r="A51" s="49"/>
      <c r="B51" s="23" t="s">
        <v>77</v>
      </c>
      <c r="C51" s="32" t="s">
        <v>72</v>
      </c>
      <c r="D51" s="35"/>
      <c r="E51" s="35"/>
      <c r="F51" s="35">
        <v>49.4</v>
      </c>
      <c r="G51" s="89">
        <f>G46*10%</f>
        <v>23.5</v>
      </c>
      <c r="H51" s="31">
        <f t="shared" si="6"/>
        <v>1160.8999999999999</v>
      </c>
      <c r="I51" s="121">
        <f>F51</f>
        <v>49.4</v>
      </c>
      <c r="J51" s="98">
        <f>F51-I51</f>
        <v>0</v>
      </c>
      <c r="K51" s="14">
        <f>I51+J51</f>
        <v>49.4</v>
      </c>
      <c r="L51" s="21">
        <f>K51/F51</f>
        <v>1</v>
      </c>
      <c r="M51" s="17">
        <f>K51*G51</f>
        <v>1160.8999999999999</v>
      </c>
    </row>
    <row r="52" spans="1:13">
      <c r="A52" s="49"/>
      <c r="B52" s="44"/>
      <c r="C52" s="38"/>
      <c r="D52" s="35"/>
      <c r="E52" s="35"/>
      <c r="F52" s="35"/>
      <c r="G52" s="93"/>
      <c r="H52" s="12"/>
      <c r="I52" s="14"/>
      <c r="J52" s="15"/>
      <c r="K52" s="14"/>
      <c r="L52" s="21"/>
      <c r="M52" s="17"/>
    </row>
    <row r="53" spans="1:13" ht="14.5">
      <c r="A53" s="49">
        <v>8</v>
      </c>
      <c r="B53" s="34" t="s">
        <v>18</v>
      </c>
      <c r="C53" s="32" t="s">
        <v>72</v>
      </c>
      <c r="D53" s="35">
        <v>113.12</v>
      </c>
      <c r="E53" s="51">
        <v>0.5</v>
      </c>
      <c r="F53" s="35">
        <f>D53*E53</f>
        <v>56.56</v>
      </c>
      <c r="G53" s="93">
        <v>235</v>
      </c>
      <c r="H53" s="17">
        <f t="shared" ref="H53:H58" si="7">F53*G53</f>
        <v>13291.6</v>
      </c>
      <c r="I53" s="14"/>
      <c r="J53" s="15"/>
      <c r="K53" s="14"/>
      <c r="L53" s="21"/>
      <c r="M53" s="17"/>
    </row>
    <row r="54" spans="1:13" ht="14.5">
      <c r="A54" s="49"/>
      <c r="B54" s="23" t="s">
        <v>73</v>
      </c>
      <c r="C54" s="32" t="s">
        <v>72</v>
      </c>
      <c r="D54" s="35"/>
      <c r="E54" s="35"/>
      <c r="F54" s="35">
        <v>56.56</v>
      </c>
      <c r="G54" s="89">
        <f>G53*40%</f>
        <v>94</v>
      </c>
      <c r="H54" s="31">
        <f t="shared" si="7"/>
        <v>5316.64</v>
      </c>
      <c r="I54" s="121">
        <f>F54</f>
        <v>56.56</v>
      </c>
      <c r="J54" s="98">
        <f>F54-I54</f>
        <v>0</v>
      </c>
      <c r="K54" s="14">
        <f>I54+J54</f>
        <v>56.56</v>
      </c>
      <c r="L54" s="21">
        <f>K54/F54</f>
        <v>1</v>
      </c>
      <c r="M54" s="17">
        <f>K54*G54</f>
        <v>5316.64</v>
      </c>
    </row>
    <row r="55" spans="1:13" ht="14.5">
      <c r="A55" s="49"/>
      <c r="B55" s="23" t="s">
        <v>74</v>
      </c>
      <c r="C55" s="32" t="s">
        <v>72</v>
      </c>
      <c r="D55" s="35"/>
      <c r="E55" s="35"/>
      <c r="F55" s="35">
        <v>56.56</v>
      </c>
      <c r="G55" s="89">
        <f>G53*30%</f>
        <v>70.5</v>
      </c>
      <c r="H55" s="31">
        <f t="shared" si="7"/>
        <v>3987.48</v>
      </c>
      <c r="I55" s="121">
        <f>F55</f>
        <v>56.56</v>
      </c>
      <c r="J55" s="98">
        <f>F55-I55</f>
        <v>0</v>
      </c>
      <c r="K55" s="14">
        <f>I55+J55</f>
        <v>56.56</v>
      </c>
      <c r="L55" s="21">
        <f>K55/F55</f>
        <v>1</v>
      </c>
      <c r="M55" s="17">
        <f>K55*G55</f>
        <v>3987.48</v>
      </c>
    </row>
    <row r="56" spans="1:13" ht="29">
      <c r="A56" s="49"/>
      <c r="B56" s="33" t="s">
        <v>75</v>
      </c>
      <c r="C56" s="32" t="s">
        <v>72</v>
      </c>
      <c r="D56" s="35"/>
      <c r="E56" s="35"/>
      <c r="F56" s="35">
        <v>56.56</v>
      </c>
      <c r="G56" s="89">
        <f>G53*10%</f>
        <v>23.5</v>
      </c>
      <c r="H56" s="31">
        <f t="shared" si="7"/>
        <v>1329.16</v>
      </c>
      <c r="I56" s="121">
        <f>F56</f>
        <v>56.56</v>
      </c>
      <c r="J56" s="98">
        <f>F56-I56</f>
        <v>0</v>
      </c>
      <c r="K56" s="14">
        <f>I56+J56</f>
        <v>56.56</v>
      </c>
      <c r="L56" s="21">
        <f>K56/F56</f>
        <v>1</v>
      </c>
      <c r="M56" s="17">
        <f>K56*G56</f>
        <v>1329.16</v>
      </c>
    </row>
    <row r="57" spans="1:13" ht="14.5">
      <c r="A57" s="49"/>
      <c r="B57" s="33" t="s">
        <v>76</v>
      </c>
      <c r="C57" s="32" t="s">
        <v>72</v>
      </c>
      <c r="D57" s="35"/>
      <c r="E57" s="35"/>
      <c r="F57" s="35">
        <v>56.56</v>
      </c>
      <c r="G57" s="89">
        <f>G53*10%</f>
        <v>23.5</v>
      </c>
      <c r="H57" s="31">
        <f t="shared" si="7"/>
        <v>1329.16</v>
      </c>
      <c r="I57" s="121">
        <f>F57</f>
        <v>56.56</v>
      </c>
      <c r="J57" s="98">
        <f>F57-I57</f>
        <v>0</v>
      </c>
      <c r="K57" s="14">
        <f>I57+J57</f>
        <v>56.56</v>
      </c>
      <c r="L57" s="21">
        <f>K57/F57</f>
        <v>1</v>
      </c>
      <c r="M57" s="17">
        <f>K57*G57</f>
        <v>1329.16</v>
      </c>
    </row>
    <row r="58" spans="1:13" ht="14.5">
      <c r="A58" s="49"/>
      <c r="B58" s="23" t="s">
        <v>77</v>
      </c>
      <c r="C58" s="32" t="s">
        <v>72</v>
      </c>
      <c r="D58" s="35"/>
      <c r="E58" s="35"/>
      <c r="F58" s="35">
        <v>56.56</v>
      </c>
      <c r="G58" s="89">
        <f>G53*10%</f>
        <v>23.5</v>
      </c>
      <c r="H58" s="31">
        <f t="shared" si="7"/>
        <v>1329.16</v>
      </c>
      <c r="I58" s="121">
        <f>F58</f>
        <v>56.56</v>
      </c>
      <c r="J58" s="98">
        <f>F58-I58</f>
        <v>0</v>
      </c>
      <c r="K58" s="14">
        <f>I58+J58</f>
        <v>56.56</v>
      </c>
      <c r="L58" s="21">
        <f>K58/F58</f>
        <v>1</v>
      </c>
      <c r="M58" s="17">
        <f>K58*G58</f>
        <v>1329.16</v>
      </c>
    </row>
    <row r="59" spans="1:13">
      <c r="A59" s="49"/>
      <c r="B59" s="44"/>
      <c r="C59" s="38"/>
      <c r="D59" s="35"/>
      <c r="E59" s="35"/>
      <c r="F59" s="35"/>
      <c r="G59" s="93"/>
      <c r="H59" s="17"/>
      <c r="I59" s="14"/>
      <c r="J59" s="15"/>
      <c r="K59" s="14"/>
      <c r="L59" s="21"/>
      <c r="M59" s="17"/>
    </row>
    <row r="60" spans="1:13">
      <c r="A60" s="49">
        <v>9</v>
      </c>
      <c r="B60" s="34" t="s">
        <v>19</v>
      </c>
      <c r="C60" s="39"/>
      <c r="D60" s="35">
        <v>61</v>
      </c>
      <c r="E60" s="51">
        <v>0.5</v>
      </c>
      <c r="F60" s="35">
        <f>D60*E60</f>
        <v>30.5</v>
      </c>
      <c r="G60" s="93">
        <v>238</v>
      </c>
      <c r="H60" s="12">
        <f t="shared" ref="H60:H65" si="8">F60*G60</f>
        <v>7259</v>
      </c>
      <c r="I60" s="14"/>
      <c r="J60" s="15"/>
      <c r="K60" s="14"/>
      <c r="L60" s="21"/>
      <c r="M60" s="17"/>
    </row>
    <row r="61" spans="1:13" ht="14.5">
      <c r="A61" s="49"/>
      <c r="B61" s="23" t="s">
        <v>73</v>
      </c>
      <c r="C61" s="32" t="s">
        <v>72</v>
      </c>
      <c r="D61" s="35"/>
      <c r="E61" s="35"/>
      <c r="F61" s="35">
        <v>30.5</v>
      </c>
      <c r="G61" s="89">
        <f>G60*40%</f>
        <v>95.2</v>
      </c>
      <c r="H61" s="31">
        <f t="shared" si="8"/>
        <v>2903.6</v>
      </c>
      <c r="I61" s="121">
        <f>F61</f>
        <v>30.5</v>
      </c>
      <c r="J61" s="98">
        <f>F61-I61</f>
        <v>0</v>
      </c>
      <c r="K61" s="14">
        <f>I61+J61</f>
        <v>30.5</v>
      </c>
      <c r="L61" s="21">
        <f>K61/F61</f>
        <v>1</v>
      </c>
      <c r="M61" s="17">
        <f>K61*G61</f>
        <v>2903.6</v>
      </c>
    </row>
    <row r="62" spans="1:13" ht="14.5">
      <c r="A62" s="49"/>
      <c r="B62" s="23" t="s">
        <v>74</v>
      </c>
      <c r="C62" s="32" t="s">
        <v>72</v>
      </c>
      <c r="D62" s="35"/>
      <c r="E62" s="35"/>
      <c r="F62" s="35">
        <v>30.5</v>
      </c>
      <c r="G62" s="89">
        <f>G60*30%</f>
        <v>71.399999999999991</v>
      </c>
      <c r="H62" s="31">
        <f t="shared" si="8"/>
        <v>2177.6999999999998</v>
      </c>
      <c r="I62" s="121">
        <f>F62</f>
        <v>30.5</v>
      </c>
      <c r="J62" s="98">
        <f>F62-I62</f>
        <v>0</v>
      </c>
      <c r="K62" s="14">
        <f>I62+J62</f>
        <v>30.5</v>
      </c>
      <c r="L62" s="21">
        <f>K62/F62</f>
        <v>1</v>
      </c>
      <c r="M62" s="17">
        <f>K62*G62</f>
        <v>2177.6999999999998</v>
      </c>
    </row>
    <row r="63" spans="1:13" ht="29">
      <c r="A63" s="49"/>
      <c r="B63" s="33" t="s">
        <v>75</v>
      </c>
      <c r="C63" s="32" t="s">
        <v>72</v>
      </c>
      <c r="D63" s="35"/>
      <c r="E63" s="35"/>
      <c r="F63" s="35">
        <v>30.5</v>
      </c>
      <c r="G63" s="89">
        <f>G60*10%</f>
        <v>23.8</v>
      </c>
      <c r="H63" s="31">
        <f t="shared" si="8"/>
        <v>725.9</v>
      </c>
      <c r="I63" s="121">
        <f>F63</f>
        <v>30.5</v>
      </c>
      <c r="J63" s="98">
        <f>F63-I63</f>
        <v>0</v>
      </c>
      <c r="K63" s="14">
        <f>I63+J63</f>
        <v>30.5</v>
      </c>
      <c r="L63" s="21">
        <f>K63/F63</f>
        <v>1</v>
      </c>
      <c r="M63" s="17">
        <f>K63*G63</f>
        <v>725.9</v>
      </c>
    </row>
    <row r="64" spans="1:13" ht="14.5">
      <c r="A64" s="49"/>
      <c r="B64" s="33" t="s">
        <v>76</v>
      </c>
      <c r="C64" s="32" t="s">
        <v>72</v>
      </c>
      <c r="D64" s="35"/>
      <c r="E64" s="35"/>
      <c r="F64" s="35">
        <v>30.5</v>
      </c>
      <c r="G64" s="89">
        <f>G60*10%</f>
        <v>23.8</v>
      </c>
      <c r="H64" s="31">
        <f t="shared" si="8"/>
        <v>725.9</v>
      </c>
      <c r="I64" s="121">
        <f>F64</f>
        <v>30.5</v>
      </c>
      <c r="J64" s="98">
        <f>F64-I64</f>
        <v>0</v>
      </c>
      <c r="K64" s="14">
        <f>I64+J64</f>
        <v>30.5</v>
      </c>
      <c r="L64" s="21">
        <f>K64/F64</f>
        <v>1</v>
      </c>
      <c r="M64" s="17">
        <f>K64*G64</f>
        <v>725.9</v>
      </c>
    </row>
    <row r="65" spans="1:13" ht="14.5">
      <c r="A65" s="49"/>
      <c r="B65" s="23" t="s">
        <v>77</v>
      </c>
      <c r="C65" s="32" t="s">
        <v>72</v>
      </c>
      <c r="D65" s="35"/>
      <c r="E65" s="35"/>
      <c r="F65" s="35">
        <v>30.5</v>
      </c>
      <c r="G65" s="89">
        <f>G60*10%</f>
        <v>23.8</v>
      </c>
      <c r="H65" s="31">
        <f t="shared" si="8"/>
        <v>725.9</v>
      </c>
      <c r="I65" s="121">
        <f>F65</f>
        <v>30.5</v>
      </c>
      <c r="J65" s="98">
        <f>F65-I65</f>
        <v>0</v>
      </c>
      <c r="K65" s="14">
        <f>I65+J65</f>
        <v>30.5</v>
      </c>
      <c r="L65" s="21">
        <f>K65/F65</f>
        <v>1</v>
      </c>
      <c r="M65" s="17">
        <f>K65*G65</f>
        <v>725.9</v>
      </c>
    </row>
    <row r="66" spans="1:13">
      <c r="A66" s="49"/>
      <c r="B66" s="13"/>
      <c r="C66" s="13"/>
      <c r="D66" s="73"/>
      <c r="E66" s="53"/>
      <c r="F66" s="53"/>
      <c r="G66" s="94"/>
      <c r="H66" s="13"/>
      <c r="I66" s="14"/>
      <c r="J66" s="15"/>
      <c r="K66" s="14"/>
      <c r="L66" s="13"/>
      <c r="M66" s="53"/>
    </row>
    <row r="67" spans="1:13">
      <c r="A67" s="49"/>
      <c r="B67" s="58" t="s">
        <v>20</v>
      </c>
      <c r="C67" s="39"/>
      <c r="D67" s="74"/>
      <c r="E67" s="54"/>
      <c r="F67" s="54"/>
      <c r="G67" s="93"/>
      <c r="H67" s="14"/>
      <c r="I67" s="14"/>
      <c r="J67" s="15"/>
      <c r="K67" s="14"/>
      <c r="L67" s="20"/>
      <c r="M67" s="17"/>
    </row>
    <row r="68" spans="1:13" ht="26">
      <c r="A68" s="49">
        <v>10</v>
      </c>
      <c r="B68" s="34" t="s">
        <v>21</v>
      </c>
      <c r="C68" s="32" t="s">
        <v>72</v>
      </c>
      <c r="D68" s="35">
        <v>1062</v>
      </c>
      <c r="E68" s="51">
        <v>0.6</v>
      </c>
      <c r="F68" s="35">
        <f>D68*E68</f>
        <v>637.19999999999993</v>
      </c>
      <c r="G68" s="90">
        <v>290</v>
      </c>
      <c r="H68" s="12">
        <f t="shared" ref="H68:H73" si="9">F68*G68</f>
        <v>184787.99999999997</v>
      </c>
      <c r="I68" s="14"/>
      <c r="J68" s="15"/>
      <c r="K68" s="14"/>
      <c r="L68" s="21"/>
      <c r="M68" s="17"/>
    </row>
    <row r="69" spans="1:13" ht="14.5">
      <c r="A69" s="49"/>
      <c r="B69" s="23" t="s">
        <v>73</v>
      </c>
      <c r="C69" s="32" t="s">
        <v>72</v>
      </c>
      <c r="D69" s="46"/>
      <c r="E69" s="46"/>
      <c r="F69" s="46">
        <v>637.20000000000005</v>
      </c>
      <c r="G69" s="89">
        <f>G68*40%</f>
        <v>116</v>
      </c>
      <c r="H69" s="31">
        <f t="shared" si="9"/>
        <v>73915.200000000012</v>
      </c>
      <c r="I69" s="122">
        <f>F68</f>
        <v>637.19999999999993</v>
      </c>
      <c r="J69" s="98">
        <v>0</v>
      </c>
      <c r="K69" s="14">
        <f>I69+J69</f>
        <v>637.19999999999993</v>
      </c>
      <c r="L69" s="21">
        <f>K69/F69</f>
        <v>0.99999999999999978</v>
      </c>
      <c r="M69" s="17">
        <f>K69*G69</f>
        <v>73915.199999999997</v>
      </c>
    </row>
    <row r="70" spans="1:13" ht="14.5">
      <c r="A70" s="49"/>
      <c r="B70" s="23" t="s">
        <v>74</v>
      </c>
      <c r="C70" s="32" t="s">
        <v>72</v>
      </c>
      <c r="D70" s="46"/>
      <c r="E70" s="46"/>
      <c r="F70" s="46">
        <v>637.20000000000005</v>
      </c>
      <c r="G70" s="89">
        <f>G68*30%</f>
        <v>87</v>
      </c>
      <c r="H70" s="31">
        <f t="shared" si="9"/>
        <v>55436.4</v>
      </c>
      <c r="I70" s="122">
        <f>F70</f>
        <v>637.20000000000005</v>
      </c>
      <c r="J70" s="98">
        <f>F70-I70</f>
        <v>0</v>
      </c>
      <c r="K70" s="14">
        <f>I70+J70</f>
        <v>637.20000000000005</v>
      </c>
      <c r="L70" s="21">
        <f>K70/F70</f>
        <v>1</v>
      </c>
      <c r="M70" s="17">
        <f>K70*G70</f>
        <v>55436.4</v>
      </c>
    </row>
    <row r="71" spans="1:13" ht="29">
      <c r="A71" s="49"/>
      <c r="B71" s="33" t="s">
        <v>75</v>
      </c>
      <c r="C71" s="32" t="s">
        <v>72</v>
      </c>
      <c r="D71" s="46"/>
      <c r="E71" s="46"/>
      <c r="F71" s="46">
        <v>637.20000000000005</v>
      </c>
      <c r="G71" s="89">
        <f>G68*10%</f>
        <v>29</v>
      </c>
      <c r="H71" s="31">
        <f t="shared" si="9"/>
        <v>18478.800000000003</v>
      </c>
      <c r="I71" s="122">
        <f>F71</f>
        <v>637.20000000000005</v>
      </c>
      <c r="J71" s="98">
        <f>F71-I71</f>
        <v>0</v>
      </c>
      <c r="K71" s="14">
        <f>I71+J71</f>
        <v>637.20000000000005</v>
      </c>
      <c r="L71" s="21">
        <f>K71/F71</f>
        <v>1</v>
      </c>
      <c r="M71" s="17">
        <f>K71*G71</f>
        <v>18478.800000000003</v>
      </c>
    </row>
    <row r="72" spans="1:13" ht="14.5">
      <c r="A72" s="49"/>
      <c r="B72" s="33" t="s">
        <v>76</v>
      </c>
      <c r="C72" s="32" t="s">
        <v>72</v>
      </c>
      <c r="D72" s="46"/>
      <c r="E72" s="46"/>
      <c r="F72" s="46">
        <v>637.20000000000005</v>
      </c>
      <c r="G72" s="89">
        <f>G68*10%</f>
        <v>29</v>
      </c>
      <c r="H72" s="31">
        <f t="shared" si="9"/>
        <v>18478.800000000003</v>
      </c>
      <c r="I72" s="122">
        <f>F72</f>
        <v>637.20000000000005</v>
      </c>
      <c r="J72" s="98">
        <f>F72-I72</f>
        <v>0</v>
      </c>
      <c r="K72" s="14">
        <f>I72+J72</f>
        <v>637.20000000000005</v>
      </c>
      <c r="L72" s="21">
        <f>K72/F72</f>
        <v>1</v>
      </c>
      <c r="M72" s="17">
        <f>K72*G72</f>
        <v>18478.800000000003</v>
      </c>
    </row>
    <row r="73" spans="1:13" ht="14.5">
      <c r="A73" s="49"/>
      <c r="B73" s="23" t="s">
        <v>77</v>
      </c>
      <c r="C73" s="32" t="s">
        <v>72</v>
      </c>
      <c r="D73" s="46"/>
      <c r="E73" s="46"/>
      <c r="F73" s="46">
        <v>637.20000000000005</v>
      </c>
      <c r="G73" s="89">
        <f>G68*10%</f>
        <v>29</v>
      </c>
      <c r="H73" s="31">
        <f t="shared" si="9"/>
        <v>18478.800000000003</v>
      </c>
      <c r="I73" s="122">
        <f>F73</f>
        <v>637.20000000000005</v>
      </c>
      <c r="J73" s="98">
        <f>F73-I73</f>
        <v>0</v>
      </c>
      <c r="K73" s="14">
        <f>I73+J73</f>
        <v>637.20000000000005</v>
      </c>
      <c r="L73" s="21">
        <f>K73/F73</f>
        <v>1</v>
      </c>
      <c r="M73" s="17">
        <f>K73*G73</f>
        <v>18478.800000000003</v>
      </c>
    </row>
    <row r="74" spans="1:13">
      <c r="A74" s="49"/>
      <c r="B74" s="44"/>
      <c r="C74" s="38"/>
      <c r="D74" s="46"/>
      <c r="E74" s="46"/>
      <c r="F74" s="46"/>
      <c r="G74" s="93"/>
      <c r="H74" s="12"/>
      <c r="I74" s="14"/>
      <c r="J74" s="15"/>
      <c r="K74" s="14"/>
      <c r="L74" s="21"/>
      <c r="M74" s="17"/>
    </row>
    <row r="75" spans="1:13" ht="26">
      <c r="A75" s="49">
        <v>11</v>
      </c>
      <c r="B75" s="34" t="s">
        <v>22</v>
      </c>
      <c r="C75" s="32" t="s">
        <v>72</v>
      </c>
      <c r="D75" s="35">
        <v>325</v>
      </c>
      <c r="E75" s="51">
        <v>0.6</v>
      </c>
      <c r="F75" s="35">
        <f>D75*E75</f>
        <v>195</v>
      </c>
      <c r="G75" s="90">
        <v>195</v>
      </c>
      <c r="H75" s="12">
        <f t="shared" ref="H75:H80" si="10">F75*G75</f>
        <v>38025</v>
      </c>
      <c r="I75" s="14"/>
      <c r="J75" s="15"/>
      <c r="K75" s="14"/>
      <c r="L75" s="21"/>
      <c r="M75" s="17"/>
    </row>
    <row r="76" spans="1:13" ht="14.5">
      <c r="A76" s="49"/>
      <c r="B76" s="23" t="s">
        <v>73</v>
      </c>
      <c r="C76" s="32" t="s">
        <v>72</v>
      </c>
      <c r="D76" s="46"/>
      <c r="E76" s="46"/>
      <c r="F76" s="46">
        <v>195</v>
      </c>
      <c r="G76" s="89">
        <f>G75*40%</f>
        <v>78</v>
      </c>
      <c r="H76" s="31">
        <f t="shared" si="10"/>
        <v>15210</v>
      </c>
      <c r="I76" s="122">
        <f>F76</f>
        <v>195</v>
      </c>
      <c r="J76" s="98">
        <f>F76-I76</f>
        <v>0</v>
      </c>
      <c r="K76" s="14">
        <f>I76+J76</f>
        <v>195</v>
      </c>
      <c r="L76" s="21">
        <f>K76/F76</f>
        <v>1</v>
      </c>
      <c r="M76" s="17">
        <f>K76*G76</f>
        <v>15210</v>
      </c>
    </row>
    <row r="77" spans="1:13" ht="14.5">
      <c r="A77" s="49"/>
      <c r="B77" s="23" t="s">
        <v>74</v>
      </c>
      <c r="C77" s="32" t="s">
        <v>72</v>
      </c>
      <c r="D77" s="46"/>
      <c r="E77" s="46"/>
      <c r="F77" s="46">
        <v>195</v>
      </c>
      <c r="G77" s="89">
        <f>G75*30%</f>
        <v>58.5</v>
      </c>
      <c r="H77" s="31">
        <f t="shared" si="10"/>
        <v>11407.5</v>
      </c>
      <c r="I77" s="122">
        <f>F77</f>
        <v>195</v>
      </c>
      <c r="J77" s="98">
        <f>F77-I77</f>
        <v>0</v>
      </c>
      <c r="K77" s="14">
        <f>I77+J77</f>
        <v>195</v>
      </c>
      <c r="L77" s="21">
        <f>K77/F77</f>
        <v>1</v>
      </c>
      <c r="M77" s="17">
        <f>K77*G77</f>
        <v>11407.5</v>
      </c>
    </row>
    <row r="78" spans="1:13" ht="29">
      <c r="A78" s="49"/>
      <c r="B78" s="33" t="s">
        <v>75</v>
      </c>
      <c r="C78" s="32" t="s">
        <v>72</v>
      </c>
      <c r="D78" s="46"/>
      <c r="E78" s="46"/>
      <c r="F78" s="46">
        <v>195</v>
      </c>
      <c r="G78" s="89">
        <f>G75*10%</f>
        <v>19.5</v>
      </c>
      <c r="H78" s="31">
        <f t="shared" si="10"/>
        <v>3802.5</v>
      </c>
      <c r="I78" s="122">
        <f>F78</f>
        <v>195</v>
      </c>
      <c r="J78" s="98">
        <f>F78-I78</f>
        <v>0</v>
      </c>
      <c r="K78" s="14">
        <f>I78+J78</f>
        <v>195</v>
      </c>
      <c r="L78" s="21">
        <f>K78/F78</f>
        <v>1</v>
      </c>
      <c r="M78" s="17">
        <f>K78*G78</f>
        <v>3802.5</v>
      </c>
    </row>
    <row r="79" spans="1:13" ht="14.5">
      <c r="A79" s="49"/>
      <c r="B79" s="33" t="s">
        <v>76</v>
      </c>
      <c r="C79" s="32" t="s">
        <v>72</v>
      </c>
      <c r="D79" s="46"/>
      <c r="E79" s="46"/>
      <c r="F79" s="46">
        <v>195</v>
      </c>
      <c r="G79" s="89">
        <f>G75*10%</f>
        <v>19.5</v>
      </c>
      <c r="H79" s="31">
        <f t="shared" si="10"/>
        <v>3802.5</v>
      </c>
      <c r="I79" s="122">
        <f>F79</f>
        <v>195</v>
      </c>
      <c r="J79" s="98">
        <f>F79-I79</f>
        <v>0</v>
      </c>
      <c r="K79" s="14">
        <f>I79+J79</f>
        <v>195</v>
      </c>
      <c r="L79" s="21">
        <f>K79/F79</f>
        <v>1</v>
      </c>
      <c r="M79" s="17">
        <f>K79*G79</f>
        <v>3802.5</v>
      </c>
    </row>
    <row r="80" spans="1:13" ht="14.5">
      <c r="A80" s="49"/>
      <c r="B80" s="23" t="s">
        <v>77</v>
      </c>
      <c r="C80" s="32" t="s">
        <v>72</v>
      </c>
      <c r="D80" s="46"/>
      <c r="E80" s="46"/>
      <c r="F80" s="46">
        <v>195</v>
      </c>
      <c r="G80" s="89">
        <f>G75*10%</f>
        <v>19.5</v>
      </c>
      <c r="H80" s="31">
        <f t="shared" si="10"/>
        <v>3802.5</v>
      </c>
      <c r="I80" s="122">
        <f>F80</f>
        <v>195</v>
      </c>
      <c r="J80" s="98">
        <f>F80-I80</f>
        <v>0</v>
      </c>
      <c r="K80" s="14">
        <f>I80+J80</f>
        <v>195</v>
      </c>
      <c r="L80" s="21">
        <f>K80/F80</f>
        <v>1</v>
      </c>
      <c r="M80" s="17">
        <f>K80*G80</f>
        <v>3802.5</v>
      </c>
    </row>
    <row r="81" spans="1:13">
      <c r="A81" s="49"/>
      <c r="B81" s="44"/>
      <c r="C81" s="38"/>
      <c r="D81" s="46"/>
      <c r="E81" s="46"/>
      <c r="F81" s="46"/>
      <c r="G81" s="93"/>
      <c r="H81" s="12"/>
      <c r="I81" s="14"/>
      <c r="J81" s="15"/>
      <c r="K81" s="14"/>
      <c r="L81" s="21"/>
      <c r="M81" s="17"/>
    </row>
    <row r="82" spans="1:13" ht="25.5">
      <c r="A82" s="49"/>
      <c r="B82" s="44" t="s">
        <v>23</v>
      </c>
      <c r="C82" s="32" t="s">
        <v>72</v>
      </c>
      <c r="D82" s="35">
        <v>138</v>
      </c>
      <c r="E82" s="51">
        <v>1</v>
      </c>
      <c r="F82" s="35">
        <f>D82*E82</f>
        <v>138</v>
      </c>
      <c r="G82" s="93">
        <v>330</v>
      </c>
      <c r="H82" s="12">
        <f t="shared" ref="H82:H87" si="11">F82*G82</f>
        <v>45540</v>
      </c>
      <c r="I82" s="14"/>
      <c r="J82" s="15"/>
      <c r="K82" s="14"/>
      <c r="L82" s="21"/>
      <c r="M82" s="17"/>
    </row>
    <row r="83" spans="1:13" ht="14.5">
      <c r="A83" s="49"/>
      <c r="B83" s="23" t="s">
        <v>73</v>
      </c>
      <c r="C83" s="32" t="s">
        <v>72</v>
      </c>
      <c r="D83" s="46"/>
      <c r="E83" s="46"/>
      <c r="F83" s="46">
        <v>138</v>
      </c>
      <c r="G83" s="89">
        <f>G82*40%</f>
        <v>132</v>
      </c>
      <c r="H83" s="31">
        <f t="shared" si="11"/>
        <v>18216</v>
      </c>
      <c r="I83" s="121">
        <f>F83</f>
        <v>138</v>
      </c>
      <c r="J83" s="98">
        <f>F83-I83</f>
        <v>0</v>
      </c>
      <c r="K83" s="14">
        <f>I83+J83</f>
        <v>138</v>
      </c>
      <c r="L83" s="21">
        <f>K83/F83</f>
        <v>1</v>
      </c>
      <c r="M83" s="17">
        <f>K83*G83</f>
        <v>18216</v>
      </c>
    </row>
    <row r="84" spans="1:13" ht="14.5">
      <c r="A84" s="49"/>
      <c r="B84" s="23" t="s">
        <v>74</v>
      </c>
      <c r="C84" s="32" t="s">
        <v>72</v>
      </c>
      <c r="D84" s="46"/>
      <c r="E84" s="46"/>
      <c r="F84" s="46">
        <v>138</v>
      </c>
      <c r="G84" s="89">
        <f>G82*30%</f>
        <v>99</v>
      </c>
      <c r="H84" s="31">
        <f t="shared" si="11"/>
        <v>13662</v>
      </c>
      <c r="I84" s="121">
        <f>F84</f>
        <v>138</v>
      </c>
      <c r="J84" s="98">
        <f>F84-I84</f>
        <v>0</v>
      </c>
      <c r="K84" s="14">
        <f>I84+J84</f>
        <v>138</v>
      </c>
      <c r="L84" s="21">
        <f>K84/F84</f>
        <v>1</v>
      </c>
      <c r="M84" s="17">
        <f>K84*G84</f>
        <v>13662</v>
      </c>
    </row>
    <row r="85" spans="1:13" ht="29">
      <c r="A85" s="49"/>
      <c r="B85" s="33" t="s">
        <v>75</v>
      </c>
      <c r="C85" s="32" t="s">
        <v>72</v>
      </c>
      <c r="D85" s="46"/>
      <c r="E85" s="46"/>
      <c r="F85" s="46">
        <v>138</v>
      </c>
      <c r="G85" s="89">
        <f>G82*10%</f>
        <v>33</v>
      </c>
      <c r="H85" s="31">
        <f t="shared" si="11"/>
        <v>4554</v>
      </c>
      <c r="I85" s="121">
        <f>F85</f>
        <v>138</v>
      </c>
      <c r="J85" s="98">
        <f>F85-I85</f>
        <v>0</v>
      </c>
      <c r="K85" s="14">
        <f>I85+J85</f>
        <v>138</v>
      </c>
      <c r="L85" s="21">
        <f>K85/F85</f>
        <v>1</v>
      </c>
      <c r="M85" s="17">
        <f>K85*G85</f>
        <v>4554</v>
      </c>
    </row>
    <row r="86" spans="1:13" ht="14.5">
      <c r="A86" s="49"/>
      <c r="B86" s="33" t="s">
        <v>76</v>
      </c>
      <c r="C86" s="32" t="s">
        <v>72</v>
      </c>
      <c r="D86" s="46"/>
      <c r="E86" s="46"/>
      <c r="F86" s="46">
        <v>138</v>
      </c>
      <c r="G86" s="89">
        <f>G82*10%</f>
        <v>33</v>
      </c>
      <c r="H86" s="31">
        <f t="shared" si="11"/>
        <v>4554</v>
      </c>
      <c r="I86" s="121">
        <f>F86</f>
        <v>138</v>
      </c>
      <c r="J86" s="98">
        <f>F86-I86</f>
        <v>0</v>
      </c>
      <c r="K86" s="14">
        <f>I86+J86</f>
        <v>138</v>
      </c>
      <c r="L86" s="21">
        <f>K86/F86</f>
        <v>1</v>
      </c>
      <c r="M86" s="17">
        <f>K86*G86</f>
        <v>4554</v>
      </c>
    </row>
    <row r="87" spans="1:13" ht="14.5">
      <c r="A87" s="49"/>
      <c r="B87" s="23" t="s">
        <v>77</v>
      </c>
      <c r="C87" s="32" t="s">
        <v>72</v>
      </c>
      <c r="D87" s="46"/>
      <c r="E87" s="46"/>
      <c r="F87" s="46">
        <v>138</v>
      </c>
      <c r="G87" s="89">
        <f>G82*10%</f>
        <v>33</v>
      </c>
      <c r="H87" s="31">
        <f t="shared" si="11"/>
        <v>4554</v>
      </c>
      <c r="I87" s="121">
        <f>F87</f>
        <v>138</v>
      </c>
      <c r="J87" s="98">
        <f>F87-I87</f>
        <v>0</v>
      </c>
      <c r="K87" s="14">
        <f>I87+J87</f>
        <v>138</v>
      </c>
      <c r="L87" s="21">
        <f>K87/F87</f>
        <v>1</v>
      </c>
      <c r="M87" s="17">
        <f>K87*G87</f>
        <v>4554</v>
      </c>
    </row>
    <row r="88" spans="1:13">
      <c r="A88" s="49"/>
      <c r="B88" s="44"/>
      <c r="C88" s="38"/>
      <c r="D88" s="46"/>
      <c r="E88" s="46"/>
      <c r="F88" s="46"/>
      <c r="G88" s="93"/>
      <c r="H88" s="12"/>
      <c r="I88" s="14"/>
      <c r="J88" s="15"/>
      <c r="K88" s="14"/>
      <c r="L88" s="21"/>
      <c r="M88" s="17"/>
    </row>
    <row r="89" spans="1:13" ht="25.5">
      <c r="A89" s="49">
        <v>13</v>
      </c>
      <c r="B89" s="44" t="s">
        <v>82</v>
      </c>
      <c r="C89" s="32" t="s">
        <v>72</v>
      </c>
      <c r="D89" s="46">
        <v>802</v>
      </c>
      <c r="E89" s="51">
        <v>1</v>
      </c>
      <c r="F89" s="35">
        <f>D89*E89</f>
        <v>802</v>
      </c>
      <c r="G89" s="93">
        <v>145</v>
      </c>
      <c r="H89" s="12">
        <f t="shared" ref="H89:H94" si="12">F89*G89</f>
        <v>116290</v>
      </c>
      <c r="I89" s="14"/>
      <c r="J89" s="15"/>
      <c r="K89" s="14"/>
      <c r="L89" s="21"/>
      <c r="M89" s="17"/>
    </row>
    <row r="90" spans="1:13" ht="14.5">
      <c r="A90" s="49"/>
      <c r="B90" s="23" t="s">
        <v>73</v>
      </c>
      <c r="C90" s="32" t="s">
        <v>72</v>
      </c>
      <c r="D90" s="46"/>
      <c r="E90" s="46"/>
      <c r="F90" s="46">
        <v>802</v>
      </c>
      <c r="G90" s="89">
        <f>G89*40%</f>
        <v>58</v>
      </c>
      <c r="H90" s="31">
        <f t="shared" si="12"/>
        <v>46516</v>
      </c>
      <c r="I90" s="121">
        <v>802</v>
      </c>
      <c r="J90" s="98">
        <f>F90-I90</f>
        <v>0</v>
      </c>
      <c r="K90" s="14">
        <f>I90+J90</f>
        <v>802</v>
      </c>
      <c r="L90" s="21">
        <f>K90/F90</f>
        <v>1</v>
      </c>
      <c r="M90" s="17">
        <f>K90*G90</f>
        <v>46516</v>
      </c>
    </row>
    <row r="91" spans="1:13" ht="14.5">
      <c r="A91" s="49"/>
      <c r="B91" s="23" t="s">
        <v>74</v>
      </c>
      <c r="C91" s="32" t="s">
        <v>72</v>
      </c>
      <c r="D91" s="46"/>
      <c r="E91" s="46"/>
      <c r="F91" s="46">
        <v>802</v>
      </c>
      <c r="G91" s="89">
        <f>G89*30%</f>
        <v>43.5</v>
      </c>
      <c r="H91" s="31">
        <f t="shared" si="12"/>
        <v>34887</v>
      </c>
      <c r="I91" s="121">
        <f>F91</f>
        <v>802</v>
      </c>
      <c r="J91" s="98">
        <f>F91-I91</f>
        <v>0</v>
      </c>
      <c r="K91" s="14">
        <f>I91+J91</f>
        <v>802</v>
      </c>
      <c r="L91" s="21">
        <f>K91/F91</f>
        <v>1</v>
      </c>
      <c r="M91" s="17">
        <f>K91*G91</f>
        <v>34887</v>
      </c>
    </row>
    <row r="92" spans="1:13" ht="29">
      <c r="A92" s="49"/>
      <c r="B92" s="33" t="s">
        <v>75</v>
      </c>
      <c r="C92" s="32" t="s">
        <v>72</v>
      </c>
      <c r="D92" s="46"/>
      <c r="E92" s="46"/>
      <c r="F92" s="46">
        <v>802</v>
      </c>
      <c r="G92" s="89">
        <f>G89*10%</f>
        <v>14.5</v>
      </c>
      <c r="H92" s="31">
        <f t="shared" si="12"/>
        <v>11629</v>
      </c>
      <c r="I92" s="121">
        <f>F92</f>
        <v>802</v>
      </c>
      <c r="J92" s="98">
        <f>F92-I92</f>
        <v>0</v>
      </c>
      <c r="K92" s="14">
        <f>I92+J92</f>
        <v>802</v>
      </c>
      <c r="L92" s="21">
        <f>K92/F92</f>
        <v>1</v>
      </c>
      <c r="M92" s="17">
        <f>K92*G92</f>
        <v>11629</v>
      </c>
    </row>
    <row r="93" spans="1:13" ht="14.5">
      <c r="A93" s="49"/>
      <c r="B93" s="33" t="s">
        <v>76</v>
      </c>
      <c r="C93" s="32" t="s">
        <v>72</v>
      </c>
      <c r="D93" s="46"/>
      <c r="E93" s="46"/>
      <c r="F93" s="46">
        <v>802</v>
      </c>
      <c r="G93" s="89">
        <f>G89*10%</f>
        <v>14.5</v>
      </c>
      <c r="H93" s="31">
        <f t="shared" si="12"/>
        <v>11629</v>
      </c>
      <c r="I93" s="121">
        <v>802</v>
      </c>
      <c r="J93" s="98"/>
      <c r="K93" s="14">
        <f>I93+J93</f>
        <v>802</v>
      </c>
      <c r="L93" s="21">
        <f>K93/F93</f>
        <v>1</v>
      </c>
      <c r="M93" s="17">
        <f>K93*G93</f>
        <v>11629</v>
      </c>
    </row>
    <row r="94" spans="1:13" ht="14.5">
      <c r="A94" s="49"/>
      <c r="B94" s="23" t="s">
        <v>77</v>
      </c>
      <c r="C94" s="32" t="s">
        <v>72</v>
      </c>
      <c r="D94" s="46"/>
      <c r="E94" s="46"/>
      <c r="F94" s="46">
        <v>802</v>
      </c>
      <c r="G94" s="89">
        <f>G89*10%</f>
        <v>14.5</v>
      </c>
      <c r="H94" s="31">
        <f t="shared" si="12"/>
        <v>11629</v>
      </c>
      <c r="I94" s="121">
        <v>802</v>
      </c>
      <c r="J94" s="98"/>
      <c r="K94" s="14">
        <f>I94+J94</f>
        <v>802</v>
      </c>
      <c r="L94" s="21">
        <f>K94/F94</f>
        <v>1</v>
      </c>
      <c r="M94" s="17">
        <f>K94*G94</f>
        <v>11629</v>
      </c>
    </row>
    <row r="95" spans="1:13" ht="14.5">
      <c r="A95" s="49"/>
      <c r="B95" s="23"/>
      <c r="C95" s="32"/>
      <c r="D95" s="46"/>
      <c r="E95" s="46"/>
      <c r="F95" s="46"/>
      <c r="G95" s="89"/>
      <c r="H95" s="31"/>
      <c r="I95" s="121"/>
      <c r="J95" s="98"/>
      <c r="K95" s="14"/>
      <c r="L95" s="21"/>
      <c r="M95" s="17"/>
    </row>
    <row r="96" spans="1:13" ht="25.5">
      <c r="A96" s="49">
        <v>13</v>
      </c>
      <c r="B96" s="44" t="s">
        <v>82</v>
      </c>
      <c r="C96" s="32" t="s">
        <v>72</v>
      </c>
      <c r="D96" s="46" t="s">
        <v>83</v>
      </c>
      <c r="E96" s="46"/>
      <c r="F96" s="46"/>
      <c r="G96" s="93"/>
      <c r="H96" s="12"/>
      <c r="I96" s="14"/>
      <c r="J96" s="15"/>
      <c r="K96" s="14"/>
      <c r="L96" s="21"/>
      <c r="M96" s="17"/>
    </row>
    <row r="97" spans="1:13" ht="14.5">
      <c r="A97" s="49"/>
      <c r="B97" s="23" t="s">
        <v>73</v>
      </c>
      <c r="C97" s="32" t="s">
        <v>72</v>
      </c>
      <c r="D97" s="46"/>
      <c r="E97" s="46"/>
      <c r="F97" s="46">
        <v>0</v>
      </c>
      <c r="G97" s="89"/>
      <c r="H97" s="31"/>
      <c r="I97" s="121"/>
      <c r="J97" s="98"/>
      <c r="K97" s="14">
        <f>I97+J97</f>
        <v>0</v>
      </c>
      <c r="L97" s="21"/>
      <c r="M97" s="17">
        <f>K97*G97</f>
        <v>0</v>
      </c>
    </row>
    <row r="98" spans="1:13" ht="14.5">
      <c r="A98" s="49"/>
      <c r="B98" s="23" t="s">
        <v>74</v>
      </c>
      <c r="C98" s="32" t="s">
        <v>72</v>
      </c>
      <c r="D98" s="46"/>
      <c r="E98" s="46"/>
      <c r="F98" s="46">
        <v>0</v>
      </c>
      <c r="G98" s="89"/>
      <c r="H98" s="31"/>
      <c r="I98" s="121"/>
      <c r="J98" s="98"/>
      <c r="K98" s="14">
        <f>I98+J98</f>
        <v>0</v>
      </c>
      <c r="L98" s="21"/>
      <c r="M98" s="17">
        <f>K98*G98</f>
        <v>0</v>
      </c>
    </row>
    <row r="99" spans="1:13" ht="29">
      <c r="A99" s="49"/>
      <c r="B99" s="33" t="s">
        <v>75</v>
      </c>
      <c r="C99" s="32" t="s">
        <v>72</v>
      </c>
      <c r="D99" s="46"/>
      <c r="E99" s="46"/>
      <c r="F99" s="46">
        <v>0</v>
      </c>
      <c r="G99" s="89"/>
      <c r="H99" s="31"/>
      <c r="I99" s="121"/>
      <c r="J99" s="98"/>
      <c r="K99" s="14">
        <f>I99+J99</f>
        <v>0</v>
      </c>
      <c r="L99" s="21"/>
      <c r="M99" s="17">
        <f>K99*G99</f>
        <v>0</v>
      </c>
    </row>
    <row r="100" spans="1:13" ht="14.5">
      <c r="A100" s="49"/>
      <c r="B100" s="33" t="s">
        <v>76</v>
      </c>
      <c r="C100" s="32" t="s">
        <v>72</v>
      </c>
      <c r="D100" s="46"/>
      <c r="E100" s="46"/>
      <c r="F100" s="46">
        <v>0</v>
      </c>
      <c r="G100" s="89"/>
      <c r="H100" s="31"/>
      <c r="I100" s="121"/>
      <c r="J100" s="98"/>
      <c r="K100" s="14">
        <f>I100+J100</f>
        <v>0</v>
      </c>
      <c r="L100" s="21"/>
      <c r="M100" s="17">
        <f>K100*G100</f>
        <v>0</v>
      </c>
    </row>
    <row r="101" spans="1:13" ht="14.5">
      <c r="A101" s="49"/>
      <c r="B101" s="23" t="s">
        <v>77</v>
      </c>
      <c r="C101" s="32" t="s">
        <v>72</v>
      </c>
      <c r="D101" s="46"/>
      <c r="E101" s="46"/>
      <c r="F101" s="46">
        <v>0</v>
      </c>
      <c r="G101" s="89"/>
      <c r="H101" s="31"/>
      <c r="I101" s="121"/>
      <c r="J101" s="98"/>
      <c r="K101" s="14">
        <f>I101+J101</f>
        <v>0</v>
      </c>
      <c r="L101" s="21"/>
      <c r="M101" s="17">
        <f>K101*G101</f>
        <v>0</v>
      </c>
    </row>
    <row r="102" spans="1:13">
      <c r="A102" s="49"/>
      <c r="B102" s="44"/>
      <c r="C102" s="38"/>
      <c r="D102" s="46"/>
      <c r="E102" s="46"/>
      <c r="F102" s="46"/>
      <c r="G102" s="93"/>
      <c r="H102" s="12"/>
      <c r="I102" s="14"/>
      <c r="J102" s="15"/>
      <c r="K102" s="14"/>
      <c r="L102" s="21"/>
      <c r="M102" s="17"/>
    </row>
    <row r="103" spans="1:13" ht="38">
      <c r="A103" s="49">
        <v>14</v>
      </c>
      <c r="B103" s="44" t="s">
        <v>24</v>
      </c>
      <c r="C103" s="38" t="s">
        <v>3</v>
      </c>
      <c r="D103" s="46">
        <v>105</v>
      </c>
      <c r="E103" s="51">
        <v>1</v>
      </c>
      <c r="F103" s="46">
        <f>D103*E103</f>
        <v>105</v>
      </c>
      <c r="G103" s="93">
        <v>275</v>
      </c>
      <c r="H103" s="12">
        <f t="shared" ref="H103:H107" si="13">F103*G103</f>
        <v>28875</v>
      </c>
      <c r="I103" s="14"/>
      <c r="J103" s="15"/>
      <c r="K103" s="14"/>
      <c r="L103" s="21"/>
      <c r="M103" s="17"/>
    </row>
    <row r="104" spans="1:13" ht="14.5">
      <c r="A104" s="49"/>
      <c r="B104" s="23" t="s">
        <v>73</v>
      </c>
      <c r="C104" s="32" t="s">
        <v>72</v>
      </c>
      <c r="D104" s="46"/>
      <c r="E104" s="46"/>
      <c r="F104" s="46">
        <v>105</v>
      </c>
      <c r="G104" s="89">
        <f>G103*40%</f>
        <v>110</v>
      </c>
      <c r="H104" s="31">
        <f t="shared" si="13"/>
        <v>11550</v>
      </c>
      <c r="I104" s="121">
        <v>105</v>
      </c>
      <c r="J104" s="15">
        <v>0</v>
      </c>
      <c r="K104" s="14">
        <f>I104+J104</f>
        <v>105</v>
      </c>
      <c r="L104" s="21">
        <f>K104/F104</f>
        <v>1</v>
      </c>
      <c r="M104" s="17">
        <f>K104*G104</f>
        <v>11550</v>
      </c>
    </row>
    <row r="105" spans="1:13" ht="14.5">
      <c r="A105" s="49"/>
      <c r="B105" s="23" t="s">
        <v>74</v>
      </c>
      <c r="C105" s="32" t="s">
        <v>72</v>
      </c>
      <c r="D105" s="46"/>
      <c r="E105" s="46"/>
      <c r="F105" s="46">
        <v>105</v>
      </c>
      <c r="G105" s="89">
        <f>G103*30%</f>
        <v>82.5</v>
      </c>
      <c r="H105" s="31">
        <f t="shared" si="13"/>
        <v>8662.5</v>
      </c>
      <c r="I105" s="121"/>
      <c r="J105" s="138">
        <f>F105/2</f>
        <v>52.5</v>
      </c>
      <c r="K105" s="14">
        <f>I105+J105</f>
        <v>52.5</v>
      </c>
      <c r="L105" s="21">
        <f>K105/F105</f>
        <v>0.5</v>
      </c>
      <c r="M105" s="17">
        <f>K105*G105</f>
        <v>4331.25</v>
      </c>
    </row>
    <row r="106" spans="1:13" ht="29">
      <c r="A106" s="49"/>
      <c r="B106" s="33" t="s">
        <v>99</v>
      </c>
      <c r="C106" s="32" t="s">
        <v>72</v>
      </c>
      <c r="D106" s="46"/>
      <c r="E106" s="46"/>
      <c r="F106" s="46">
        <v>105</v>
      </c>
      <c r="G106" s="89">
        <f>G103*20%</f>
        <v>55</v>
      </c>
      <c r="H106" s="31">
        <f t="shared" si="13"/>
        <v>5775</v>
      </c>
      <c r="I106" s="121"/>
      <c r="J106" s="138">
        <f t="shared" ref="J106:J107" si="14">F106/2</f>
        <v>52.5</v>
      </c>
      <c r="K106" s="14">
        <f>I106+J106</f>
        <v>52.5</v>
      </c>
      <c r="L106" s="21">
        <f>K106/F106</f>
        <v>0.5</v>
      </c>
      <c r="M106" s="17">
        <f>K106*G106</f>
        <v>2887.5</v>
      </c>
    </row>
    <row r="107" spans="1:13" ht="14.5">
      <c r="A107" s="49"/>
      <c r="B107" s="23" t="s">
        <v>77</v>
      </c>
      <c r="C107" s="32" t="s">
        <v>72</v>
      </c>
      <c r="D107" s="46"/>
      <c r="E107" s="46"/>
      <c r="F107" s="46">
        <v>105</v>
      </c>
      <c r="G107" s="89">
        <f>G103*10%</f>
        <v>27.5</v>
      </c>
      <c r="H107" s="31">
        <f t="shared" si="13"/>
        <v>2887.5</v>
      </c>
      <c r="I107" s="121"/>
      <c r="J107" s="138">
        <f t="shared" si="14"/>
        <v>52.5</v>
      </c>
      <c r="K107" s="14">
        <f>I107+J107</f>
        <v>52.5</v>
      </c>
      <c r="L107" s="21">
        <f>K107/F107</f>
        <v>0.5</v>
      </c>
      <c r="M107" s="17">
        <f>K107*G107</f>
        <v>1443.75</v>
      </c>
    </row>
    <row r="108" spans="1:13">
      <c r="A108" s="49"/>
      <c r="B108" s="44"/>
      <c r="C108" s="38"/>
      <c r="D108" s="46"/>
      <c r="E108" s="46"/>
      <c r="F108" s="46"/>
      <c r="G108" s="93"/>
      <c r="H108" s="12"/>
      <c r="I108" s="14"/>
      <c r="J108" s="15"/>
      <c r="K108" s="14"/>
      <c r="L108" s="21"/>
      <c r="M108" s="17"/>
    </row>
    <row r="109" spans="1:13">
      <c r="A109" s="49"/>
      <c r="B109" s="44"/>
      <c r="C109" s="38"/>
      <c r="D109" s="46"/>
      <c r="E109" s="46"/>
      <c r="F109" s="46"/>
      <c r="G109" s="93"/>
      <c r="H109" s="12"/>
      <c r="I109" s="14"/>
      <c r="J109" s="15"/>
      <c r="K109" s="14"/>
      <c r="L109" s="21"/>
      <c r="M109" s="17"/>
    </row>
    <row r="110" spans="1:13" ht="25.5">
      <c r="A110" s="49">
        <v>15</v>
      </c>
      <c r="B110" s="44" t="s">
        <v>25</v>
      </c>
      <c r="C110" s="38" t="s">
        <v>3</v>
      </c>
      <c r="D110" s="46">
        <v>30</v>
      </c>
      <c r="E110" s="51">
        <v>1</v>
      </c>
      <c r="F110" s="46">
        <f>D110*E110</f>
        <v>30</v>
      </c>
      <c r="G110" s="93">
        <v>145</v>
      </c>
      <c r="H110" s="12">
        <f>D110*G110</f>
        <v>4350</v>
      </c>
      <c r="I110" s="14"/>
      <c r="J110" s="15"/>
      <c r="K110" s="14"/>
      <c r="L110" s="21"/>
      <c r="M110" s="17"/>
    </row>
    <row r="111" spans="1:13" ht="14.5">
      <c r="A111" s="49"/>
      <c r="B111" s="23" t="s">
        <v>73</v>
      </c>
      <c r="C111" s="32" t="s">
        <v>72</v>
      </c>
      <c r="D111" s="46"/>
      <c r="E111" s="46"/>
      <c r="F111" s="46">
        <v>30</v>
      </c>
      <c r="G111" s="89">
        <f>G110*40%</f>
        <v>58</v>
      </c>
      <c r="H111" s="31">
        <f>F111*G111</f>
        <v>1740</v>
      </c>
      <c r="I111" s="121">
        <f>F111</f>
        <v>30</v>
      </c>
      <c r="J111" s="15">
        <v>0</v>
      </c>
      <c r="K111" s="14">
        <f>I111+J111</f>
        <v>30</v>
      </c>
      <c r="L111" s="21">
        <f>K111/F111</f>
        <v>1</v>
      </c>
      <c r="M111" s="17">
        <f>K111*G111</f>
        <v>1740</v>
      </c>
    </row>
    <row r="112" spans="1:13" ht="14.5">
      <c r="A112" s="49"/>
      <c r="B112" s="23" t="s">
        <v>74</v>
      </c>
      <c r="C112" s="32" t="s">
        <v>72</v>
      </c>
      <c r="D112" s="46"/>
      <c r="E112" s="46"/>
      <c r="F112" s="46">
        <v>30</v>
      </c>
      <c r="G112" s="89">
        <f>G110*30%</f>
        <v>43.5</v>
      </c>
      <c r="H112" s="31">
        <f>F112*G112</f>
        <v>1305</v>
      </c>
      <c r="I112" s="121">
        <f>F112</f>
        <v>30</v>
      </c>
      <c r="J112" s="15">
        <v>0</v>
      </c>
      <c r="K112" s="14">
        <f>I112+J112</f>
        <v>30</v>
      </c>
      <c r="L112" s="21">
        <f>K112/F112</f>
        <v>1</v>
      </c>
      <c r="M112" s="17">
        <f>K112*G112</f>
        <v>1305</v>
      </c>
    </row>
    <row r="113" spans="1:13" ht="29">
      <c r="A113" s="49"/>
      <c r="B113" s="33" t="s">
        <v>99</v>
      </c>
      <c r="C113" s="32" t="s">
        <v>72</v>
      </c>
      <c r="D113" s="46"/>
      <c r="E113" s="46"/>
      <c r="F113" s="46">
        <v>30</v>
      </c>
      <c r="G113" s="89">
        <f>G110*20%</f>
        <v>29</v>
      </c>
      <c r="H113" s="31">
        <f>F113*G113</f>
        <v>870</v>
      </c>
      <c r="I113" s="121">
        <f>F113</f>
        <v>30</v>
      </c>
      <c r="J113" s="15">
        <v>0</v>
      </c>
      <c r="K113" s="14">
        <f>I113+J113</f>
        <v>30</v>
      </c>
      <c r="L113" s="21">
        <f>K113/F113</f>
        <v>1</v>
      </c>
      <c r="M113" s="17">
        <f>K113*G113</f>
        <v>870</v>
      </c>
    </row>
    <row r="114" spans="1:13" ht="14.5">
      <c r="A114" s="49"/>
      <c r="B114" s="23" t="s">
        <v>77</v>
      </c>
      <c r="C114" s="32" t="s">
        <v>72</v>
      </c>
      <c r="D114" s="46"/>
      <c r="E114" s="46"/>
      <c r="F114" s="46">
        <v>30</v>
      </c>
      <c r="G114" s="89">
        <f>G110*10%</f>
        <v>14.5</v>
      </c>
      <c r="H114" s="31">
        <f>F114*G114</f>
        <v>435</v>
      </c>
      <c r="I114" s="121">
        <f>F114</f>
        <v>30</v>
      </c>
      <c r="J114" s="15">
        <v>0</v>
      </c>
      <c r="K114" s="14">
        <f>I114+J114</f>
        <v>30</v>
      </c>
      <c r="L114" s="21">
        <f>K114/F114</f>
        <v>1</v>
      </c>
      <c r="M114" s="17">
        <f>K114*G114</f>
        <v>435</v>
      </c>
    </row>
    <row r="115" spans="1:13">
      <c r="A115" s="49"/>
      <c r="B115" s="44"/>
      <c r="C115" s="38"/>
      <c r="D115" s="46"/>
      <c r="E115" s="46"/>
      <c r="F115" s="46"/>
      <c r="G115" s="93"/>
      <c r="H115" s="12"/>
      <c r="I115" s="14"/>
      <c r="J115" s="15"/>
      <c r="K115" s="14"/>
      <c r="L115" s="21"/>
      <c r="M115" s="17"/>
    </row>
    <row r="116" spans="1:13">
      <c r="A116" s="49"/>
      <c r="B116" s="44"/>
      <c r="C116" s="38"/>
      <c r="D116" s="46"/>
      <c r="E116" s="46"/>
      <c r="F116" s="46"/>
      <c r="G116" s="93"/>
      <c r="H116" s="12"/>
      <c r="I116" s="14"/>
      <c r="J116" s="15"/>
      <c r="K116" s="14"/>
      <c r="L116" s="21"/>
      <c r="M116" s="17"/>
    </row>
    <row r="117" spans="1:13" ht="25.5">
      <c r="A117" s="49">
        <v>16</v>
      </c>
      <c r="B117" s="44" t="s">
        <v>26</v>
      </c>
      <c r="C117" s="38" t="s">
        <v>3</v>
      </c>
      <c r="D117" s="46">
        <v>320</v>
      </c>
      <c r="E117" s="51">
        <v>1</v>
      </c>
      <c r="F117" s="46">
        <f>D117*E117</f>
        <v>320</v>
      </c>
      <c r="G117" s="93">
        <v>145</v>
      </c>
      <c r="H117" s="12">
        <f>D117*G117</f>
        <v>46400</v>
      </c>
      <c r="I117" s="14"/>
      <c r="J117" s="15"/>
      <c r="K117" s="14"/>
      <c r="L117" s="21"/>
      <c r="M117" s="17"/>
    </row>
    <row r="118" spans="1:13" ht="14.5">
      <c r="A118" s="49"/>
      <c r="B118" s="23" t="s">
        <v>73</v>
      </c>
      <c r="C118" s="32" t="s">
        <v>72</v>
      </c>
      <c r="D118" s="46"/>
      <c r="E118" s="46"/>
      <c r="F118" s="46">
        <v>320</v>
      </c>
      <c r="G118" s="89">
        <f>G117*40%</f>
        <v>58</v>
      </c>
      <c r="H118" s="31">
        <f>F118*G118</f>
        <v>18560</v>
      </c>
      <c r="I118" s="121">
        <f>F118</f>
        <v>320</v>
      </c>
      <c r="J118" s="15">
        <v>0</v>
      </c>
      <c r="K118" s="14">
        <f>I118+J118</f>
        <v>320</v>
      </c>
      <c r="L118" s="21">
        <f>K118/F118</f>
        <v>1</v>
      </c>
      <c r="M118" s="17">
        <f>K118*G118</f>
        <v>18560</v>
      </c>
    </row>
    <row r="119" spans="1:13" ht="14.5">
      <c r="A119" s="49"/>
      <c r="B119" s="23" t="s">
        <v>74</v>
      </c>
      <c r="C119" s="32" t="s">
        <v>72</v>
      </c>
      <c r="D119" s="46"/>
      <c r="E119" s="46"/>
      <c r="F119" s="46">
        <v>320</v>
      </c>
      <c r="G119" s="89">
        <f>G117*30%</f>
        <v>43.5</v>
      </c>
      <c r="H119" s="31">
        <f>F119*G119</f>
        <v>13920</v>
      </c>
      <c r="I119" s="121">
        <v>320</v>
      </c>
      <c r="J119" s="98">
        <v>0</v>
      </c>
      <c r="K119" s="14">
        <f>I119+J119</f>
        <v>320</v>
      </c>
      <c r="L119" s="21">
        <f>K119/F119</f>
        <v>1</v>
      </c>
      <c r="M119" s="17">
        <f>K119*G119</f>
        <v>13920</v>
      </c>
    </row>
    <row r="120" spans="1:13" ht="29">
      <c r="A120" s="49"/>
      <c r="B120" s="33" t="s">
        <v>99</v>
      </c>
      <c r="C120" s="32" t="s">
        <v>72</v>
      </c>
      <c r="D120" s="46"/>
      <c r="E120" s="46"/>
      <c r="F120" s="46">
        <v>320</v>
      </c>
      <c r="G120" s="89">
        <f>G117*20%</f>
        <v>29</v>
      </c>
      <c r="H120" s="31">
        <f>F120*G120</f>
        <v>9280</v>
      </c>
      <c r="I120" s="121">
        <v>0</v>
      </c>
      <c r="J120" s="139">
        <v>250</v>
      </c>
      <c r="K120" s="14">
        <f t="shared" ref="K120:K121" si="15">I120+J120</f>
        <v>250</v>
      </c>
      <c r="L120" s="21">
        <f>K120/F120</f>
        <v>0.78125</v>
      </c>
      <c r="M120" s="17">
        <f>K120*G120</f>
        <v>7250</v>
      </c>
    </row>
    <row r="121" spans="1:13" ht="14.5">
      <c r="A121" s="49"/>
      <c r="B121" s="23" t="s">
        <v>77</v>
      </c>
      <c r="C121" s="32" t="s">
        <v>72</v>
      </c>
      <c r="D121" s="46"/>
      <c r="E121" s="46"/>
      <c r="F121" s="46">
        <v>320</v>
      </c>
      <c r="G121" s="89">
        <f>G117*10%</f>
        <v>14.5</v>
      </c>
      <c r="H121" s="31">
        <f>F121*G121</f>
        <v>4640</v>
      </c>
      <c r="I121" s="121"/>
      <c r="J121" s="139">
        <v>250</v>
      </c>
      <c r="K121" s="14">
        <f t="shared" si="15"/>
        <v>250</v>
      </c>
      <c r="L121" s="21">
        <f>K121/F121</f>
        <v>0.78125</v>
      </c>
      <c r="M121" s="17">
        <f>K121*G121</f>
        <v>3625</v>
      </c>
    </row>
    <row r="122" spans="1:13">
      <c r="A122" s="49"/>
      <c r="B122" s="13"/>
      <c r="C122" s="13"/>
      <c r="D122" s="73"/>
      <c r="E122" s="53"/>
      <c r="F122" s="53"/>
      <c r="G122" s="94"/>
      <c r="H122" s="13"/>
      <c r="I122" s="14"/>
      <c r="J122" s="15"/>
      <c r="K122" s="14"/>
      <c r="L122" s="13"/>
      <c r="M122" s="53"/>
    </row>
    <row r="123" spans="1:13">
      <c r="A123" s="49"/>
      <c r="B123" s="59" t="s">
        <v>84</v>
      </c>
      <c r="C123" s="60"/>
      <c r="D123" s="61"/>
      <c r="E123" s="61"/>
      <c r="F123" s="61"/>
      <c r="G123" s="95"/>
      <c r="H123" s="61">
        <f>H117+H110+H103+H89+H82+H75+H68+H60+H53+H46+H37+H30+H23+H16+H9</f>
        <v>553317.69999999995</v>
      </c>
      <c r="I123" s="14"/>
      <c r="J123" s="81"/>
      <c r="K123" s="62"/>
      <c r="L123" s="63"/>
      <c r="M123" s="61">
        <f>SUM(M9:M122)</f>
        <v>541610.19999999995</v>
      </c>
    </row>
    <row r="124" spans="1:13" ht="14">
      <c r="A124" s="49"/>
      <c r="B124" s="64" t="s">
        <v>29</v>
      </c>
      <c r="C124" s="39"/>
      <c r="D124" s="55"/>
      <c r="E124" s="17"/>
      <c r="F124" s="17"/>
      <c r="G124" s="93"/>
      <c r="H124" s="14"/>
      <c r="I124" s="14"/>
      <c r="J124" s="15"/>
      <c r="K124" s="14"/>
      <c r="L124" s="20"/>
      <c r="M124" s="17"/>
    </row>
    <row r="125" spans="1:13" ht="14.5">
      <c r="A125" s="49"/>
      <c r="B125" s="30" t="s">
        <v>87</v>
      </c>
      <c r="C125" s="38"/>
      <c r="D125" s="75"/>
      <c r="E125" s="56"/>
      <c r="F125" s="56"/>
      <c r="G125" s="96"/>
      <c r="H125" s="24"/>
      <c r="I125" s="14"/>
      <c r="J125" s="15"/>
      <c r="K125" s="14"/>
      <c r="L125" s="20"/>
      <c r="M125" s="17"/>
    </row>
    <row r="126" spans="1:13" ht="14.5">
      <c r="A126" s="49">
        <v>17</v>
      </c>
      <c r="B126" s="23" t="s">
        <v>30</v>
      </c>
      <c r="C126" s="38" t="s">
        <v>3</v>
      </c>
      <c r="D126" s="75">
        <f>378*90%+43.48</f>
        <v>383.68</v>
      </c>
      <c r="E126" s="51">
        <v>1</v>
      </c>
      <c r="F126" s="100">
        <f>D126</f>
        <v>383.68</v>
      </c>
      <c r="G126" s="96">
        <v>95</v>
      </c>
      <c r="H126" s="24"/>
      <c r="I126" s="14"/>
      <c r="J126" s="15"/>
      <c r="K126" s="14"/>
      <c r="L126" s="21"/>
      <c r="M126" s="17"/>
    </row>
    <row r="127" spans="1:13" ht="14.5">
      <c r="A127" s="49"/>
      <c r="B127" s="23" t="s">
        <v>73</v>
      </c>
      <c r="C127" s="38"/>
      <c r="D127" s="75"/>
      <c r="E127" s="56"/>
      <c r="F127" s="100">
        <f>D126</f>
        <v>383.68</v>
      </c>
      <c r="G127" s="96">
        <f>G126*40%</f>
        <v>38</v>
      </c>
      <c r="H127" s="31">
        <f>F127*G127</f>
        <v>14579.84</v>
      </c>
      <c r="I127" s="14">
        <f>F127</f>
        <v>383.68</v>
      </c>
      <c r="J127" s="15">
        <v>0</v>
      </c>
      <c r="K127" s="14">
        <f>I127+J127</f>
        <v>383.68</v>
      </c>
      <c r="L127" s="21">
        <f>K127/F127</f>
        <v>1</v>
      </c>
      <c r="M127" s="17">
        <f>K127*G127</f>
        <v>14579.84</v>
      </c>
    </row>
    <row r="128" spans="1:13" ht="14.5">
      <c r="A128" s="49"/>
      <c r="B128" s="23" t="s">
        <v>74</v>
      </c>
      <c r="C128" s="38"/>
      <c r="D128" s="75"/>
      <c r="E128" s="56"/>
      <c r="F128" s="100">
        <f>D126</f>
        <v>383.68</v>
      </c>
      <c r="G128" s="96">
        <f>G126*30%</f>
        <v>28.5</v>
      </c>
      <c r="H128" s="31">
        <f>F128*G128</f>
        <v>10934.880000000001</v>
      </c>
      <c r="I128" s="14">
        <v>191.84</v>
      </c>
      <c r="J128" s="138">
        <v>191.84</v>
      </c>
      <c r="K128" s="14">
        <f>I128+J128</f>
        <v>383.68</v>
      </c>
      <c r="L128" s="21">
        <f>K128/F128</f>
        <v>1</v>
      </c>
      <c r="M128" s="17">
        <f>K128*G128</f>
        <v>10934.880000000001</v>
      </c>
    </row>
    <row r="129" spans="1:16" ht="14.5">
      <c r="A129" s="49"/>
      <c r="B129" s="33" t="s">
        <v>86</v>
      </c>
      <c r="C129" s="38"/>
      <c r="D129" s="75"/>
      <c r="E129" s="56"/>
      <c r="F129" s="100">
        <f>D126</f>
        <v>383.68</v>
      </c>
      <c r="G129" s="96">
        <f>G126*20%</f>
        <v>19</v>
      </c>
      <c r="H129" s="31">
        <f>F129*G129</f>
        <v>7289.92</v>
      </c>
      <c r="I129" s="14"/>
      <c r="J129" s="138">
        <v>191.84</v>
      </c>
      <c r="K129" s="14">
        <f>I129+J129</f>
        <v>191.84</v>
      </c>
      <c r="L129" s="21">
        <f>K129/F129</f>
        <v>0.5</v>
      </c>
      <c r="M129" s="17">
        <f>K129*G129</f>
        <v>3644.96</v>
      </c>
    </row>
    <row r="130" spans="1:16" ht="14.5">
      <c r="A130" s="49"/>
      <c r="B130" s="23" t="s">
        <v>77</v>
      </c>
      <c r="C130" s="38"/>
      <c r="D130" s="75"/>
      <c r="E130" s="56"/>
      <c r="F130" s="100">
        <f>D126</f>
        <v>383.68</v>
      </c>
      <c r="G130" s="96">
        <f>G126*10%</f>
        <v>9.5</v>
      </c>
      <c r="H130" s="31">
        <f>F130*G130</f>
        <v>3644.96</v>
      </c>
      <c r="I130" s="14"/>
      <c r="J130" s="138">
        <v>191.84</v>
      </c>
      <c r="K130" s="14">
        <f>I130+J130</f>
        <v>191.84</v>
      </c>
      <c r="L130" s="21">
        <f>K130/F130</f>
        <v>0.5</v>
      </c>
      <c r="M130" s="17">
        <f>K130*G130</f>
        <v>1822.48</v>
      </c>
    </row>
    <row r="131" spans="1:16" ht="14.5">
      <c r="A131" s="49"/>
      <c r="B131" s="23"/>
      <c r="C131" s="38"/>
      <c r="D131" s="75"/>
      <c r="E131" s="56"/>
      <c r="F131" s="100"/>
      <c r="G131" s="96"/>
      <c r="H131" s="24"/>
      <c r="I131" s="14"/>
      <c r="J131" s="15"/>
      <c r="K131" s="14"/>
      <c r="L131" s="21"/>
      <c r="M131" s="17"/>
    </row>
    <row r="132" spans="1:16" ht="14.5">
      <c r="A132" s="49">
        <v>18</v>
      </c>
      <c r="B132" s="23" t="s">
        <v>31</v>
      </c>
      <c r="C132" s="38" t="s">
        <v>4</v>
      </c>
      <c r="D132" s="75">
        <f>189+220</f>
        <v>409</v>
      </c>
      <c r="E132" s="51">
        <v>1</v>
      </c>
      <c r="F132" s="56"/>
      <c r="G132" s="96">
        <v>95</v>
      </c>
      <c r="H132" s="24"/>
      <c r="I132" s="14"/>
      <c r="J132" s="15"/>
      <c r="K132" s="14"/>
      <c r="L132" s="21"/>
      <c r="M132" s="17"/>
    </row>
    <row r="133" spans="1:16" ht="14.5">
      <c r="A133" s="49"/>
      <c r="B133" s="23" t="s">
        <v>73</v>
      </c>
      <c r="C133" s="38"/>
      <c r="D133" s="75"/>
      <c r="E133" s="56"/>
      <c r="F133" s="100">
        <f>D132</f>
        <v>409</v>
      </c>
      <c r="G133" s="96">
        <f>G132*40%</f>
        <v>38</v>
      </c>
      <c r="H133" s="31">
        <f>F133*G133</f>
        <v>15542</v>
      </c>
      <c r="I133" s="14">
        <v>204.5</v>
      </c>
      <c r="J133" s="138">
        <f>F133-I133</f>
        <v>204.5</v>
      </c>
      <c r="K133" s="14">
        <f>I133+J133</f>
        <v>409</v>
      </c>
      <c r="L133" s="21">
        <f>K133/F133</f>
        <v>1</v>
      </c>
      <c r="M133" s="17">
        <f>K133*G133</f>
        <v>15542</v>
      </c>
    </row>
    <row r="134" spans="1:16" ht="14.5">
      <c r="A134" s="49"/>
      <c r="B134" s="23" t="s">
        <v>74</v>
      </c>
      <c r="C134" s="38"/>
      <c r="D134" s="75"/>
      <c r="E134" s="56"/>
      <c r="F134" s="100">
        <f>D132</f>
        <v>409</v>
      </c>
      <c r="G134" s="96">
        <f>G132*30%</f>
        <v>28.5</v>
      </c>
      <c r="H134" s="31">
        <f>F134*G134</f>
        <v>11656.5</v>
      </c>
      <c r="I134" s="14">
        <v>204.5</v>
      </c>
      <c r="J134" s="138">
        <f>F134-I134</f>
        <v>204.5</v>
      </c>
      <c r="K134" s="14">
        <f>I134+J134</f>
        <v>409</v>
      </c>
      <c r="L134" s="21">
        <f>K134/F134</f>
        <v>1</v>
      </c>
      <c r="M134" s="17">
        <f>K134*G134</f>
        <v>11656.5</v>
      </c>
    </row>
    <row r="135" spans="1:16" ht="14.5">
      <c r="A135" s="49"/>
      <c r="B135" s="33" t="s">
        <v>86</v>
      </c>
      <c r="C135" s="38"/>
      <c r="D135" s="75"/>
      <c r="E135" s="56"/>
      <c r="F135" s="100">
        <f>D132</f>
        <v>409</v>
      </c>
      <c r="G135" s="96">
        <f>G132*20%</f>
        <v>19</v>
      </c>
      <c r="H135" s="31">
        <f>F135*G135</f>
        <v>7771</v>
      </c>
      <c r="I135" s="14"/>
      <c r="J135" s="15"/>
      <c r="K135" s="14">
        <f>F135/2</f>
        <v>204.5</v>
      </c>
      <c r="L135" s="21">
        <f>K135/F135</f>
        <v>0.5</v>
      </c>
      <c r="M135" s="17">
        <f>K135*G135</f>
        <v>3885.5</v>
      </c>
    </row>
    <row r="136" spans="1:16" ht="14.5">
      <c r="A136" s="49"/>
      <c r="B136" s="23" t="s">
        <v>77</v>
      </c>
      <c r="C136" s="38"/>
      <c r="D136" s="75"/>
      <c r="E136" s="56"/>
      <c r="F136" s="100">
        <f>D132</f>
        <v>409</v>
      </c>
      <c r="G136" s="96">
        <f>G132*10%</f>
        <v>9.5</v>
      </c>
      <c r="H136" s="31">
        <f>F136*G136</f>
        <v>3885.5</v>
      </c>
      <c r="I136" s="14"/>
      <c r="J136" s="15"/>
      <c r="K136" s="14">
        <f>F136/2</f>
        <v>204.5</v>
      </c>
      <c r="L136" s="21">
        <f>K136/F136</f>
        <v>0.5</v>
      </c>
      <c r="M136" s="17">
        <f>K136*G136</f>
        <v>1942.75</v>
      </c>
    </row>
    <row r="137" spans="1:16" ht="14.5">
      <c r="A137" s="49"/>
      <c r="B137" s="23"/>
      <c r="C137" s="38"/>
      <c r="D137" s="75"/>
      <c r="E137" s="56"/>
      <c r="F137" s="56"/>
      <c r="G137" s="96"/>
      <c r="H137" s="24"/>
      <c r="I137" s="14"/>
      <c r="J137" s="15"/>
      <c r="K137" s="14"/>
      <c r="L137" s="21"/>
      <c r="M137" s="17"/>
    </row>
    <row r="138" spans="1:16" ht="14.5">
      <c r="A138" s="49">
        <v>19</v>
      </c>
      <c r="B138" s="23" t="s">
        <v>32</v>
      </c>
      <c r="C138" s="38" t="s">
        <v>4</v>
      </c>
      <c r="D138" s="75">
        <v>189</v>
      </c>
      <c r="E138" s="51">
        <v>1</v>
      </c>
      <c r="F138" s="56"/>
      <c r="G138" s="96">
        <v>90</v>
      </c>
      <c r="H138" s="24"/>
      <c r="I138" s="14"/>
      <c r="J138" s="15"/>
      <c r="K138" s="14"/>
      <c r="L138" s="21"/>
      <c r="M138" s="17"/>
    </row>
    <row r="139" spans="1:16" ht="14.5">
      <c r="A139" s="49"/>
      <c r="B139" s="23" t="s">
        <v>73</v>
      </c>
      <c r="C139" s="38"/>
      <c r="D139" s="75"/>
      <c r="E139" s="56"/>
      <c r="F139" s="100">
        <f>D138</f>
        <v>189</v>
      </c>
      <c r="G139" s="96">
        <f>G138*40%</f>
        <v>36</v>
      </c>
      <c r="H139" s="31">
        <f>F139*G139</f>
        <v>6804</v>
      </c>
      <c r="I139" s="14"/>
      <c r="J139" s="138">
        <f>F139</f>
        <v>189</v>
      </c>
      <c r="K139" s="14">
        <f>I139+J139</f>
        <v>189</v>
      </c>
      <c r="L139" s="21">
        <f>K139/F139</f>
        <v>1</v>
      </c>
      <c r="M139" s="17">
        <f>K139*G139</f>
        <v>6804</v>
      </c>
    </row>
    <row r="140" spans="1:16" ht="14.5">
      <c r="A140" s="49"/>
      <c r="B140" s="23" t="s">
        <v>74</v>
      </c>
      <c r="C140" s="38"/>
      <c r="D140" s="75"/>
      <c r="E140" s="56"/>
      <c r="F140" s="100">
        <f>D138</f>
        <v>189</v>
      </c>
      <c r="G140" s="96">
        <f>G138*30%</f>
        <v>27</v>
      </c>
      <c r="H140" s="31">
        <f>F140*G140</f>
        <v>5103</v>
      </c>
      <c r="I140" s="14"/>
      <c r="J140" s="138">
        <f>F140</f>
        <v>189</v>
      </c>
      <c r="K140" s="14">
        <f>I140+J140</f>
        <v>189</v>
      </c>
      <c r="L140" s="21">
        <f>K140/F140</f>
        <v>1</v>
      </c>
      <c r="M140" s="17">
        <f>K140*G140</f>
        <v>5103</v>
      </c>
      <c r="P140" s="101">
        <f>D126+D151+D176+D215+D223+D23+D248+D267+D280+D300+D312+D331+D338</f>
        <v>1088.0039999999999</v>
      </c>
    </row>
    <row r="141" spans="1:16" ht="14.5">
      <c r="A141" s="49"/>
      <c r="B141" s="33" t="s">
        <v>86</v>
      </c>
      <c r="C141" s="38"/>
      <c r="D141" s="75"/>
      <c r="E141" s="56"/>
      <c r="F141" s="100">
        <f>D138</f>
        <v>189</v>
      </c>
      <c r="G141" s="96">
        <f>G138*20%</f>
        <v>18</v>
      </c>
      <c r="H141" s="31">
        <f>F141*G141</f>
        <v>3402</v>
      </c>
      <c r="I141" s="14"/>
      <c r="J141" s="15"/>
      <c r="K141" s="14">
        <f>I141+J141</f>
        <v>0</v>
      </c>
      <c r="L141" s="21">
        <f>K141/F141</f>
        <v>0</v>
      </c>
      <c r="M141" s="17">
        <f>K141*G141</f>
        <v>0</v>
      </c>
    </row>
    <row r="142" spans="1:16" ht="14.5">
      <c r="A142" s="49"/>
      <c r="B142" s="23" t="s">
        <v>77</v>
      </c>
      <c r="C142" s="38"/>
      <c r="D142" s="75"/>
      <c r="E142" s="56"/>
      <c r="F142" s="100">
        <f>D138</f>
        <v>189</v>
      </c>
      <c r="G142" s="96">
        <f>G138*10%</f>
        <v>9</v>
      </c>
      <c r="H142" s="31">
        <f>F142*G142</f>
        <v>1701</v>
      </c>
      <c r="I142" s="14"/>
      <c r="J142" s="15"/>
      <c r="K142" s="14">
        <f>I142+J142</f>
        <v>0</v>
      </c>
      <c r="L142" s="21">
        <f>K142/F142</f>
        <v>0</v>
      </c>
      <c r="M142" s="17">
        <f>K142*G142</f>
        <v>0</v>
      </c>
    </row>
    <row r="143" spans="1:16" ht="14.5">
      <c r="A143" s="49"/>
      <c r="B143" s="23"/>
      <c r="C143" s="38"/>
      <c r="D143" s="75"/>
      <c r="E143" s="56"/>
      <c r="F143" s="56"/>
      <c r="G143" s="96"/>
      <c r="H143" s="24"/>
      <c r="I143" s="14"/>
      <c r="J143" s="15"/>
      <c r="K143" s="14"/>
      <c r="L143" s="21"/>
      <c r="M143" s="17"/>
    </row>
    <row r="144" spans="1:16" ht="14.5">
      <c r="A144" s="49">
        <v>20</v>
      </c>
      <c r="B144" s="23" t="s">
        <v>33</v>
      </c>
      <c r="C144" s="38" t="s">
        <v>4</v>
      </c>
      <c r="D144" s="75">
        <v>15.5</v>
      </c>
      <c r="E144" s="51">
        <v>1</v>
      </c>
      <c r="F144" s="56"/>
      <c r="G144" s="96">
        <v>135</v>
      </c>
      <c r="H144" s="24"/>
      <c r="I144" s="14"/>
      <c r="J144" s="15"/>
      <c r="K144" s="14"/>
      <c r="L144" s="21"/>
      <c r="M144" s="17"/>
    </row>
    <row r="145" spans="1:13" ht="14.5">
      <c r="A145" s="49"/>
      <c r="B145" s="23" t="s">
        <v>73</v>
      </c>
      <c r="C145" s="38"/>
      <c r="D145" s="75"/>
      <c r="E145" s="56"/>
      <c r="F145" s="100">
        <f>D144</f>
        <v>15.5</v>
      </c>
      <c r="G145" s="96">
        <f>G144*40%</f>
        <v>54</v>
      </c>
      <c r="H145" s="31">
        <f>F145*G145</f>
        <v>837</v>
      </c>
      <c r="I145" s="14">
        <v>15.5</v>
      </c>
      <c r="J145" s="15"/>
      <c r="K145" s="14">
        <f>I145+J145</f>
        <v>15.5</v>
      </c>
      <c r="L145" s="21">
        <f>K145/F145</f>
        <v>1</v>
      </c>
      <c r="M145" s="17">
        <f>K145*G145</f>
        <v>837</v>
      </c>
    </row>
    <row r="146" spans="1:13" ht="14.5">
      <c r="A146" s="49"/>
      <c r="B146" s="23" t="s">
        <v>74</v>
      </c>
      <c r="C146" s="38"/>
      <c r="D146" s="75"/>
      <c r="E146" s="56"/>
      <c r="F146" s="100">
        <f>D144</f>
        <v>15.5</v>
      </c>
      <c r="G146" s="96">
        <f>G144*30%</f>
        <v>40.5</v>
      </c>
      <c r="H146" s="31">
        <f>F146*G146</f>
        <v>627.75</v>
      </c>
      <c r="I146" s="14">
        <v>15.5</v>
      </c>
      <c r="J146" s="15"/>
      <c r="K146" s="14">
        <f>I146+J146</f>
        <v>15.5</v>
      </c>
      <c r="L146" s="21">
        <f>K146/F146</f>
        <v>1</v>
      </c>
      <c r="M146" s="17">
        <f>K146*G146</f>
        <v>627.75</v>
      </c>
    </row>
    <row r="147" spans="1:13" ht="14.5">
      <c r="A147" s="49"/>
      <c r="B147" s="33" t="s">
        <v>86</v>
      </c>
      <c r="C147" s="38"/>
      <c r="D147" s="75"/>
      <c r="E147" s="56"/>
      <c r="F147" s="100">
        <f>D144</f>
        <v>15.5</v>
      </c>
      <c r="G147" s="96">
        <f>G144*20%</f>
        <v>27</v>
      </c>
      <c r="H147" s="31">
        <f>F147*G147</f>
        <v>418.5</v>
      </c>
      <c r="I147" s="14">
        <v>15.5</v>
      </c>
      <c r="J147" s="15"/>
      <c r="K147" s="14">
        <f>I147+J147</f>
        <v>15.5</v>
      </c>
      <c r="L147" s="21">
        <f>K147/F147</f>
        <v>1</v>
      </c>
      <c r="M147" s="17">
        <f>K147*G147</f>
        <v>418.5</v>
      </c>
    </row>
    <row r="148" spans="1:13" ht="14.5">
      <c r="A148" s="49"/>
      <c r="B148" s="23" t="s">
        <v>77</v>
      </c>
      <c r="C148" s="38"/>
      <c r="D148" s="75"/>
      <c r="E148" s="56"/>
      <c r="F148" s="100">
        <f>D144</f>
        <v>15.5</v>
      </c>
      <c r="G148" s="96">
        <f>G144*10%</f>
        <v>13.5</v>
      </c>
      <c r="H148" s="31">
        <f>F148*G148</f>
        <v>209.25</v>
      </c>
      <c r="I148" s="14">
        <v>15.5</v>
      </c>
      <c r="J148" s="15"/>
      <c r="K148" s="14">
        <f>I148+J148</f>
        <v>15.5</v>
      </c>
      <c r="L148" s="21">
        <f>K148/F148</f>
        <v>1</v>
      </c>
      <c r="M148" s="17">
        <f>K148*G148</f>
        <v>209.25</v>
      </c>
    </row>
    <row r="149" spans="1:13" ht="14.5">
      <c r="A149" s="49"/>
      <c r="B149" s="23"/>
      <c r="C149" s="38"/>
      <c r="D149" s="75"/>
      <c r="E149" s="56"/>
      <c r="F149" s="56"/>
      <c r="G149" s="96"/>
      <c r="H149" s="24"/>
      <c r="I149" s="14"/>
      <c r="J149" s="15"/>
      <c r="K149" s="14"/>
      <c r="L149" s="21"/>
      <c r="M149" s="17"/>
    </row>
    <row r="150" spans="1:13" ht="14.5">
      <c r="A150" s="49"/>
      <c r="B150" s="30" t="s">
        <v>34</v>
      </c>
      <c r="C150" s="38"/>
      <c r="D150" s="75"/>
      <c r="E150" s="56"/>
      <c r="F150" s="56"/>
      <c r="G150" s="96"/>
      <c r="H150" s="24"/>
      <c r="I150" s="14"/>
      <c r="J150" s="15"/>
      <c r="K150" s="14"/>
      <c r="L150" s="21"/>
      <c r="M150" s="17"/>
    </row>
    <row r="151" spans="1:13" ht="14.5">
      <c r="A151" s="49">
        <v>21</v>
      </c>
      <c r="B151" s="23" t="s">
        <v>35</v>
      </c>
      <c r="C151" s="38" t="s">
        <v>3</v>
      </c>
      <c r="D151" s="75">
        <f>47*90%</f>
        <v>42.300000000000004</v>
      </c>
      <c r="E151" s="56"/>
      <c r="F151" s="75">
        <f>47*90%</f>
        <v>42.300000000000004</v>
      </c>
      <c r="G151" s="96">
        <v>90</v>
      </c>
      <c r="H151" s="24"/>
      <c r="I151" s="14"/>
      <c r="J151" s="15"/>
      <c r="K151" s="14"/>
      <c r="L151" s="21"/>
      <c r="M151" s="17"/>
    </row>
    <row r="152" spans="1:13" ht="14.5">
      <c r="A152" s="49"/>
      <c r="B152" s="23" t="s">
        <v>73</v>
      </c>
      <c r="C152" s="38"/>
      <c r="D152" s="75"/>
      <c r="E152" s="56"/>
      <c r="F152" s="100">
        <f>D151</f>
        <v>42.300000000000004</v>
      </c>
      <c r="G152" s="96">
        <f>G151*40%</f>
        <v>36</v>
      </c>
      <c r="H152" s="31">
        <f>F152*G152</f>
        <v>1522.8000000000002</v>
      </c>
      <c r="I152" s="14">
        <v>42.3</v>
      </c>
      <c r="J152" s="15"/>
      <c r="K152" s="14">
        <f>I152+J152</f>
        <v>42.3</v>
      </c>
      <c r="L152" s="21">
        <f>K152/F152</f>
        <v>0.99999999999999978</v>
      </c>
      <c r="M152" s="17">
        <f>K152*G152</f>
        <v>1522.8</v>
      </c>
    </row>
    <row r="153" spans="1:13" ht="14.5">
      <c r="A153" s="49"/>
      <c r="B153" s="23" t="s">
        <v>74</v>
      </c>
      <c r="C153" s="38"/>
      <c r="D153" s="75"/>
      <c r="E153" s="56"/>
      <c r="F153" s="100">
        <f>D151</f>
        <v>42.300000000000004</v>
      </c>
      <c r="G153" s="96">
        <f>G151*30%</f>
        <v>27</v>
      </c>
      <c r="H153" s="31">
        <f>F153*G153</f>
        <v>1142.1000000000001</v>
      </c>
      <c r="I153" s="14">
        <v>42.3</v>
      </c>
      <c r="J153" s="15"/>
      <c r="K153" s="14">
        <f>I153+J153</f>
        <v>42.3</v>
      </c>
      <c r="L153" s="21">
        <f>K153/F153</f>
        <v>0.99999999999999978</v>
      </c>
      <c r="M153" s="17">
        <f>K153*G153</f>
        <v>1142.0999999999999</v>
      </c>
    </row>
    <row r="154" spans="1:13" ht="14.5">
      <c r="A154" s="49"/>
      <c r="B154" s="33" t="s">
        <v>86</v>
      </c>
      <c r="C154" s="38"/>
      <c r="D154" s="75"/>
      <c r="E154" s="56"/>
      <c r="F154" s="100">
        <f>D151</f>
        <v>42.300000000000004</v>
      </c>
      <c r="G154" s="96">
        <f>G151*20%</f>
        <v>18</v>
      </c>
      <c r="H154" s="31">
        <f>F154*G154</f>
        <v>761.40000000000009</v>
      </c>
      <c r="I154" s="14"/>
      <c r="J154" s="138">
        <f>F154</f>
        <v>42.300000000000004</v>
      </c>
      <c r="K154" s="14">
        <f>I154+J154</f>
        <v>42.300000000000004</v>
      </c>
      <c r="L154" s="21">
        <f>K154/F154</f>
        <v>1</v>
      </c>
      <c r="M154" s="17">
        <f>K154*G154</f>
        <v>761.40000000000009</v>
      </c>
    </row>
    <row r="155" spans="1:13" ht="14.5">
      <c r="A155" s="49"/>
      <c r="B155" s="23" t="s">
        <v>77</v>
      </c>
      <c r="C155" s="38"/>
      <c r="D155" s="75"/>
      <c r="E155" s="56"/>
      <c r="F155" s="100">
        <f>D151</f>
        <v>42.300000000000004</v>
      </c>
      <c r="G155" s="96">
        <f>G151*10%</f>
        <v>9</v>
      </c>
      <c r="H155" s="31">
        <f>F155*G155</f>
        <v>380.70000000000005</v>
      </c>
      <c r="I155" s="14"/>
      <c r="J155" s="138">
        <f>F155</f>
        <v>42.300000000000004</v>
      </c>
      <c r="K155" s="14">
        <f>I155+J155</f>
        <v>42.300000000000004</v>
      </c>
      <c r="L155" s="21">
        <f>K155/F155</f>
        <v>1</v>
      </c>
      <c r="M155" s="17">
        <f>K155*G155</f>
        <v>380.70000000000005</v>
      </c>
    </row>
    <row r="156" spans="1:13" ht="14.5">
      <c r="A156" s="49"/>
      <c r="B156" s="23"/>
      <c r="C156" s="38"/>
      <c r="D156" s="75"/>
      <c r="E156" s="56"/>
      <c r="F156" s="75"/>
      <c r="G156" s="96"/>
      <c r="H156" s="24"/>
      <c r="I156" s="14"/>
      <c r="J156" s="15"/>
      <c r="K156" s="14"/>
      <c r="L156" s="21"/>
      <c r="M156" s="17"/>
    </row>
    <row r="157" spans="1:13" ht="29">
      <c r="A157" s="49">
        <v>22</v>
      </c>
      <c r="B157" s="33" t="s">
        <v>36</v>
      </c>
      <c r="C157" s="38" t="s">
        <v>4</v>
      </c>
      <c r="D157" s="75">
        <v>47</v>
      </c>
      <c r="E157" s="56"/>
      <c r="F157" s="56"/>
      <c r="G157" s="96">
        <v>125</v>
      </c>
      <c r="H157" s="24"/>
      <c r="I157" s="14"/>
      <c r="J157" s="15"/>
      <c r="K157" s="14"/>
      <c r="L157" s="21"/>
      <c r="M157" s="17"/>
    </row>
    <row r="158" spans="1:13" ht="14.5">
      <c r="A158" s="49"/>
      <c r="B158" s="23" t="s">
        <v>73</v>
      </c>
      <c r="C158" s="38"/>
      <c r="D158" s="75"/>
      <c r="E158" s="56"/>
      <c r="F158" s="100">
        <f>D157</f>
        <v>47</v>
      </c>
      <c r="G158" s="96">
        <f>G157*40%</f>
        <v>50</v>
      </c>
      <c r="H158" s="31">
        <f>F158*G158</f>
        <v>2350</v>
      </c>
      <c r="I158" s="14"/>
      <c r="J158" s="138">
        <f>F158</f>
        <v>47</v>
      </c>
      <c r="K158" s="14">
        <f>I158+J158</f>
        <v>47</v>
      </c>
      <c r="L158" s="21">
        <f>K158/F158</f>
        <v>1</v>
      </c>
      <c r="M158" s="17">
        <f>K158*G158</f>
        <v>2350</v>
      </c>
    </row>
    <row r="159" spans="1:13" ht="14.5">
      <c r="A159" s="49"/>
      <c r="B159" s="23" t="s">
        <v>74</v>
      </c>
      <c r="C159" s="38"/>
      <c r="D159" s="75"/>
      <c r="E159" s="56"/>
      <c r="F159" s="100">
        <f>D157</f>
        <v>47</v>
      </c>
      <c r="G159" s="96">
        <f>G157*30%</f>
        <v>37.5</v>
      </c>
      <c r="H159" s="31">
        <f>F159*G159</f>
        <v>1762.5</v>
      </c>
      <c r="I159" s="14"/>
      <c r="J159" s="138">
        <f>F159</f>
        <v>47</v>
      </c>
      <c r="K159" s="14">
        <f>I159+J159</f>
        <v>47</v>
      </c>
      <c r="L159" s="21">
        <f>K159/F159</f>
        <v>1</v>
      </c>
      <c r="M159" s="17">
        <f>K159*G159</f>
        <v>1762.5</v>
      </c>
    </row>
    <row r="160" spans="1:13" ht="14.5">
      <c r="A160" s="49"/>
      <c r="B160" s="33" t="s">
        <v>86</v>
      </c>
      <c r="C160" s="38"/>
      <c r="D160" s="75"/>
      <c r="E160" s="56"/>
      <c r="F160" s="100">
        <f>D157</f>
        <v>47</v>
      </c>
      <c r="G160" s="96">
        <f>G157*20%</f>
        <v>25</v>
      </c>
      <c r="H160" s="31">
        <f>F160*G160</f>
        <v>1175</v>
      </c>
      <c r="I160" s="14"/>
      <c r="J160" s="138">
        <f t="shared" ref="J160:J161" si="16">F160</f>
        <v>47</v>
      </c>
      <c r="K160" s="14">
        <f>I160+J160</f>
        <v>47</v>
      </c>
      <c r="L160" s="21">
        <f>K160/F160</f>
        <v>1</v>
      </c>
      <c r="M160" s="17">
        <f>K160*G160</f>
        <v>1175</v>
      </c>
    </row>
    <row r="161" spans="1:13" ht="14.5">
      <c r="A161" s="49"/>
      <c r="B161" s="23" t="s">
        <v>77</v>
      </c>
      <c r="C161" s="38"/>
      <c r="D161" s="75"/>
      <c r="E161" s="56"/>
      <c r="F161" s="100">
        <f>D157</f>
        <v>47</v>
      </c>
      <c r="G161" s="96">
        <f>G157*10%</f>
        <v>12.5</v>
      </c>
      <c r="H161" s="31">
        <f>F161*G161</f>
        <v>587.5</v>
      </c>
      <c r="I161" s="14"/>
      <c r="J161" s="138">
        <f t="shared" si="16"/>
        <v>47</v>
      </c>
      <c r="K161" s="14">
        <f>I161+J161</f>
        <v>47</v>
      </c>
      <c r="L161" s="21">
        <f>K161/F161</f>
        <v>1</v>
      </c>
      <c r="M161" s="17">
        <f>K161*G161</f>
        <v>587.5</v>
      </c>
    </row>
    <row r="162" spans="1:13" ht="14.5">
      <c r="A162" s="49"/>
      <c r="B162" s="33"/>
      <c r="C162" s="38"/>
      <c r="D162" s="75"/>
      <c r="E162" s="56"/>
      <c r="F162" s="56"/>
      <c r="G162" s="96"/>
      <c r="H162" s="24"/>
      <c r="I162" s="14"/>
      <c r="J162" s="15"/>
      <c r="K162" s="14"/>
      <c r="L162" s="21"/>
      <c r="M162" s="17"/>
    </row>
    <row r="163" spans="1:13" ht="14.5">
      <c r="A163" s="49">
        <v>23</v>
      </c>
      <c r="B163" s="23" t="s">
        <v>37</v>
      </c>
      <c r="C163" s="38" t="s">
        <v>4</v>
      </c>
      <c r="D163" s="75">
        <v>47</v>
      </c>
      <c r="E163" s="56"/>
      <c r="F163" s="56"/>
      <c r="G163" s="96">
        <v>85</v>
      </c>
      <c r="H163" s="24"/>
      <c r="I163" s="14"/>
      <c r="J163" s="15"/>
      <c r="K163" s="14"/>
      <c r="L163" s="21"/>
      <c r="M163" s="17"/>
    </row>
    <row r="164" spans="1:13" ht="14.5">
      <c r="A164" s="49"/>
      <c r="B164" s="23" t="s">
        <v>73</v>
      </c>
      <c r="C164" s="38"/>
      <c r="D164" s="75"/>
      <c r="E164" s="56"/>
      <c r="F164" s="100">
        <f>D163</f>
        <v>47</v>
      </c>
      <c r="G164" s="96">
        <f>G163*40%</f>
        <v>34</v>
      </c>
      <c r="H164" s="31">
        <f>F164*G164</f>
        <v>1598</v>
      </c>
      <c r="I164" s="14"/>
      <c r="J164" s="138">
        <f>F164</f>
        <v>47</v>
      </c>
      <c r="K164" s="14">
        <f>I164+J164</f>
        <v>47</v>
      </c>
      <c r="L164" s="21">
        <f>K164/F164</f>
        <v>1</v>
      </c>
      <c r="M164" s="17">
        <f>K164*G164</f>
        <v>1598</v>
      </c>
    </row>
    <row r="165" spans="1:13" ht="14.5">
      <c r="A165" s="49"/>
      <c r="B165" s="23" t="s">
        <v>74</v>
      </c>
      <c r="C165" s="38"/>
      <c r="D165" s="75"/>
      <c r="E165" s="56"/>
      <c r="F165" s="100">
        <f>D163</f>
        <v>47</v>
      </c>
      <c r="G165" s="96">
        <f>G163*30%</f>
        <v>25.5</v>
      </c>
      <c r="H165" s="31">
        <f>F165*G165</f>
        <v>1198.5</v>
      </c>
      <c r="I165" s="14"/>
      <c r="J165" s="138">
        <f>F165</f>
        <v>47</v>
      </c>
      <c r="K165" s="14">
        <f>I165+J165</f>
        <v>47</v>
      </c>
      <c r="L165" s="21">
        <f>K165/F165</f>
        <v>1</v>
      </c>
      <c r="M165" s="17">
        <f>K165*G165</f>
        <v>1198.5</v>
      </c>
    </row>
    <row r="166" spans="1:13" ht="14.5">
      <c r="A166" s="49"/>
      <c r="B166" s="33" t="s">
        <v>86</v>
      </c>
      <c r="C166" s="38"/>
      <c r="D166" s="75"/>
      <c r="E166" s="56"/>
      <c r="F166" s="100">
        <f>D163</f>
        <v>47</v>
      </c>
      <c r="G166" s="96">
        <f>G163*20%</f>
        <v>17</v>
      </c>
      <c r="H166" s="31">
        <f>F166*G166</f>
        <v>799</v>
      </c>
      <c r="I166" s="14"/>
      <c r="J166" s="15"/>
      <c r="K166" s="14">
        <f>I166+J166</f>
        <v>0</v>
      </c>
      <c r="L166" s="21">
        <f>K166/F166</f>
        <v>0</v>
      </c>
      <c r="M166" s="17">
        <f>K166*G166</f>
        <v>0</v>
      </c>
    </row>
    <row r="167" spans="1:13" ht="14.5">
      <c r="A167" s="49"/>
      <c r="B167" s="23" t="s">
        <v>77</v>
      </c>
      <c r="C167" s="38"/>
      <c r="D167" s="75"/>
      <c r="E167" s="56"/>
      <c r="F167" s="100">
        <f>D163</f>
        <v>47</v>
      </c>
      <c r="G167" s="96">
        <f>G163*10%</f>
        <v>8.5</v>
      </c>
      <c r="H167" s="31">
        <f>F167*G167</f>
        <v>399.5</v>
      </c>
      <c r="I167" s="14"/>
      <c r="J167" s="15"/>
      <c r="K167" s="14">
        <f>I167+J167</f>
        <v>0</v>
      </c>
      <c r="L167" s="21">
        <f>K167/F167</f>
        <v>0</v>
      </c>
      <c r="M167" s="17">
        <f>K167*G167</f>
        <v>0</v>
      </c>
    </row>
    <row r="168" spans="1:13" ht="14.5">
      <c r="A168" s="49"/>
      <c r="B168" s="23"/>
      <c r="C168" s="38"/>
      <c r="D168" s="75"/>
      <c r="E168" s="56"/>
      <c r="F168" s="56"/>
      <c r="G168" s="96"/>
      <c r="H168" s="24"/>
      <c r="I168" s="14"/>
      <c r="J168" s="15"/>
      <c r="K168" s="14"/>
      <c r="L168" s="21"/>
      <c r="M168" s="17"/>
    </row>
    <row r="169" spans="1:13" ht="14.5">
      <c r="A169" s="49">
        <v>24</v>
      </c>
      <c r="B169" s="23" t="s">
        <v>33</v>
      </c>
      <c r="C169" s="38" t="s">
        <v>4</v>
      </c>
      <c r="D169" s="75">
        <v>19.7</v>
      </c>
      <c r="E169" s="56"/>
      <c r="F169" s="56"/>
      <c r="G169" s="96">
        <v>135</v>
      </c>
      <c r="H169" s="24"/>
      <c r="I169" s="14"/>
      <c r="J169" s="15"/>
      <c r="K169" s="14"/>
      <c r="L169" s="21"/>
      <c r="M169" s="17"/>
    </row>
    <row r="170" spans="1:13" ht="14.5">
      <c r="A170" s="49"/>
      <c r="B170" s="23" t="s">
        <v>73</v>
      </c>
      <c r="C170" s="38"/>
      <c r="D170" s="75"/>
      <c r="E170" s="56"/>
      <c r="F170" s="100">
        <f>D169</f>
        <v>19.7</v>
      </c>
      <c r="G170" s="96">
        <f>G169*40%</f>
        <v>54</v>
      </c>
      <c r="H170" s="31">
        <f>F170*G170</f>
        <v>1063.8</v>
      </c>
      <c r="I170" s="14">
        <v>19.7</v>
      </c>
      <c r="J170" s="15"/>
      <c r="K170" s="14">
        <f>I170+J170</f>
        <v>19.7</v>
      </c>
      <c r="L170" s="21">
        <f>K170/F170</f>
        <v>1</v>
      </c>
      <c r="M170" s="17">
        <f>K170*G170</f>
        <v>1063.8</v>
      </c>
    </row>
    <row r="171" spans="1:13" ht="14.5">
      <c r="A171" s="49"/>
      <c r="B171" s="23" t="s">
        <v>74</v>
      </c>
      <c r="C171" s="38"/>
      <c r="D171" s="75"/>
      <c r="E171" s="56"/>
      <c r="F171" s="100">
        <f>D169</f>
        <v>19.7</v>
      </c>
      <c r="G171" s="96">
        <f>G169*30%</f>
        <v>40.5</v>
      </c>
      <c r="H171" s="31">
        <f>F171*G171</f>
        <v>797.85</v>
      </c>
      <c r="I171" s="14">
        <v>19.7</v>
      </c>
      <c r="J171" s="15"/>
      <c r="K171" s="14">
        <f>I171+J171</f>
        <v>19.7</v>
      </c>
      <c r="L171" s="21">
        <f>K171/F171</f>
        <v>1</v>
      </c>
      <c r="M171" s="17">
        <f>K171*G171</f>
        <v>797.85</v>
      </c>
    </row>
    <row r="172" spans="1:13" ht="14.5">
      <c r="A172" s="49"/>
      <c r="B172" s="33" t="s">
        <v>86</v>
      </c>
      <c r="C172" s="38"/>
      <c r="D172" s="75"/>
      <c r="E172" s="56"/>
      <c r="F172" s="100">
        <f>D169</f>
        <v>19.7</v>
      </c>
      <c r="G172" s="96">
        <f>G169*20%</f>
        <v>27</v>
      </c>
      <c r="H172" s="31">
        <f>F172*G172</f>
        <v>531.9</v>
      </c>
      <c r="I172" s="14">
        <v>19.7</v>
      </c>
      <c r="J172" s="15"/>
      <c r="K172" s="14">
        <f>I172+J172</f>
        <v>19.7</v>
      </c>
      <c r="L172" s="21">
        <f>K172/F172</f>
        <v>1</v>
      </c>
      <c r="M172" s="17">
        <f>K172*G172</f>
        <v>531.9</v>
      </c>
    </row>
    <row r="173" spans="1:13" ht="14.5">
      <c r="A173" s="49"/>
      <c r="B173" s="23" t="s">
        <v>77</v>
      </c>
      <c r="C173" s="38"/>
      <c r="D173" s="75"/>
      <c r="E173" s="56"/>
      <c r="F173" s="100">
        <f>D169</f>
        <v>19.7</v>
      </c>
      <c r="G173" s="96">
        <f>G169*10%</f>
        <v>13.5</v>
      </c>
      <c r="H173" s="31">
        <f>F173*G173</f>
        <v>265.95</v>
      </c>
      <c r="I173" s="14">
        <v>19.7</v>
      </c>
      <c r="J173" s="15"/>
      <c r="K173" s="14">
        <f>I173+J173</f>
        <v>19.7</v>
      </c>
      <c r="L173" s="21">
        <f>K173/F173</f>
        <v>1</v>
      </c>
      <c r="M173" s="17">
        <f>K173*G173</f>
        <v>265.95</v>
      </c>
    </row>
    <row r="174" spans="1:13" ht="14.5">
      <c r="A174" s="49"/>
      <c r="B174" s="23"/>
      <c r="C174" s="38"/>
      <c r="D174" s="75"/>
      <c r="E174" s="56"/>
      <c r="F174" s="56"/>
      <c r="G174" s="96"/>
      <c r="H174" s="24"/>
      <c r="I174" s="14"/>
      <c r="J174" s="15"/>
      <c r="K174" s="14"/>
      <c r="L174" s="21"/>
      <c r="M174" s="17"/>
    </row>
    <row r="175" spans="1:13" ht="14.5">
      <c r="A175" s="49"/>
      <c r="B175" s="30" t="s">
        <v>38</v>
      </c>
      <c r="C175" s="38"/>
      <c r="D175" s="75"/>
      <c r="E175" s="56"/>
      <c r="F175" s="56"/>
      <c r="G175" s="96"/>
      <c r="H175" s="24"/>
      <c r="I175" s="14"/>
      <c r="J175" s="15"/>
      <c r="K175" s="14"/>
      <c r="L175" s="20"/>
      <c r="M175" s="17"/>
    </row>
    <row r="176" spans="1:13" ht="14.5">
      <c r="A176" s="49">
        <v>25</v>
      </c>
      <c r="B176" s="23" t="s">
        <v>35</v>
      </c>
      <c r="C176" s="38" t="s">
        <v>3</v>
      </c>
      <c r="D176" s="75">
        <f>65*90%</f>
        <v>58.5</v>
      </c>
      <c r="E176" s="56"/>
      <c r="F176" s="56"/>
      <c r="G176" s="96">
        <v>95</v>
      </c>
      <c r="H176" s="24"/>
      <c r="I176" s="14"/>
      <c r="J176" s="15"/>
      <c r="K176" s="14"/>
      <c r="L176" s="21"/>
      <c r="M176" s="17">
        <f t="shared" ref="M176:M205" si="17">K176*G176</f>
        <v>0</v>
      </c>
    </row>
    <row r="177" spans="1:13" ht="14.5">
      <c r="A177" s="49"/>
      <c r="B177" s="23" t="s">
        <v>73</v>
      </c>
      <c r="C177" s="38"/>
      <c r="D177" s="75"/>
      <c r="E177" s="56"/>
      <c r="F177" s="100">
        <f>D176</f>
        <v>58.5</v>
      </c>
      <c r="G177" s="96">
        <f>G176*40%</f>
        <v>38</v>
      </c>
      <c r="H177" s="31">
        <f>F177*G177</f>
        <v>2223</v>
      </c>
      <c r="I177" s="14">
        <v>58.5</v>
      </c>
      <c r="J177" s="15"/>
      <c r="K177" s="14">
        <f>I177+J177</f>
        <v>58.5</v>
      </c>
      <c r="L177" s="21">
        <f>K177/F177</f>
        <v>1</v>
      </c>
      <c r="M177" s="17">
        <f t="shared" si="17"/>
        <v>2223</v>
      </c>
    </row>
    <row r="178" spans="1:13" ht="14.5">
      <c r="A178" s="49"/>
      <c r="B178" s="23" t="s">
        <v>74</v>
      </c>
      <c r="C178" s="38"/>
      <c r="D178" s="75"/>
      <c r="E178" s="56"/>
      <c r="F178" s="100">
        <f>D176</f>
        <v>58.5</v>
      </c>
      <c r="G178" s="96">
        <f>G176*30%</f>
        <v>28.5</v>
      </c>
      <c r="H178" s="31">
        <f>F178*G178</f>
        <v>1667.25</v>
      </c>
      <c r="I178" s="14">
        <v>58.5</v>
      </c>
      <c r="J178" s="15"/>
      <c r="K178" s="14">
        <f>I178+J178</f>
        <v>58.5</v>
      </c>
      <c r="L178" s="21">
        <f>K178/F178</f>
        <v>1</v>
      </c>
      <c r="M178" s="17">
        <f t="shared" si="17"/>
        <v>1667.25</v>
      </c>
    </row>
    <row r="179" spans="1:13" ht="14.5">
      <c r="A179" s="49"/>
      <c r="B179" s="33" t="s">
        <v>86</v>
      </c>
      <c r="C179" s="38"/>
      <c r="D179" s="75"/>
      <c r="E179" s="56"/>
      <c r="F179" s="100">
        <f>D176</f>
        <v>58.5</v>
      </c>
      <c r="G179" s="96">
        <f>G176*20%</f>
        <v>19</v>
      </c>
      <c r="H179" s="31">
        <f>F179*G179</f>
        <v>1111.5</v>
      </c>
      <c r="I179" s="14"/>
      <c r="J179" s="138">
        <f>F179</f>
        <v>58.5</v>
      </c>
      <c r="K179" s="14">
        <f>I179+J179</f>
        <v>58.5</v>
      </c>
      <c r="L179" s="21">
        <f>K179/F179</f>
        <v>1</v>
      </c>
      <c r="M179" s="17">
        <f t="shared" si="17"/>
        <v>1111.5</v>
      </c>
    </row>
    <row r="180" spans="1:13" ht="14.5">
      <c r="A180" s="49"/>
      <c r="B180" s="23" t="s">
        <v>77</v>
      </c>
      <c r="C180" s="38"/>
      <c r="D180" s="75"/>
      <c r="E180" s="56"/>
      <c r="F180" s="100">
        <f>D176</f>
        <v>58.5</v>
      </c>
      <c r="G180" s="96">
        <f>G176*10%</f>
        <v>9.5</v>
      </c>
      <c r="H180" s="31">
        <f>F180*G180</f>
        <v>555.75</v>
      </c>
      <c r="I180" s="14"/>
      <c r="J180" s="138">
        <f>F180</f>
        <v>58.5</v>
      </c>
      <c r="K180" s="14">
        <f>I180+J180</f>
        <v>58.5</v>
      </c>
      <c r="L180" s="21">
        <f>K180/F180</f>
        <v>1</v>
      </c>
      <c r="M180" s="17">
        <f t="shared" si="17"/>
        <v>555.75</v>
      </c>
    </row>
    <row r="181" spans="1:13" ht="14.5">
      <c r="A181" s="49"/>
      <c r="B181" s="23"/>
      <c r="C181" s="38"/>
      <c r="D181" s="75"/>
      <c r="E181" s="56"/>
      <c r="F181" s="56"/>
      <c r="G181" s="96"/>
      <c r="H181" s="24"/>
      <c r="I181" s="14"/>
      <c r="J181" s="15"/>
      <c r="K181" s="14"/>
      <c r="L181" s="21"/>
      <c r="M181" s="17"/>
    </row>
    <row r="182" spans="1:13" ht="14.5">
      <c r="A182" s="49">
        <v>26</v>
      </c>
      <c r="B182" s="23" t="s">
        <v>39</v>
      </c>
      <c r="C182" s="38" t="s">
        <v>3</v>
      </c>
      <c r="D182" s="75">
        <v>6</v>
      </c>
      <c r="E182" s="56"/>
      <c r="F182" s="56"/>
      <c r="G182" s="96">
        <v>220</v>
      </c>
      <c r="H182" s="24"/>
      <c r="I182" s="14"/>
      <c r="J182" s="15"/>
      <c r="K182" s="14">
        <f t="shared" ref="K182:K205" si="18">I182+J182</f>
        <v>0</v>
      </c>
      <c r="L182" s="21"/>
      <c r="M182" s="17">
        <f t="shared" si="17"/>
        <v>0</v>
      </c>
    </row>
    <row r="183" spans="1:13" ht="14.5">
      <c r="A183" s="49"/>
      <c r="B183" s="23" t="s">
        <v>73</v>
      </c>
      <c r="C183" s="38"/>
      <c r="D183" s="75"/>
      <c r="E183" s="56"/>
      <c r="F183" s="100">
        <f>D182</f>
        <v>6</v>
      </c>
      <c r="G183" s="96">
        <f>G182*40%</f>
        <v>88</v>
      </c>
      <c r="H183" s="31">
        <f>F183*G183</f>
        <v>528</v>
      </c>
      <c r="I183" s="14"/>
      <c r="J183" s="138">
        <f>F183</f>
        <v>6</v>
      </c>
      <c r="K183" s="14">
        <f t="shared" si="18"/>
        <v>6</v>
      </c>
      <c r="L183" s="21">
        <f>K183/F183</f>
        <v>1</v>
      </c>
      <c r="M183" s="17">
        <f t="shared" si="17"/>
        <v>528</v>
      </c>
    </row>
    <row r="184" spans="1:13" ht="14.5">
      <c r="A184" s="49"/>
      <c r="B184" s="23" t="s">
        <v>74</v>
      </c>
      <c r="C184" s="38"/>
      <c r="D184" s="75"/>
      <c r="E184" s="56"/>
      <c r="F184" s="100">
        <f>D182</f>
        <v>6</v>
      </c>
      <c r="G184" s="96">
        <f>G182*30%</f>
        <v>66</v>
      </c>
      <c r="H184" s="31">
        <f>F184*G184</f>
        <v>396</v>
      </c>
      <c r="I184" s="14"/>
      <c r="J184" s="138">
        <f>F184</f>
        <v>6</v>
      </c>
      <c r="K184" s="14">
        <f t="shared" si="18"/>
        <v>6</v>
      </c>
      <c r="L184" s="21">
        <f>K184/F184</f>
        <v>1</v>
      </c>
      <c r="M184" s="17">
        <f t="shared" si="17"/>
        <v>396</v>
      </c>
    </row>
    <row r="185" spans="1:13" ht="14.5">
      <c r="A185" s="49"/>
      <c r="B185" s="33" t="s">
        <v>86</v>
      </c>
      <c r="C185" s="38"/>
      <c r="D185" s="75"/>
      <c r="E185" s="56"/>
      <c r="F185" s="100">
        <f>D182</f>
        <v>6</v>
      </c>
      <c r="G185" s="96">
        <f>G182*20%</f>
        <v>44</v>
      </c>
      <c r="H185" s="31">
        <f>F185*G185</f>
        <v>264</v>
      </c>
      <c r="I185" s="14"/>
      <c r="J185" s="138">
        <v>6</v>
      </c>
      <c r="K185" s="14">
        <f t="shared" si="18"/>
        <v>6</v>
      </c>
      <c r="L185" s="21">
        <f>K185/F185</f>
        <v>1</v>
      </c>
      <c r="M185" s="17">
        <f t="shared" si="17"/>
        <v>264</v>
      </c>
    </row>
    <row r="186" spans="1:13" ht="14.5">
      <c r="A186" s="49"/>
      <c r="B186" s="23" t="s">
        <v>77</v>
      </c>
      <c r="C186" s="38"/>
      <c r="D186" s="75"/>
      <c r="E186" s="56"/>
      <c r="F186" s="100">
        <f>D182</f>
        <v>6</v>
      </c>
      <c r="G186" s="96">
        <f>G182*10%</f>
        <v>22</v>
      </c>
      <c r="H186" s="31">
        <f>F186*G186</f>
        <v>132</v>
      </c>
      <c r="I186" s="14"/>
      <c r="J186" s="15"/>
      <c r="K186" s="14">
        <f t="shared" si="18"/>
        <v>0</v>
      </c>
      <c r="L186" s="21">
        <f>K186/F186</f>
        <v>0</v>
      </c>
      <c r="M186" s="17">
        <f t="shared" si="17"/>
        <v>0</v>
      </c>
    </row>
    <row r="187" spans="1:13" ht="14.5">
      <c r="A187" s="49"/>
      <c r="B187" s="23"/>
      <c r="C187" s="38"/>
      <c r="D187" s="75"/>
      <c r="E187" s="56"/>
      <c r="F187" s="56"/>
      <c r="G187" s="96"/>
      <c r="H187" s="24"/>
      <c r="I187" s="14"/>
      <c r="J187" s="15"/>
      <c r="K187" s="14"/>
      <c r="L187" s="21"/>
      <c r="M187" s="17"/>
    </row>
    <row r="188" spans="1:13" ht="29">
      <c r="A188" s="49">
        <v>27</v>
      </c>
      <c r="B188" s="33" t="s">
        <v>36</v>
      </c>
      <c r="C188" s="38" t="s">
        <v>4</v>
      </c>
      <c r="D188" s="75">
        <v>26</v>
      </c>
      <c r="E188" s="56"/>
      <c r="F188" s="56"/>
      <c r="G188" s="96">
        <v>125</v>
      </c>
      <c r="H188" s="24"/>
      <c r="I188" s="14"/>
      <c r="J188" s="15"/>
      <c r="K188" s="14">
        <f t="shared" si="18"/>
        <v>0</v>
      </c>
      <c r="L188" s="21"/>
      <c r="M188" s="17">
        <f t="shared" si="17"/>
        <v>0</v>
      </c>
    </row>
    <row r="189" spans="1:13" ht="14.5">
      <c r="A189" s="49"/>
      <c r="B189" s="23" t="s">
        <v>73</v>
      </c>
      <c r="C189" s="38"/>
      <c r="D189" s="75"/>
      <c r="E189" s="56"/>
      <c r="F189" s="100">
        <f>D188</f>
        <v>26</v>
      </c>
      <c r="G189" s="96">
        <f>G188*40%</f>
        <v>50</v>
      </c>
      <c r="H189" s="31">
        <f>F189*G189</f>
        <v>1300</v>
      </c>
      <c r="I189" s="14"/>
      <c r="J189" s="138">
        <f>F189</f>
        <v>26</v>
      </c>
      <c r="K189" s="14">
        <f t="shared" si="18"/>
        <v>26</v>
      </c>
      <c r="L189" s="21">
        <f>K189/F189</f>
        <v>1</v>
      </c>
      <c r="M189" s="17">
        <f t="shared" si="17"/>
        <v>1300</v>
      </c>
    </row>
    <row r="190" spans="1:13" ht="14.5">
      <c r="A190" s="49"/>
      <c r="B190" s="23" t="s">
        <v>74</v>
      </c>
      <c r="C190" s="38"/>
      <c r="D190" s="75"/>
      <c r="E190" s="56"/>
      <c r="F190" s="100">
        <f>D188</f>
        <v>26</v>
      </c>
      <c r="G190" s="96">
        <f>G188*30%</f>
        <v>37.5</v>
      </c>
      <c r="H190" s="31">
        <f>F190*G190</f>
        <v>975</v>
      </c>
      <c r="I190" s="14"/>
      <c r="J190" s="138">
        <f>F190</f>
        <v>26</v>
      </c>
      <c r="K190" s="14">
        <f t="shared" si="18"/>
        <v>26</v>
      </c>
      <c r="L190" s="21">
        <f>K190/F190</f>
        <v>1</v>
      </c>
      <c r="M190" s="17">
        <f t="shared" si="17"/>
        <v>975</v>
      </c>
    </row>
    <row r="191" spans="1:13" ht="14.5">
      <c r="A191" s="49"/>
      <c r="B191" s="33" t="s">
        <v>86</v>
      </c>
      <c r="C191" s="38"/>
      <c r="D191" s="75"/>
      <c r="E191" s="56"/>
      <c r="F191" s="100">
        <f>D188</f>
        <v>26</v>
      </c>
      <c r="G191" s="96">
        <f>G188*20%</f>
        <v>25</v>
      </c>
      <c r="H191" s="31">
        <f>F191*G191</f>
        <v>650</v>
      </c>
      <c r="I191" s="14"/>
      <c r="J191" s="138">
        <f t="shared" ref="J191:J192" si="19">F191</f>
        <v>26</v>
      </c>
      <c r="K191" s="14">
        <f t="shared" si="18"/>
        <v>26</v>
      </c>
      <c r="L191" s="21">
        <f>K191/F191</f>
        <v>1</v>
      </c>
      <c r="M191" s="17">
        <f t="shared" si="17"/>
        <v>650</v>
      </c>
    </row>
    <row r="192" spans="1:13" ht="14.5">
      <c r="A192" s="49"/>
      <c r="B192" s="23" t="s">
        <v>77</v>
      </c>
      <c r="C192" s="38"/>
      <c r="D192" s="75"/>
      <c r="E192" s="56"/>
      <c r="F192" s="100">
        <f>D188</f>
        <v>26</v>
      </c>
      <c r="G192" s="96">
        <f>G188*10%</f>
        <v>12.5</v>
      </c>
      <c r="H192" s="31">
        <f>F192*G192</f>
        <v>325</v>
      </c>
      <c r="I192" s="14"/>
      <c r="J192" s="138">
        <f t="shared" si="19"/>
        <v>26</v>
      </c>
      <c r="K192" s="14">
        <f t="shared" si="18"/>
        <v>26</v>
      </c>
      <c r="L192" s="21">
        <f>K192/F192</f>
        <v>1</v>
      </c>
      <c r="M192" s="17">
        <f t="shared" si="17"/>
        <v>325</v>
      </c>
    </row>
    <row r="193" spans="1:13" ht="14.5">
      <c r="A193" s="49"/>
      <c r="B193" s="33"/>
      <c r="C193" s="38"/>
      <c r="D193" s="75"/>
      <c r="E193" s="56"/>
      <c r="F193" s="56"/>
      <c r="G193" s="96"/>
      <c r="H193" s="24"/>
      <c r="I193" s="14"/>
      <c r="J193" s="15"/>
      <c r="K193" s="14"/>
      <c r="L193" s="21"/>
      <c r="M193" s="17"/>
    </row>
    <row r="194" spans="1:13" ht="14.5">
      <c r="A194" s="49">
        <v>28</v>
      </c>
      <c r="B194" s="23" t="s">
        <v>37</v>
      </c>
      <c r="C194" s="38" t="s">
        <v>4</v>
      </c>
      <c r="D194" s="75">
        <v>26</v>
      </c>
      <c r="E194" s="56"/>
      <c r="F194" s="56"/>
      <c r="G194" s="96">
        <v>85</v>
      </c>
      <c r="H194" s="24"/>
      <c r="I194" s="14"/>
      <c r="J194" s="15"/>
      <c r="K194" s="14"/>
      <c r="L194" s="21"/>
      <c r="M194" s="17">
        <f t="shared" si="17"/>
        <v>0</v>
      </c>
    </row>
    <row r="195" spans="1:13" ht="14.5">
      <c r="A195" s="49"/>
      <c r="B195" s="23" t="s">
        <v>73</v>
      </c>
      <c r="C195" s="38"/>
      <c r="D195" s="75"/>
      <c r="E195" s="56"/>
      <c r="F195" s="100">
        <f>D194</f>
        <v>26</v>
      </c>
      <c r="G195" s="96">
        <f>G194*40%</f>
        <v>34</v>
      </c>
      <c r="H195" s="31">
        <f>F195*G195</f>
        <v>884</v>
      </c>
      <c r="I195" s="14"/>
      <c r="J195" s="138">
        <f>F195</f>
        <v>26</v>
      </c>
      <c r="K195" s="14">
        <f t="shared" si="18"/>
        <v>26</v>
      </c>
      <c r="L195" s="21">
        <f>K195/F195</f>
        <v>1</v>
      </c>
      <c r="M195" s="17">
        <f t="shared" si="17"/>
        <v>884</v>
      </c>
    </row>
    <row r="196" spans="1:13" ht="14.5">
      <c r="A196" s="49"/>
      <c r="B196" s="23" t="s">
        <v>74</v>
      </c>
      <c r="C196" s="38"/>
      <c r="D196" s="75"/>
      <c r="E196" s="56"/>
      <c r="F196" s="100">
        <f>D194</f>
        <v>26</v>
      </c>
      <c r="G196" s="96">
        <f>G194*30%</f>
        <v>25.5</v>
      </c>
      <c r="H196" s="31">
        <f>F196*G196</f>
        <v>663</v>
      </c>
      <c r="I196" s="14"/>
      <c r="J196" s="138">
        <f>F196</f>
        <v>26</v>
      </c>
      <c r="K196" s="14">
        <f t="shared" si="18"/>
        <v>26</v>
      </c>
      <c r="L196" s="21">
        <f>K196/F196</f>
        <v>1</v>
      </c>
      <c r="M196" s="17">
        <f t="shared" si="17"/>
        <v>663</v>
      </c>
    </row>
    <row r="197" spans="1:13" ht="14.5">
      <c r="A197" s="49"/>
      <c r="B197" s="33" t="s">
        <v>86</v>
      </c>
      <c r="C197" s="38"/>
      <c r="D197" s="75"/>
      <c r="E197" s="56"/>
      <c r="F197" s="100">
        <f>D194</f>
        <v>26</v>
      </c>
      <c r="G197" s="96">
        <f>G194*20%</f>
        <v>17</v>
      </c>
      <c r="H197" s="31">
        <f>F197*G197</f>
        <v>442</v>
      </c>
      <c r="I197" s="14"/>
      <c r="J197" s="15"/>
      <c r="K197" s="14">
        <f t="shared" si="18"/>
        <v>0</v>
      </c>
      <c r="L197" s="21">
        <f>K197/F197</f>
        <v>0</v>
      </c>
      <c r="M197" s="17">
        <f t="shared" si="17"/>
        <v>0</v>
      </c>
    </row>
    <row r="198" spans="1:13" ht="14.5">
      <c r="A198" s="49"/>
      <c r="B198" s="23" t="s">
        <v>77</v>
      </c>
      <c r="C198" s="38"/>
      <c r="D198" s="75"/>
      <c r="E198" s="56"/>
      <c r="F198" s="100">
        <f>D194</f>
        <v>26</v>
      </c>
      <c r="G198" s="96">
        <f>G194*10%</f>
        <v>8.5</v>
      </c>
      <c r="H198" s="31">
        <f>F198*G198</f>
        <v>221</v>
      </c>
      <c r="I198" s="14"/>
      <c r="J198" s="15"/>
      <c r="K198" s="14">
        <f t="shared" si="18"/>
        <v>0</v>
      </c>
      <c r="L198" s="21">
        <f>K198/F198</f>
        <v>0</v>
      </c>
      <c r="M198" s="17">
        <f t="shared" si="17"/>
        <v>0</v>
      </c>
    </row>
    <row r="199" spans="1:13" ht="14.5">
      <c r="A199" s="49"/>
      <c r="B199" s="23"/>
      <c r="C199" s="38"/>
      <c r="D199" s="75"/>
      <c r="E199" s="56"/>
      <c r="F199" s="56"/>
      <c r="G199" s="96"/>
      <c r="H199" s="24"/>
      <c r="I199" s="14"/>
      <c r="J199" s="15"/>
      <c r="K199" s="14"/>
      <c r="L199" s="21"/>
      <c r="M199" s="17"/>
    </row>
    <row r="200" spans="1:13" ht="14.5">
      <c r="A200" s="49"/>
      <c r="B200" s="23"/>
      <c r="C200" s="38"/>
      <c r="D200" s="75"/>
      <c r="E200" s="56"/>
      <c r="F200" s="56"/>
      <c r="G200" s="96"/>
      <c r="H200" s="24"/>
      <c r="I200" s="14"/>
      <c r="J200" s="15"/>
      <c r="K200" s="14"/>
      <c r="L200" s="21"/>
      <c r="M200" s="17"/>
    </row>
    <row r="201" spans="1:13" ht="14.5">
      <c r="A201" s="49">
        <v>29</v>
      </c>
      <c r="B201" s="23" t="s">
        <v>33</v>
      </c>
      <c r="C201" s="38" t="s">
        <v>4</v>
      </c>
      <c r="D201" s="75">
        <v>18.350000000000001</v>
      </c>
      <c r="E201" s="56"/>
      <c r="F201" s="56"/>
      <c r="G201" s="96">
        <v>135</v>
      </c>
      <c r="H201" s="24"/>
      <c r="I201" s="14"/>
      <c r="J201" s="15"/>
      <c r="K201" s="14"/>
      <c r="L201" s="21"/>
      <c r="M201" s="17">
        <f t="shared" si="17"/>
        <v>0</v>
      </c>
    </row>
    <row r="202" spans="1:13" ht="14.5">
      <c r="A202" s="49"/>
      <c r="B202" s="23" t="s">
        <v>73</v>
      </c>
      <c r="C202" s="38"/>
      <c r="D202" s="75"/>
      <c r="E202" s="56"/>
      <c r="F202" s="100">
        <f>D201</f>
        <v>18.350000000000001</v>
      </c>
      <c r="G202" s="96">
        <f>G201*40%</f>
        <v>54</v>
      </c>
      <c r="H202" s="31">
        <f>F202*G202</f>
        <v>990.90000000000009</v>
      </c>
      <c r="I202" s="14">
        <v>18.350000000000001</v>
      </c>
      <c r="J202" s="15"/>
      <c r="K202" s="14">
        <f t="shared" si="18"/>
        <v>18.350000000000001</v>
      </c>
      <c r="L202" s="21">
        <f>K202/F202</f>
        <v>1</v>
      </c>
      <c r="M202" s="17">
        <f t="shared" si="17"/>
        <v>990.90000000000009</v>
      </c>
    </row>
    <row r="203" spans="1:13" ht="14.5">
      <c r="A203" s="49"/>
      <c r="B203" s="23" t="s">
        <v>74</v>
      </c>
      <c r="C203" s="38"/>
      <c r="D203" s="75"/>
      <c r="E203" s="56"/>
      <c r="F203" s="100">
        <f>D201</f>
        <v>18.350000000000001</v>
      </c>
      <c r="G203" s="96">
        <f>G201*30%</f>
        <v>40.5</v>
      </c>
      <c r="H203" s="31">
        <f>F203*G203</f>
        <v>743.17500000000007</v>
      </c>
      <c r="I203" s="14">
        <v>18.350000000000001</v>
      </c>
      <c r="J203" s="15"/>
      <c r="K203" s="14">
        <f t="shared" si="18"/>
        <v>18.350000000000001</v>
      </c>
      <c r="L203" s="21">
        <f>K203/F203</f>
        <v>1</v>
      </c>
      <c r="M203" s="17">
        <f t="shared" si="17"/>
        <v>743.17500000000007</v>
      </c>
    </row>
    <row r="204" spans="1:13" ht="14.5">
      <c r="A204" s="49"/>
      <c r="B204" s="33" t="s">
        <v>86</v>
      </c>
      <c r="C204" s="38"/>
      <c r="D204" s="75"/>
      <c r="E204" s="56"/>
      <c r="F204" s="100">
        <f>D201</f>
        <v>18.350000000000001</v>
      </c>
      <c r="G204" s="96">
        <f>G201*20%</f>
        <v>27</v>
      </c>
      <c r="H204" s="31">
        <f>F204*G204</f>
        <v>495.45000000000005</v>
      </c>
      <c r="I204" s="14"/>
      <c r="J204" s="138">
        <f>F204</f>
        <v>18.350000000000001</v>
      </c>
      <c r="K204" s="14">
        <f t="shared" si="18"/>
        <v>18.350000000000001</v>
      </c>
      <c r="L204" s="21">
        <f>K204/F204</f>
        <v>1</v>
      </c>
      <c r="M204" s="17">
        <f t="shared" si="17"/>
        <v>495.45000000000005</v>
      </c>
    </row>
    <row r="205" spans="1:13" ht="14.5">
      <c r="A205" s="49"/>
      <c r="B205" s="23" t="s">
        <v>77</v>
      </c>
      <c r="C205" s="38"/>
      <c r="D205" s="75"/>
      <c r="E205" s="56"/>
      <c r="F205" s="100">
        <f>D201</f>
        <v>18.350000000000001</v>
      </c>
      <c r="G205" s="96">
        <f>G201*10%</f>
        <v>13.5</v>
      </c>
      <c r="H205" s="31">
        <f>F205*G205</f>
        <v>247.72500000000002</v>
      </c>
      <c r="I205" s="14"/>
      <c r="J205" s="138">
        <f>F205</f>
        <v>18.350000000000001</v>
      </c>
      <c r="K205" s="14">
        <f t="shared" si="18"/>
        <v>18.350000000000001</v>
      </c>
      <c r="L205" s="21">
        <f>K205/F205</f>
        <v>1</v>
      </c>
      <c r="M205" s="17">
        <f t="shared" si="17"/>
        <v>247.72500000000002</v>
      </c>
    </row>
    <row r="206" spans="1:13" ht="14.5">
      <c r="A206" s="49"/>
      <c r="B206" s="23"/>
      <c r="C206" s="38"/>
      <c r="D206" s="75"/>
      <c r="E206" s="56"/>
      <c r="F206" s="56"/>
      <c r="G206" s="96"/>
      <c r="H206" s="24"/>
      <c r="I206" s="14"/>
      <c r="J206" s="15"/>
      <c r="K206" s="14"/>
      <c r="L206" s="21"/>
      <c r="M206" s="17"/>
    </row>
    <row r="207" spans="1:13" ht="14.5">
      <c r="A207" s="49"/>
      <c r="B207" s="30" t="s">
        <v>40</v>
      </c>
      <c r="C207" s="38"/>
      <c r="D207" s="75"/>
      <c r="E207" s="56"/>
      <c r="F207" s="56"/>
      <c r="G207" s="96"/>
      <c r="H207" s="24"/>
      <c r="I207" s="14"/>
      <c r="J207" s="15"/>
      <c r="K207" s="14"/>
      <c r="L207" s="20"/>
      <c r="M207" s="17"/>
    </row>
    <row r="208" spans="1:13" ht="14.5">
      <c r="A208" s="49">
        <v>30</v>
      </c>
      <c r="B208" s="23" t="s">
        <v>39</v>
      </c>
      <c r="C208" s="38" t="s">
        <v>3</v>
      </c>
      <c r="D208" s="75">
        <v>343</v>
      </c>
      <c r="E208" s="56"/>
      <c r="F208" s="56"/>
      <c r="G208" s="96">
        <v>220</v>
      </c>
      <c r="H208" s="24"/>
      <c r="I208" s="14"/>
      <c r="J208" s="15"/>
      <c r="K208" s="14"/>
      <c r="L208" s="21"/>
      <c r="M208" s="17"/>
    </row>
    <row r="209" spans="1:13" ht="14.5">
      <c r="A209" s="49"/>
      <c r="B209" s="23" t="s">
        <v>73</v>
      </c>
      <c r="C209" s="38"/>
      <c r="D209" s="75"/>
      <c r="E209" s="56"/>
      <c r="F209" s="100">
        <f>D208</f>
        <v>343</v>
      </c>
      <c r="G209" s="96">
        <f>G208*40%</f>
        <v>88</v>
      </c>
      <c r="H209" s="31">
        <f>F209*G209</f>
        <v>30184</v>
      </c>
      <c r="I209" s="14">
        <f>F209</f>
        <v>343</v>
      </c>
      <c r="J209" s="15">
        <f>D208-I209</f>
        <v>0</v>
      </c>
      <c r="K209" s="14">
        <f>I209+J209</f>
        <v>343</v>
      </c>
      <c r="L209" s="21">
        <f>K209/F209</f>
        <v>1</v>
      </c>
      <c r="M209" s="17">
        <f>K209*G209</f>
        <v>30184</v>
      </c>
    </row>
    <row r="210" spans="1:13" ht="14.5">
      <c r="A210" s="49"/>
      <c r="B210" s="23" t="s">
        <v>74</v>
      </c>
      <c r="C210" s="38"/>
      <c r="D210" s="75"/>
      <c r="E210" s="56"/>
      <c r="F210" s="100">
        <f>D208</f>
        <v>343</v>
      </c>
      <c r="G210" s="96">
        <f>G208*30%</f>
        <v>66</v>
      </c>
      <c r="H210" s="31">
        <f>F210*G210</f>
        <v>22638</v>
      </c>
      <c r="I210" s="14">
        <f>F210</f>
        <v>343</v>
      </c>
      <c r="J210" s="15"/>
      <c r="K210" s="14">
        <f>I210+J210</f>
        <v>343</v>
      </c>
      <c r="L210" s="21">
        <f>K210/F210</f>
        <v>1</v>
      </c>
      <c r="M210" s="17">
        <f>K210*G210</f>
        <v>22638</v>
      </c>
    </row>
    <row r="211" spans="1:13" ht="14.5">
      <c r="A211" s="49"/>
      <c r="B211" s="33" t="s">
        <v>86</v>
      </c>
      <c r="C211" s="38"/>
      <c r="D211" s="75"/>
      <c r="E211" s="56"/>
      <c r="F211" s="100">
        <f>D208</f>
        <v>343</v>
      </c>
      <c r="G211" s="96">
        <f>G208*20%</f>
        <v>44</v>
      </c>
      <c r="H211" s="31">
        <f>F211*G211</f>
        <v>15092</v>
      </c>
      <c r="I211" s="14"/>
      <c r="J211" s="138">
        <f>F211</f>
        <v>343</v>
      </c>
      <c r="K211" s="14">
        <f>I211+J211</f>
        <v>343</v>
      </c>
      <c r="L211" s="21">
        <f>K211/F211</f>
        <v>1</v>
      </c>
      <c r="M211" s="17">
        <f>K211*G211</f>
        <v>15092</v>
      </c>
    </row>
    <row r="212" spans="1:13" ht="14.5">
      <c r="A212" s="49"/>
      <c r="B212" s="23" t="s">
        <v>77</v>
      </c>
      <c r="C212" s="38"/>
      <c r="D212" s="75"/>
      <c r="E212" s="56"/>
      <c r="F212" s="100">
        <f>D208</f>
        <v>343</v>
      </c>
      <c r="G212" s="96">
        <f>G208*10%</f>
        <v>22</v>
      </c>
      <c r="H212" s="31">
        <f>F212*G212</f>
        <v>7546</v>
      </c>
      <c r="I212" s="14"/>
      <c r="J212" s="138">
        <f>F212/2</f>
        <v>171.5</v>
      </c>
      <c r="K212" s="14">
        <f>I212+J212</f>
        <v>171.5</v>
      </c>
      <c r="L212" s="21">
        <f>K212/F212</f>
        <v>0.5</v>
      </c>
      <c r="M212" s="17">
        <f>K212*G212</f>
        <v>3773</v>
      </c>
    </row>
    <row r="213" spans="1:13" ht="14.5">
      <c r="A213" s="49"/>
      <c r="B213" s="23"/>
      <c r="C213" s="38"/>
      <c r="D213" s="75"/>
      <c r="E213" s="56"/>
      <c r="F213" s="56"/>
      <c r="G213" s="96"/>
      <c r="H213" s="24"/>
      <c r="I213" s="14"/>
      <c r="J213" s="15"/>
      <c r="K213" s="14"/>
      <c r="L213" s="21"/>
      <c r="M213" s="17"/>
    </row>
    <row r="214" spans="1:13" ht="14.5">
      <c r="A214" s="49"/>
      <c r="B214" s="30" t="s">
        <v>41</v>
      </c>
      <c r="C214" s="38"/>
      <c r="D214" s="75"/>
      <c r="E214" s="56"/>
      <c r="F214" s="56"/>
      <c r="G214" s="96"/>
      <c r="H214" s="24"/>
      <c r="I214" s="14"/>
      <c r="J214" s="15"/>
      <c r="K214" s="14"/>
      <c r="L214" s="20"/>
      <c r="M214" s="17"/>
    </row>
    <row r="215" spans="1:13" ht="14.5">
      <c r="A215" s="49">
        <v>31</v>
      </c>
      <c r="B215" s="23" t="s">
        <v>42</v>
      </c>
      <c r="C215" s="38" t="s">
        <v>3</v>
      </c>
      <c r="D215" s="75">
        <v>16</v>
      </c>
      <c r="E215" s="56"/>
      <c r="F215" s="56"/>
      <c r="G215" s="96">
        <v>90</v>
      </c>
      <c r="H215" s="24"/>
      <c r="I215" s="14"/>
      <c r="J215" s="15"/>
      <c r="K215" s="14"/>
      <c r="L215" s="20"/>
      <c r="M215" s="17">
        <f>K215*G215</f>
        <v>0</v>
      </c>
    </row>
    <row r="216" spans="1:13" ht="14.5">
      <c r="A216" s="49"/>
      <c r="B216" s="23" t="s">
        <v>73</v>
      </c>
      <c r="C216" s="38"/>
      <c r="D216" s="75"/>
      <c r="E216" s="56"/>
      <c r="F216" s="100">
        <f>D215</f>
        <v>16</v>
      </c>
      <c r="G216" s="96">
        <f>G215*40%</f>
        <v>36</v>
      </c>
      <c r="H216" s="31">
        <f>F216*G216</f>
        <v>576</v>
      </c>
      <c r="I216" s="14">
        <f>F216</f>
        <v>16</v>
      </c>
      <c r="J216" s="15"/>
      <c r="K216" s="14">
        <f>I216+J216</f>
        <v>16</v>
      </c>
      <c r="L216" s="21">
        <f>K216/F216</f>
        <v>1</v>
      </c>
      <c r="M216" s="17">
        <f>K216*G216</f>
        <v>576</v>
      </c>
    </row>
    <row r="217" spans="1:13" ht="14.5">
      <c r="A217" s="49"/>
      <c r="B217" s="23" t="s">
        <v>74</v>
      </c>
      <c r="C217" s="38"/>
      <c r="D217" s="75"/>
      <c r="E217" s="56"/>
      <c r="F217" s="100">
        <f>D215</f>
        <v>16</v>
      </c>
      <c r="G217" s="96">
        <f>G215*30%</f>
        <v>27</v>
      </c>
      <c r="H217" s="31">
        <f>F217*G217</f>
        <v>432</v>
      </c>
      <c r="I217" s="14">
        <f>F217</f>
        <v>16</v>
      </c>
      <c r="J217" s="15"/>
      <c r="K217" s="14">
        <f>I217+J217</f>
        <v>16</v>
      </c>
      <c r="L217" s="21">
        <f>K217/F217</f>
        <v>1</v>
      </c>
      <c r="M217" s="17">
        <f>K217*G217</f>
        <v>432</v>
      </c>
    </row>
    <row r="218" spans="1:13" ht="14.5">
      <c r="A218" s="49"/>
      <c r="B218" s="33" t="s">
        <v>86</v>
      </c>
      <c r="C218" s="38"/>
      <c r="D218" s="75"/>
      <c r="E218" s="56"/>
      <c r="F218" s="100">
        <f>D215</f>
        <v>16</v>
      </c>
      <c r="G218" s="96">
        <f>G215*20%</f>
        <v>18</v>
      </c>
      <c r="H218" s="31">
        <f>F218*G218</f>
        <v>288</v>
      </c>
      <c r="I218" s="14"/>
      <c r="J218" s="15"/>
      <c r="K218" s="14">
        <f>I218+J218</f>
        <v>0</v>
      </c>
      <c r="L218" s="21">
        <f>K218/F218</f>
        <v>0</v>
      </c>
      <c r="M218" s="17">
        <f>K218*G218</f>
        <v>0</v>
      </c>
    </row>
    <row r="219" spans="1:13" ht="14.5">
      <c r="A219" s="49"/>
      <c r="B219" s="23" t="s">
        <v>77</v>
      </c>
      <c r="C219" s="38"/>
      <c r="D219" s="75"/>
      <c r="E219" s="56"/>
      <c r="F219" s="100">
        <f>D215</f>
        <v>16</v>
      </c>
      <c r="G219" s="96">
        <f>G215*10%</f>
        <v>9</v>
      </c>
      <c r="H219" s="31">
        <f>F219*G219</f>
        <v>144</v>
      </c>
      <c r="I219" s="14"/>
      <c r="J219" s="15"/>
      <c r="K219" s="14">
        <f>I219+J219</f>
        <v>0</v>
      </c>
      <c r="L219" s="21">
        <f>K219/F219</f>
        <v>0</v>
      </c>
      <c r="M219" s="17">
        <f>K219*G219</f>
        <v>0</v>
      </c>
    </row>
    <row r="220" spans="1:13" ht="14.5">
      <c r="A220" s="49"/>
      <c r="B220" s="23"/>
      <c r="C220" s="38"/>
      <c r="D220" s="75"/>
      <c r="E220" s="56"/>
      <c r="F220" s="56"/>
      <c r="G220" s="96"/>
      <c r="H220" s="24"/>
      <c r="I220" s="14"/>
      <c r="J220" s="15"/>
      <c r="K220" s="14"/>
      <c r="L220" s="20"/>
      <c r="M220" s="17"/>
    </row>
    <row r="221" spans="1:13" ht="14.5">
      <c r="A221" s="49"/>
      <c r="B221" s="23"/>
      <c r="C221" s="38"/>
      <c r="D221" s="75"/>
      <c r="E221" s="56"/>
      <c r="F221" s="56"/>
      <c r="G221" s="96"/>
      <c r="H221" s="24"/>
      <c r="I221" s="14"/>
      <c r="J221" s="15"/>
      <c r="K221" s="14"/>
      <c r="L221" s="21"/>
      <c r="M221" s="17"/>
    </row>
    <row r="222" spans="1:13" ht="14.5">
      <c r="A222" s="49"/>
      <c r="B222" s="30" t="s">
        <v>43</v>
      </c>
      <c r="C222" s="38"/>
      <c r="D222" s="75"/>
      <c r="E222" s="56"/>
      <c r="F222" s="56"/>
      <c r="G222" s="96"/>
      <c r="H222" s="24"/>
      <c r="I222" s="14"/>
      <c r="J222" s="15"/>
      <c r="K222" s="14"/>
      <c r="L222" s="20"/>
      <c r="M222" s="17"/>
    </row>
    <row r="223" spans="1:13" ht="14.5">
      <c r="A223" s="49">
        <v>32</v>
      </c>
      <c r="B223" s="23" t="s">
        <v>35</v>
      </c>
      <c r="C223" s="38" t="s">
        <v>3</v>
      </c>
      <c r="D223" s="75">
        <f>80.76*90%</f>
        <v>72.684000000000012</v>
      </c>
      <c r="E223" s="56"/>
      <c r="F223" s="56"/>
      <c r="G223" s="96">
        <v>90</v>
      </c>
      <c r="H223" s="24"/>
      <c r="I223" s="14"/>
      <c r="J223" s="15"/>
      <c r="K223" s="14"/>
      <c r="L223" s="21"/>
      <c r="M223" s="17"/>
    </row>
    <row r="224" spans="1:13" ht="14.5">
      <c r="A224" s="49"/>
      <c r="B224" s="23" t="s">
        <v>73</v>
      </c>
      <c r="C224" s="38"/>
      <c r="D224" s="75"/>
      <c r="E224" s="56"/>
      <c r="F224" s="100">
        <f>D223</f>
        <v>72.684000000000012</v>
      </c>
      <c r="G224" s="96">
        <f>G223*40%</f>
        <v>36</v>
      </c>
      <c r="H224" s="31">
        <f>F224*G224</f>
        <v>2616.6240000000003</v>
      </c>
      <c r="I224" s="14">
        <v>72.680000000000007</v>
      </c>
      <c r="J224" s="15"/>
      <c r="K224" s="14">
        <f t="shared" ref="K224:K245" si="20">I224+J224</f>
        <v>72.680000000000007</v>
      </c>
      <c r="L224" s="21">
        <f>K224/F224</f>
        <v>0.99994496725551696</v>
      </c>
      <c r="M224" s="17">
        <f t="shared" ref="M224:M245" si="21">K224*G224</f>
        <v>2616.4800000000005</v>
      </c>
    </row>
    <row r="225" spans="1:13" ht="14.5">
      <c r="A225" s="49"/>
      <c r="B225" s="23" t="s">
        <v>74</v>
      </c>
      <c r="C225" s="38"/>
      <c r="D225" s="75"/>
      <c r="E225" s="56"/>
      <c r="F225" s="100">
        <f>D223</f>
        <v>72.684000000000012</v>
      </c>
      <c r="G225" s="96">
        <f>G223*30%</f>
        <v>27</v>
      </c>
      <c r="H225" s="31">
        <f>F225*G225</f>
        <v>1962.4680000000003</v>
      </c>
      <c r="I225" s="14">
        <v>72.680000000000007</v>
      </c>
      <c r="J225" s="15"/>
      <c r="K225" s="14">
        <f t="shared" si="20"/>
        <v>72.680000000000007</v>
      </c>
      <c r="L225" s="21">
        <f>K225/F225</f>
        <v>0.99994496725551696</v>
      </c>
      <c r="M225" s="17">
        <f t="shared" si="21"/>
        <v>1962.3600000000001</v>
      </c>
    </row>
    <row r="226" spans="1:13" ht="14.5">
      <c r="A226" s="49"/>
      <c r="B226" s="33" t="s">
        <v>86</v>
      </c>
      <c r="C226" s="38"/>
      <c r="D226" s="75"/>
      <c r="E226" s="56"/>
      <c r="F226" s="100">
        <f>D223</f>
        <v>72.684000000000012</v>
      </c>
      <c r="G226" s="96">
        <f>G223*20%</f>
        <v>18</v>
      </c>
      <c r="H226" s="31">
        <f>F226*G226</f>
        <v>1308.3120000000001</v>
      </c>
      <c r="I226" s="14"/>
      <c r="J226" s="138">
        <f>F226</f>
        <v>72.684000000000012</v>
      </c>
      <c r="K226" s="14">
        <f t="shared" si="20"/>
        <v>72.684000000000012</v>
      </c>
      <c r="L226" s="21">
        <f>K226/F226</f>
        <v>1</v>
      </c>
      <c r="M226" s="17">
        <f t="shared" si="21"/>
        <v>1308.3120000000001</v>
      </c>
    </row>
    <row r="227" spans="1:13" ht="14.5">
      <c r="A227" s="49"/>
      <c r="B227" s="23" t="s">
        <v>77</v>
      </c>
      <c r="C227" s="38"/>
      <c r="D227" s="75"/>
      <c r="E227" s="56"/>
      <c r="F227" s="100">
        <f>D223</f>
        <v>72.684000000000012</v>
      </c>
      <c r="G227" s="96">
        <f>G223*10%</f>
        <v>9</v>
      </c>
      <c r="H227" s="31">
        <f>F227*G227</f>
        <v>654.15600000000006</v>
      </c>
      <c r="I227" s="14"/>
      <c r="J227" s="138">
        <f>F227</f>
        <v>72.684000000000012</v>
      </c>
      <c r="K227" s="14">
        <f t="shared" si="20"/>
        <v>72.684000000000012</v>
      </c>
      <c r="L227" s="21">
        <f>K227/F227</f>
        <v>1</v>
      </c>
      <c r="M227" s="17">
        <f t="shared" si="21"/>
        <v>654.15600000000006</v>
      </c>
    </row>
    <row r="228" spans="1:13" ht="14.5">
      <c r="A228" s="49"/>
      <c r="B228" s="23"/>
      <c r="C228" s="38"/>
      <c r="D228" s="75"/>
      <c r="E228" s="56"/>
      <c r="F228" s="56"/>
      <c r="G228" s="96"/>
      <c r="H228" s="24"/>
      <c r="I228" s="14"/>
      <c r="J228" s="15"/>
      <c r="K228" s="14"/>
      <c r="L228" s="21"/>
      <c r="M228" s="17"/>
    </row>
    <row r="229" spans="1:13" ht="29">
      <c r="A229" s="49">
        <v>33</v>
      </c>
      <c r="B229" s="33" t="s">
        <v>36</v>
      </c>
      <c r="C229" s="38" t="s">
        <v>4</v>
      </c>
      <c r="D229" s="75">
        <v>29</v>
      </c>
      <c r="E229" s="56"/>
      <c r="F229" s="56"/>
      <c r="G229" s="96">
        <v>125</v>
      </c>
      <c r="H229" s="24"/>
      <c r="I229" s="14"/>
      <c r="J229" s="15"/>
      <c r="K229" s="14"/>
      <c r="L229" s="21"/>
      <c r="M229" s="17"/>
    </row>
    <row r="230" spans="1:13" ht="14.5">
      <c r="A230" s="49"/>
      <c r="B230" s="23" t="s">
        <v>73</v>
      </c>
      <c r="C230" s="38"/>
      <c r="D230" s="75"/>
      <c r="E230" s="56"/>
      <c r="F230" s="100">
        <f>D229</f>
        <v>29</v>
      </c>
      <c r="G230" s="96">
        <f>G229*40%</f>
        <v>50</v>
      </c>
      <c r="H230" s="31">
        <f>F230*G230</f>
        <v>1450</v>
      </c>
      <c r="I230" s="14"/>
      <c r="J230" s="138">
        <f>F230</f>
        <v>29</v>
      </c>
      <c r="K230" s="14">
        <f t="shared" si="20"/>
        <v>29</v>
      </c>
      <c r="L230" s="21">
        <f>K230/F230</f>
        <v>1</v>
      </c>
      <c r="M230" s="17">
        <f t="shared" si="21"/>
        <v>1450</v>
      </c>
    </row>
    <row r="231" spans="1:13" ht="14.5">
      <c r="A231" s="49"/>
      <c r="B231" s="23" t="s">
        <v>74</v>
      </c>
      <c r="C231" s="38"/>
      <c r="D231" s="75"/>
      <c r="E231" s="56"/>
      <c r="F231" s="100">
        <f>D229</f>
        <v>29</v>
      </c>
      <c r="G231" s="96">
        <f>G229*30%</f>
        <v>37.5</v>
      </c>
      <c r="H231" s="31">
        <f>F231*G231</f>
        <v>1087.5</v>
      </c>
      <c r="I231" s="14"/>
      <c r="J231" s="138">
        <f>F231</f>
        <v>29</v>
      </c>
      <c r="K231" s="14">
        <f t="shared" si="20"/>
        <v>29</v>
      </c>
      <c r="L231" s="21">
        <f>K231/F231</f>
        <v>1</v>
      </c>
      <c r="M231" s="17">
        <f t="shared" si="21"/>
        <v>1087.5</v>
      </c>
    </row>
    <row r="232" spans="1:13" ht="14.5">
      <c r="A232" s="49"/>
      <c r="B232" s="33" t="s">
        <v>86</v>
      </c>
      <c r="C232" s="38"/>
      <c r="D232" s="75"/>
      <c r="E232" s="56"/>
      <c r="F232" s="100">
        <f>D229</f>
        <v>29</v>
      </c>
      <c r="G232" s="96">
        <f>G229*20%</f>
        <v>25</v>
      </c>
      <c r="H232" s="31">
        <f>F232*G232</f>
        <v>725</v>
      </c>
      <c r="I232" s="14"/>
      <c r="J232" s="15"/>
      <c r="K232" s="14">
        <f t="shared" si="20"/>
        <v>0</v>
      </c>
      <c r="L232" s="21">
        <f>K232/F232</f>
        <v>0</v>
      </c>
      <c r="M232" s="17">
        <f t="shared" si="21"/>
        <v>0</v>
      </c>
    </row>
    <row r="233" spans="1:13" ht="14.5">
      <c r="A233" s="49"/>
      <c r="B233" s="23" t="s">
        <v>77</v>
      </c>
      <c r="C233" s="38"/>
      <c r="D233" s="75"/>
      <c r="E233" s="56"/>
      <c r="F233" s="100">
        <f>D229</f>
        <v>29</v>
      </c>
      <c r="G233" s="96">
        <f>G229*10%</f>
        <v>12.5</v>
      </c>
      <c r="H233" s="31">
        <f>F233*G233</f>
        <v>362.5</v>
      </c>
      <c r="I233" s="14"/>
      <c r="J233" s="15"/>
      <c r="K233" s="14">
        <f t="shared" si="20"/>
        <v>0</v>
      </c>
      <c r="L233" s="21">
        <f>K233/F233</f>
        <v>0</v>
      </c>
      <c r="M233" s="17">
        <f t="shared" si="21"/>
        <v>0</v>
      </c>
    </row>
    <row r="234" spans="1:13" ht="14.5">
      <c r="A234" s="49"/>
      <c r="B234" s="33"/>
      <c r="C234" s="38"/>
      <c r="D234" s="75"/>
      <c r="E234" s="56"/>
      <c r="F234" s="56"/>
      <c r="G234" s="96"/>
      <c r="H234" s="24"/>
      <c r="I234" s="14"/>
      <c r="J234" s="15"/>
      <c r="K234" s="14"/>
      <c r="L234" s="21"/>
      <c r="M234" s="17"/>
    </row>
    <row r="235" spans="1:13" ht="14.5">
      <c r="A235" s="49">
        <v>34</v>
      </c>
      <c r="B235" s="23" t="s">
        <v>37</v>
      </c>
      <c r="C235" s="38" t="s">
        <v>4</v>
      </c>
      <c r="D235" s="75">
        <v>29</v>
      </c>
      <c r="E235" s="56"/>
      <c r="F235" s="56"/>
      <c r="G235" s="96">
        <v>85</v>
      </c>
      <c r="H235" s="24"/>
      <c r="I235" s="14"/>
      <c r="J235" s="15"/>
      <c r="K235" s="14"/>
      <c r="L235" s="21"/>
      <c r="M235" s="17"/>
    </row>
    <row r="236" spans="1:13" ht="14.5">
      <c r="A236" s="49"/>
      <c r="B236" s="23" t="s">
        <v>73</v>
      </c>
      <c r="C236" s="38"/>
      <c r="D236" s="75"/>
      <c r="E236" s="56"/>
      <c r="F236" s="100">
        <f>D235</f>
        <v>29</v>
      </c>
      <c r="G236" s="96">
        <f>G235*40%</f>
        <v>34</v>
      </c>
      <c r="H236" s="31">
        <f>F236*G236</f>
        <v>986</v>
      </c>
      <c r="I236" s="14"/>
      <c r="J236" s="138">
        <f>F236</f>
        <v>29</v>
      </c>
      <c r="K236" s="14">
        <f t="shared" si="20"/>
        <v>29</v>
      </c>
      <c r="L236" s="21">
        <f>K236/F236</f>
        <v>1</v>
      </c>
      <c r="M236" s="17">
        <f t="shared" si="21"/>
        <v>986</v>
      </c>
    </row>
    <row r="237" spans="1:13" ht="14.5">
      <c r="A237" s="49"/>
      <c r="B237" s="23" t="s">
        <v>74</v>
      </c>
      <c r="C237" s="38"/>
      <c r="D237" s="75"/>
      <c r="E237" s="56"/>
      <c r="F237" s="100">
        <f>D235</f>
        <v>29</v>
      </c>
      <c r="G237" s="96">
        <f>G235*30%</f>
        <v>25.5</v>
      </c>
      <c r="H237" s="31">
        <f>F237*G237</f>
        <v>739.5</v>
      </c>
      <c r="I237" s="14"/>
      <c r="J237" s="138">
        <f>F237</f>
        <v>29</v>
      </c>
      <c r="K237" s="14">
        <f t="shared" si="20"/>
        <v>29</v>
      </c>
      <c r="L237" s="21">
        <f>K237/F237</f>
        <v>1</v>
      </c>
      <c r="M237" s="17">
        <f t="shared" si="21"/>
        <v>739.5</v>
      </c>
    </row>
    <row r="238" spans="1:13" ht="14.5">
      <c r="A238" s="49"/>
      <c r="B238" s="33" t="s">
        <v>86</v>
      </c>
      <c r="C238" s="38"/>
      <c r="D238" s="75"/>
      <c r="E238" s="56"/>
      <c r="F238" s="100">
        <f>D235</f>
        <v>29</v>
      </c>
      <c r="G238" s="96">
        <f>G235*20%</f>
        <v>17</v>
      </c>
      <c r="H238" s="31">
        <f>F238*G238</f>
        <v>493</v>
      </c>
      <c r="I238" s="14"/>
      <c r="J238" s="15"/>
      <c r="K238" s="14">
        <f t="shared" si="20"/>
        <v>0</v>
      </c>
      <c r="L238" s="21">
        <f>K238/F238</f>
        <v>0</v>
      </c>
      <c r="M238" s="17">
        <f t="shared" si="21"/>
        <v>0</v>
      </c>
    </row>
    <row r="239" spans="1:13" ht="14.5">
      <c r="A239" s="49"/>
      <c r="B239" s="23" t="s">
        <v>77</v>
      </c>
      <c r="C239" s="38"/>
      <c r="D239" s="75"/>
      <c r="E239" s="56"/>
      <c r="F239" s="100">
        <f>D235</f>
        <v>29</v>
      </c>
      <c r="G239" s="96">
        <f>G235*10%</f>
        <v>8.5</v>
      </c>
      <c r="H239" s="31">
        <f>F239*G239</f>
        <v>246.5</v>
      </c>
      <c r="I239" s="14"/>
      <c r="J239" s="15"/>
      <c r="K239" s="14">
        <f t="shared" si="20"/>
        <v>0</v>
      </c>
      <c r="L239" s="21">
        <f>K239/F239</f>
        <v>0</v>
      </c>
      <c r="M239" s="17">
        <f t="shared" si="21"/>
        <v>0</v>
      </c>
    </row>
    <row r="240" spans="1:13" ht="14.5">
      <c r="A240" s="49"/>
      <c r="B240" s="23"/>
      <c r="C240" s="38"/>
      <c r="D240" s="75"/>
      <c r="E240" s="56"/>
      <c r="F240" s="56"/>
      <c r="G240" s="96"/>
      <c r="H240" s="24"/>
      <c r="I240" s="14"/>
      <c r="J240" s="15"/>
      <c r="K240" s="14"/>
      <c r="L240" s="21"/>
      <c r="M240" s="17"/>
    </row>
    <row r="241" spans="1:13" ht="14.5">
      <c r="A241" s="49">
        <v>35</v>
      </c>
      <c r="B241" s="23" t="s">
        <v>39</v>
      </c>
      <c r="C241" s="38" t="s">
        <v>3</v>
      </c>
      <c r="D241" s="75">
        <v>13</v>
      </c>
      <c r="E241" s="56"/>
      <c r="F241" s="56"/>
      <c r="G241" s="96">
        <v>220</v>
      </c>
      <c r="H241" s="24"/>
      <c r="I241" s="14"/>
      <c r="J241" s="15"/>
      <c r="K241" s="14"/>
      <c r="L241" s="21"/>
      <c r="M241" s="17"/>
    </row>
    <row r="242" spans="1:13" ht="14.5">
      <c r="A242" s="49"/>
      <c r="B242" s="23" t="s">
        <v>73</v>
      </c>
      <c r="C242" s="38"/>
      <c r="D242" s="75"/>
      <c r="E242" s="56"/>
      <c r="F242" s="100">
        <f>D241</f>
        <v>13</v>
      </c>
      <c r="G242" s="96">
        <f>G241*40%</f>
        <v>88</v>
      </c>
      <c r="H242" s="31">
        <f>F242*G242</f>
        <v>1144</v>
      </c>
      <c r="I242" s="14"/>
      <c r="J242" s="138">
        <f>F242</f>
        <v>13</v>
      </c>
      <c r="K242" s="14">
        <f t="shared" si="20"/>
        <v>13</v>
      </c>
      <c r="L242" s="21">
        <f>K242/F242</f>
        <v>1</v>
      </c>
      <c r="M242" s="17">
        <f t="shared" si="21"/>
        <v>1144</v>
      </c>
    </row>
    <row r="243" spans="1:13" ht="14.5">
      <c r="A243" s="49"/>
      <c r="B243" s="23" t="s">
        <v>74</v>
      </c>
      <c r="C243" s="38"/>
      <c r="D243" s="75"/>
      <c r="E243" s="56"/>
      <c r="F243" s="100">
        <f>D241</f>
        <v>13</v>
      </c>
      <c r="G243" s="96">
        <f>G241*30%</f>
        <v>66</v>
      </c>
      <c r="H243" s="31">
        <f>F243*G243</f>
        <v>858</v>
      </c>
      <c r="I243" s="14"/>
      <c r="J243" s="138">
        <f>F243</f>
        <v>13</v>
      </c>
      <c r="K243" s="14">
        <f t="shared" si="20"/>
        <v>13</v>
      </c>
      <c r="L243" s="21">
        <f>K243/F243</f>
        <v>1</v>
      </c>
      <c r="M243" s="17">
        <f t="shared" si="21"/>
        <v>858</v>
      </c>
    </row>
    <row r="244" spans="1:13" ht="14.5">
      <c r="A244" s="49"/>
      <c r="B244" s="33" t="s">
        <v>86</v>
      </c>
      <c r="C244" s="38"/>
      <c r="D244" s="75"/>
      <c r="E244" s="56"/>
      <c r="F244" s="100">
        <f>D241</f>
        <v>13</v>
      </c>
      <c r="G244" s="96">
        <f>G241*20%</f>
        <v>44</v>
      </c>
      <c r="H244" s="31">
        <f>F244*G244</f>
        <v>572</v>
      </c>
      <c r="I244" s="14"/>
      <c r="J244" s="15"/>
      <c r="K244" s="14">
        <f t="shared" si="20"/>
        <v>0</v>
      </c>
      <c r="L244" s="21">
        <f>K244/F244</f>
        <v>0</v>
      </c>
      <c r="M244" s="17">
        <f t="shared" si="21"/>
        <v>0</v>
      </c>
    </row>
    <row r="245" spans="1:13" ht="14.5">
      <c r="A245" s="49"/>
      <c r="B245" s="23" t="s">
        <v>77</v>
      </c>
      <c r="C245" s="38"/>
      <c r="D245" s="75"/>
      <c r="E245" s="56"/>
      <c r="F245" s="100">
        <f>D241</f>
        <v>13</v>
      </c>
      <c r="G245" s="96">
        <f>G241*10%</f>
        <v>22</v>
      </c>
      <c r="H245" s="31">
        <f>F245*G245</f>
        <v>286</v>
      </c>
      <c r="I245" s="14"/>
      <c r="J245" s="15"/>
      <c r="K245" s="14">
        <f t="shared" si="20"/>
        <v>0</v>
      </c>
      <c r="L245" s="21">
        <f>K245/F245</f>
        <v>0</v>
      </c>
      <c r="M245" s="17">
        <f t="shared" si="21"/>
        <v>0</v>
      </c>
    </row>
    <row r="246" spans="1:13" ht="14.5">
      <c r="A246" s="49"/>
      <c r="B246" s="23"/>
      <c r="C246" s="38"/>
      <c r="D246" s="75"/>
      <c r="E246" s="56"/>
      <c r="F246" s="56"/>
      <c r="G246" s="96"/>
      <c r="H246" s="24"/>
      <c r="I246" s="14"/>
      <c r="J246" s="15"/>
      <c r="K246" s="14"/>
      <c r="L246" s="21"/>
      <c r="M246" s="17"/>
    </row>
    <row r="247" spans="1:13" ht="14.5">
      <c r="A247" s="49"/>
      <c r="B247" s="30" t="s">
        <v>44</v>
      </c>
      <c r="C247" s="38"/>
      <c r="D247" s="75"/>
      <c r="E247" s="56"/>
      <c r="F247" s="56"/>
      <c r="G247" s="96"/>
      <c r="H247" s="24"/>
      <c r="I247" s="14"/>
      <c r="J247" s="15"/>
      <c r="K247" s="14"/>
      <c r="L247" s="21"/>
      <c r="M247" s="17"/>
    </row>
    <row r="248" spans="1:13" ht="14.5">
      <c r="A248" s="49">
        <v>36</v>
      </c>
      <c r="B248" s="23" t="s">
        <v>35</v>
      </c>
      <c r="C248" s="38" t="s">
        <v>3</v>
      </c>
      <c r="D248" s="75">
        <f>21</f>
        <v>21</v>
      </c>
      <c r="E248" s="56"/>
      <c r="F248" s="56"/>
      <c r="G248" s="96">
        <v>90</v>
      </c>
      <c r="H248" s="24"/>
      <c r="I248" s="14"/>
      <c r="J248" s="15"/>
      <c r="K248" s="14"/>
      <c r="L248" s="21"/>
      <c r="M248" s="17"/>
    </row>
    <row r="249" spans="1:13" ht="14.5">
      <c r="A249" s="49"/>
      <c r="B249" s="23" t="s">
        <v>73</v>
      </c>
      <c r="C249" s="38"/>
      <c r="D249" s="75"/>
      <c r="E249" s="56"/>
      <c r="F249" s="100">
        <f>D248</f>
        <v>21</v>
      </c>
      <c r="G249" s="96">
        <f>G248*40%</f>
        <v>36</v>
      </c>
      <c r="H249" s="31">
        <f>F249*G249</f>
        <v>756</v>
      </c>
      <c r="I249" s="14">
        <v>21</v>
      </c>
      <c r="J249" s="15"/>
      <c r="K249" s="14">
        <f t="shared" ref="K249:K264" si="22">I249+J249</f>
        <v>21</v>
      </c>
      <c r="L249" s="21">
        <f>K249/F249</f>
        <v>1</v>
      </c>
      <c r="M249" s="17">
        <f t="shared" ref="M249:M264" si="23">K249*G249</f>
        <v>756</v>
      </c>
    </row>
    <row r="250" spans="1:13" ht="14.5">
      <c r="A250" s="49"/>
      <c r="B250" s="23" t="s">
        <v>74</v>
      </c>
      <c r="C250" s="38"/>
      <c r="D250" s="75"/>
      <c r="E250" s="56"/>
      <c r="F250" s="100">
        <f>D248</f>
        <v>21</v>
      </c>
      <c r="G250" s="96">
        <f>G248*30%</f>
        <v>27</v>
      </c>
      <c r="H250" s="31">
        <f>F250*G250</f>
        <v>567</v>
      </c>
      <c r="I250" s="14">
        <v>21</v>
      </c>
      <c r="J250" s="15"/>
      <c r="K250" s="14">
        <f t="shared" si="22"/>
        <v>21</v>
      </c>
      <c r="L250" s="21">
        <f>K250/F250</f>
        <v>1</v>
      </c>
      <c r="M250" s="17">
        <f t="shared" si="23"/>
        <v>567</v>
      </c>
    </row>
    <row r="251" spans="1:13" ht="14.5">
      <c r="A251" s="49"/>
      <c r="B251" s="33" t="s">
        <v>86</v>
      </c>
      <c r="C251" s="38"/>
      <c r="D251" s="75"/>
      <c r="E251" s="56"/>
      <c r="F251" s="100">
        <f>D248</f>
        <v>21</v>
      </c>
      <c r="G251" s="96">
        <f>G248*20%</f>
        <v>18</v>
      </c>
      <c r="H251" s="31">
        <f>F251*G251</f>
        <v>378</v>
      </c>
      <c r="I251" s="14">
        <v>21</v>
      </c>
      <c r="J251" s="15"/>
      <c r="K251" s="14">
        <f t="shared" si="22"/>
        <v>21</v>
      </c>
      <c r="L251" s="21">
        <f>K251/F251</f>
        <v>1</v>
      </c>
      <c r="M251" s="17">
        <f t="shared" si="23"/>
        <v>378</v>
      </c>
    </row>
    <row r="252" spans="1:13" ht="14.5">
      <c r="A252" s="49"/>
      <c r="B252" s="23" t="s">
        <v>77</v>
      </c>
      <c r="C252" s="38"/>
      <c r="D252" s="75"/>
      <c r="E252" s="56"/>
      <c r="F252" s="100">
        <f>D248</f>
        <v>21</v>
      </c>
      <c r="G252" s="96">
        <f>G248*10%</f>
        <v>9</v>
      </c>
      <c r="H252" s="31">
        <f>F252*G252</f>
        <v>189</v>
      </c>
      <c r="I252" s="14">
        <v>21</v>
      </c>
      <c r="J252" s="15"/>
      <c r="K252" s="14">
        <f t="shared" si="22"/>
        <v>21</v>
      </c>
      <c r="L252" s="21">
        <f>K252/F252</f>
        <v>1</v>
      </c>
      <c r="M252" s="17">
        <f t="shared" si="23"/>
        <v>189</v>
      </c>
    </row>
    <row r="253" spans="1:13" ht="14.5">
      <c r="A253" s="49"/>
      <c r="B253" s="23"/>
      <c r="C253" s="38"/>
      <c r="D253" s="75"/>
      <c r="E253" s="56"/>
      <c r="F253" s="56"/>
      <c r="G253" s="96"/>
      <c r="H253" s="24"/>
      <c r="I253" s="14"/>
      <c r="J253" s="15"/>
      <c r="K253" s="14"/>
      <c r="L253" s="21"/>
      <c r="M253" s="17"/>
    </row>
    <row r="254" spans="1:13" ht="14.5">
      <c r="A254" s="49">
        <v>37</v>
      </c>
      <c r="B254" s="23" t="s">
        <v>45</v>
      </c>
      <c r="C254" s="38" t="s">
        <v>4</v>
      </c>
      <c r="D254" s="75">
        <v>51</v>
      </c>
      <c r="E254" s="56"/>
      <c r="F254" s="56"/>
      <c r="G254" s="96">
        <v>90</v>
      </c>
      <c r="H254" s="24"/>
      <c r="I254" s="14"/>
      <c r="J254" s="15"/>
      <c r="K254" s="14"/>
      <c r="L254" s="21"/>
      <c r="M254" s="17"/>
    </row>
    <row r="255" spans="1:13" ht="14.5">
      <c r="A255" s="49"/>
      <c r="B255" s="23" t="s">
        <v>73</v>
      </c>
      <c r="C255" s="38"/>
      <c r="D255" s="75"/>
      <c r="E255" s="56"/>
      <c r="F255" s="100">
        <f>D254</f>
        <v>51</v>
      </c>
      <c r="G255" s="96">
        <f>G254*40%</f>
        <v>36</v>
      </c>
      <c r="H255" s="31">
        <f>F255*G255</f>
        <v>1836</v>
      </c>
      <c r="I255" s="14">
        <v>51</v>
      </c>
      <c r="J255" s="15"/>
      <c r="K255" s="14">
        <f t="shared" si="22"/>
        <v>51</v>
      </c>
      <c r="L255" s="21">
        <f>K255/F255</f>
        <v>1</v>
      </c>
      <c r="M255" s="17">
        <f t="shared" si="23"/>
        <v>1836</v>
      </c>
    </row>
    <row r="256" spans="1:13" ht="14.5">
      <c r="A256" s="49"/>
      <c r="B256" s="23" t="s">
        <v>74</v>
      </c>
      <c r="C256" s="38"/>
      <c r="D256" s="75"/>
      <c r="E256" s="56"/>
      <c r="F256" s="100">
        <f>D254</f>
        <v>51</v>
      </c>
      <c r="G256" s="96">
        <f>G254*30%</f>
        <v>27</v>
      </c>
      <c r="H256" s="31">
        <f>F256*G256</f>
        <v>1377</v>
      </c>
      <c r="I256" s="14">
        <v>51</v>
      </c>
      <c r="J256" s="15"/>
      <c r="K256" s="14">
        <f t="shared" si="22"/>
        <v>51</v>
      </c>
      <c r="L256" s="21">
        <f>K256/F256</f>
        <v>1</v>
      </c>
      <c r="M256" s="17">
        <f t="shared" si="23"/>
        <v>1377</v>
      </c>
    </row>
    <row r="257" spans="1:13" ht="14.5">
      <c r="A257" s="49"/>
      <c r="B257" s="33" t="s">
        <v>86</v>
      </c>
      <c r="C257" s="38"/>
      <c r="D257" s="75"/>
      <c r="E257" s="56"/>
      <c r="F257" s="100">
        <f>D254</f>
        <v>51</v>
      </c>
      <c r="G257" s="96">
        <f>G254*20%</f>
        <v>18</v>
      </c>
      <c r="H257" s="31">
        <f>F257*G257</f>
        <v>918</v>
      </c>
      <c r="I257" s="14">
        <v>51</v>
      </c>
      <c r="J257" s="15"/>
      <c r="K257" s="14">
        <f t="shared" si="22"/>
        <v>51</v>
      </c>
      <c r="L257" s="21">
        <f>K257/F257</f>
        <v>1</v>
      </c>
      <c r="M257" s="17">
        <f t="shared" si="23"/>
        <v>918</v>
      </c>
    </row>
    <row r="258" spans="1:13" ht="14.5">
      <c r="A258" s="49"/>
      <c r="B258" s="23" t="s">
        <v>77</v>
      </c>
      <c r="C258" s="38"/>
      <c r="D258" s="75"/>
      <c r="E258" s="56"/>
      <c r="F258" s="100">
        <f>D254</f>
        <v>51</v>
      </c>
      <c r="G258" s="96">
        <f>G254*10%</f>
        <v>9</v>
      </c>
      <c r="H258" s="31">
        <f>F258*G258</f>
        <v>459</v>
      </c>
      <c r="I258" s="14">
        <v>51</v>
      </c>
      <c r="J258" s="15"/>
      <c r="K258" s="14">
        <f t="shared" si="22"/>
        <v>51</v>
      </c>
      <c r="L258" s="21">
        <f>K258/F258</f>
        <v>1</v>
      </c>
      <c r="M258" s="17">
        <f t="shared" si="23"/>
        <v>459</v>
      </c>
    </row>
    <row r="259" spans="1:13" ht="14.5">
      <c r="A259" s="49"/>
      <c r="B259" s="23"/>
      <c r="C259" s="38"/>
      <c r="D259" s="75"/>
      <c r="E259" s="56"/>
      <c r="F259" s="56"/>
      <c r="G259" s="96"/>
      <c r="H259" s="24"/>
      <c r="I259" s="14"/>
      <c r="J259" s="15"/>
      <c r="K259" s="14"/>
      <c r="L259" s="21"/>
      <c r="M259" s="17"/>
    </row>
    <row r="260" spans="1:13" ht="14.5">
      <c r="A260" s="49">
        <v>38</v>
      </c>
      <c r="B260" s="23" t="s">
        <v>46</v>
      </c>
      <c r="C260" s="38" t="s">
        <v>4</v>
      </c>
      <c r="D260" s="75">
        <v>55</v>
      </c>
      <c r="E260" s="56"/>
      <c r="F260" s="56"/>
      <c r="G260" s="96">
        <v>90</v>
      </c>
      <c r="H260" s="24"/>
      <c r="I260" s="14"/>
      <c r="J260" s="15"/>
      <c r="K260" s="14"/>
      <c r="L260" s="21"/>
      <c r="M260" s="17"/>
    </row>
    <row r="261" spans="1:13" ht="14.5">
      <c r="A261" s="49"/>
      <c r="B261" s="23" t="s">
        <v>73</v>
      </c>
      <c r="C261" s="38"/>
      <c r="D261" s="75"/>
      <c r="E261" s="56"/>
      <c r="F261" s="100">
        <f>D260</f>
        <v>55</v>
      </c>
      <c r="G261" s="96">
        <f>G260*40%</f>
        <v>36</v>
      </c>
      <c r="H261" s="31">
        <f>F261*G261</f>
        <v>1980</v>
      </c>
      <c r="I261" s="14">
        <v>55</v>
      </c>
      <c r="J261" s="15"/>
      <c r="K261" s="14">
        <f t="shared" si="22"/>
        <v>55</v>
      </c>
      <c r="L261" s="21">
        <f>K261/F261</f>
        <v>1</v>
      </c>
      <c r="M261" s="17">
        <f t="shared" si="23"/>
        <v>1980</v>
      </c>
    </row>
    <row r="262" spans="1:13" ht="14.5">
      <c r="A262" s="49"/>
      <c r="B262" s="23" t="s">
        <v>74</v>
      </c>
      <c r="C262" s="38"/>
      <c r="D262" s="75"/>
      <c r="E262" s="56"/>
      <c r="F262" s="100">
        <f>D260</f>
        <v>55</v>
      </c>
      <c r="G262" s="96">
        <f>G260*30%</f>
        <v>27</v>
      </c>
      <c r="H262" s="31">
        <f>F262*G262</f>
        <v>1485</v>
      </c>
      <c r="I262" s="14">
        <v>55</v>
      </c>
      <c r="J262" s="15"/>
      <c r="K262" s="14">
        <f t="shared" si="22"/>
        <v>55</v>
      </c>
      <c r="L262" s="21">
        <f>K262/F262</f>
        <v>1</v>
      </c>
      <c r="M262" s="17">
        <f t="shared" si="23"/>
        <v>1485</v>
      </c>
    </row>
    <row r="263" spans="1:13" ht="14.5">
      <c r="A263" s="49"/>
      <c r="B263" s="33" t="s">
        <v>86</v>
      </c>
      <c r="C263" s="38"/>
      <c r="D263" s="75"/>
      <c r="E263" s="56"/>
      <c r="F263" s="100">
        <f>D260</f>
        <v>55</v>
      </c>
      <c r="G263" s="96">
        <f>G260*20%</f>
        <v>18</v>
      </c>
      <c r="H263" s="31">
        <f>F263*G263</f>
        <v>990</v>
      </c>
      <c r="I263" s="14">
        <v>55</v>
      </c>
      <c r="J263" s="15"/>
      <c r="K263" s="14">
        <f t="shared" si="22"/>
        <v>55</v>
      </c>
      <c r="L263" s="21">
        <f>K263/F263</f>
        <v>1</v>
      </c>
      <c r="M263" s="17">
        <f t="shared" si="23"/>
        <v>990</v>
      </c>
    </row>
    <row r="264" spans="1:13" ht="14.5">
      <c r="A264" s="49"/>
      <c r="B264" s="23" t="s">
        <v>77</v>
      </c>
      <c r="C264" s="38"/>
      <c r="D264" s="75"/>
      <c r="E264" s="56"/>
      <c r="F264" s="100">
        <f>D260</f>
        <v>55</v>
      </c>
      <c r="G264" s="96">
        <f>G260*10%</f>
        <v>9</v>
      </c>
      <c r="H264" s="31">
        <f>F264*G264</f>
        <v>495</v>
      </c>
      <c r="I264" s="14">
        <v>55</v>
      </c>
      <c r="J264" s="15"/>
      <c r="K264" s="14">
        <f t="shared" si="22"/>
        <v>55</v>
      </c>
      <c r="L264" s="21">
        <f>K264/F264</f>
        <v>1</v>
      </c>
      <c r="M264" s="17">
        <f t="shared" si="23"/>
        <v>495</v>
      </c>
    </row>
    <row r="265" spans="1:13" ht="14.5">
      <c r="A265" s="49"/>
      <c r="B265" s="23"/>
      <c r="C265" s="38"/>
      <c r="D265" s="75"/>
      <c r="E265" s="56"/>
      <c r="F265" s="56"/>
      <c r="G265" s="96"/>
      <c r="H265" s="24"/>
      <c r="I265" s="14"/>
      <c r="J265" s="15"/>
      <c r="K265" s="14"/>
      <c r="L265" s="21"/>
      <c r="M265" s="17"/>
    </row>
    <row r="266" spans="1:13" ht="14.5">
      <c r="A266" s="49"/>
      <c r="B266" s="30" t="s">
        <v>47</v>
      </c>
      <c r="C266" s="38"/>
      <c r="D266" s="75"/>
      <c r="E266" s="56"/>
      <c r="F266" s="56"/>
      <c r="G266" s="96"/>
      <c r="H266" s="24"/>
      <c r="I266" s="14"/>
      <c r="J266" s="15"/>
      <c r="K266" s="14"/>
      <c r="L266" s="20"/>
      <c r="M266" s="17"/>
    </row>
    <row r="267" spans="1:13" ht="14.5">
      <c r="A267" s="49">
        <v>39</v>
      </c>
      <c r="B267" s="23" t="s">
        <v>48</v>
      </c>
      <c r="C267" s="38" t="s">
        <v>3</v>
      </c>
      <c r="D267" s="75">
        <f>131*90%</f>
        <v>117.9</v>
      </c>
      <c r="E267" s="56"/>
      <c r="F267" s="56"/>
      <c r="G267" s="96">
        <v>90</v>
      </c>
      <c r="H267" s="24"/>
      <c r="I267" s="14"/>
      <c r="J267" s="15"/>
      <c r="K267" s="14"/>
      <c r="L267" s="21"/>
      <c r="M267" s="17"/>
    </row>
    <row r="268" spans="1:13" ht="14.5">
      <c r="A268" s="49"/>
      <c r="B268" s="23" t="s">
        <v>73</v>
      </c>
      <c r="C268" s="38"/>
      <c r="D268" s="75"/>
      <c r="E268" s="56"/>
      <c r="F268" s="100">
        <f>D267</f>
        <v>117.9</v>
      </c>
      <c r="G268" s="96">
        <f>G267*40%</f>
        <v>36</v>
      </c>
      <c r="H268" s="31">
        <f>F268*G268</f>
        <v>4244.4000000000005</v>
      </c>
      <c r="I268" s="14">
        <v>117.9</v>
      </c>
      <c r="J268" s="15"/>
      <c r="K268" s="14">
        <f t="shared" ref="K268:K277" si="24">I268+J268</f>
        <v>117.9</v>
      </c>
      <c r="L268" s="21">
        <f>K268/F268</f>
        <v>1</v>
      </c>
      <c r="M268" s="17">
        <f t="shared" ref="M268:M277" si="25">K268*G268</f>
        <v>4244.4000000000005</v>
      </c>
    </row>
    <row r="269" spans="1:13" ht="14.5">
      <c r="A269" s="49"/>
      <c r="B269" s="23" t="s">
        <v>74</v>
      </c>
      <c r="C269" s="38"/>
      <c r="D269" s="75"/>
      <c r="E269" s="56"/>
      <c r="F269" s="100">
        <f>D267</f>
        <v>117.9</v>
      </c>
      <c r="G269" s="96">
        <f>G267*30%</f>
        <v>27</v>
      </c>
      <c r="H269" s="31">
        <f>F269*G269</f>
        <v>3183.3</v>
      </c>
      <c r="I269" s="14"/>
      <c r="J269" s="138">
        <f>F269</f>
        <v>117.9</v>
      </c>
      <c r="K269" s="14">
        <f t="shared" si="24"/>
        <v>117.9</v>
      </c>
      <c r="L269" s="21">
        <f>K269/F269</f>
        <v>1</v>
      </c>
      <c r="M269" s="17">
        <f t="shared" si="25"/>
        <v>3183.3</v>
      </c>
    </row>
    <row r="270" spans="1:13" ht="14.5">
      <c r="A270" s="49"/>
      <c r="B270" s="33" t="s">
        <v>86</v>
      </c>
      <c r="C270" s="38"/>
      <c r="D270" s="75"/>
      <c r="E270" s="56"/>
      <c r="F270" s="100">
        <f>D267</f>
        <v>117.9</v>
      </c>
      <c r="G270" s="96">
        <f>G267*20%</f>
        <v>18</v>
      </c>
      <c r="H270" s="31">
        <f>F270*G270</f>
        <v>2122.2000000000003</v>
      </c>
      <c r="I270" s="14"/>
      <c r="J270" s="138">
        <f>F270</f>
        <v>117.9</v>
      </c>
      <c r="K270" s="14">
        <f t="shared" si="24"/>
        <v>117.9</v>
      </c>
      <c r="L270" s="21">
        <f>K270/F270</f>
        <v>1</v>
      </c>
      <c r="M270" s="17">
        <f t="shared" si="25"/>
        <v>2122.2000000000003</v>
      </c>
    </row>
    <row r="271" spans="1:13" ht="14.5">
      <c r="A271" s="49"/>
      <c r="B271" s="23" t="s">
        <v>77</v>
      </c>
      <c r="C271" s="38"/>
      <c r="D271" s="75"/>
      <c r="E271" s="56"/>
      <c r="F271" s="100">
        <f>D267</f>
        <v>117.9</v>
      </c>
      <c r="G271" s="96">
        <f>G267*10%</f>
        <v>9</v>
      </c>
      <c r="H271" s="31">
        <f>F271*G271</f>
        <v>1061.1000000000001</v>
      </c>
      <c r="I271" s="14"/>
      <c r="J271" s="15"/>
      <c r="K271" s="14">
        <f t="shared" si="24"/>
        <v>0</v>
      </c>
      <c r="L271" s="21">
        <f>K271/F271</f>
        <v>0</v>
      </c>
      <c r="M271" s="17">
        <f t="shared" si="25"/>
        <v>0</v>
      </c>
    </row>
    <row r="272" spans="1:13" ht="14.5">
      <c r="A272" s="49"/>
      <c r="B272" s="23"/>
      <c r="C272" s="38"/>
      <c r="D272" s="75"/>
      <c r="E272" s="56"/>
      <c r="F272" s="56"/>
      <c r="G272" s="96"/>
      <c r="H272" s="24"/>
      <c r="I272" s="14"/>
      <c r="J272" s="15"/>
      <c r="K272" s="14"/>
      <c r="L272" s="21"/>
      <c r="M272" s="17"/>
    </row>
    <row r="273" spans="1:13" ht="14.5">
      <c r="A273" s="49">
        <v>40</v>
      </c>
      <c r="B273" s="23" t="s">
        <v>49</v>
      </c>
      <c r="C273" s="38" t="s">
        <v>4</v>
      </c>
      <c r="D273" s="75">
        <v>57</v>
      </c>
      <c r="E273" s="56"/>
      <c r="F273" s="56"/>
      <c r="G273" s="96">
        <v>90</v>
      </c>
      <c r="H273" s="24"/>
      <c r="I273" s="14"/>
      <c r="J273" s="15"/>
      <c r="K273" s="14"/>
      <c r="L273" s="21"/>
      <c r="M273" s="17"/>
    </row>
    <row r="274" spans="1:13" ht="14.5">
      <c r="A274" s="49"/>
      <c r="B274" s="23" t="s">
        <v>73</v>
      </c>
      <c r="C274" s="38"/>
      <c r="D274" s="75"/>
      <c r="E274" s="56"/>
      <c r="F274" s="100">
        <f>D273</f>
        <v>57</v>
      </c>
      <c r="G274" s="96">
        <f>G273*40%</f>
        <v>36</v>
      </c>
      <c r="H274" s="31">
        <f>F274*G274</f>
        <v>2052</v>
      </c>
      <c r="I274" s="14">
        <v>57</v>
      </c>
      <c r="J274" s="15"/>
      <c r="K274" s="14">
        <f t="shared" si="24"/>
        <v>57</v>
      </c>
      <c r="L274" s="21">
        <f>K274/F274</f>
        <v>1</v>
      </c>
      <c r="M274" s="17">
        <f t="shared" si="25"/>
        <v>2052</v>
      </c>
    </row>
    <row r="275" spans="1:13" ht="14.5">
      <c r="A275" s="49"/>
      <c r="B275" s="23" t="s">
        <v>74</v>
      </c>
      <c r="C275" s="38"/>
      <c r="D275" s="75"/>
      <c r="E275" s="56"/>
      <c r="F275" s="100">
        <f>D273</f>
        <v>57</v>
      </c>
      <c r="G275" s="96">
        <f>G273*30%</f>
        <v>27</v>
      </c>
      <c r="H275" s="31">
        <f>F275*G275</f>
        <v>1539</v>
      </c>
      <c r="I275" s="14"/>
      <c r="J275" s="138">
        <f>F275</f>
        <v>57</v>
      </c>
      <c r="K275" s="14">
        <f t="shared" si="24"/>
        <v>57</v>
      </c>
      <c r="L275" s="21">
        <f>K275/F275</f>
        <v>1</v>
      </c>
      <c r="M275" s="17">
        <f t="shared" si="25"/>
        <v>1539</v>
      </c>
    </row>
    <row r="276" spans="1:13" ht="14.5">
      <c r="A276" s="49"/>
      <c r="B276" s="33" t="s">
        <v>86</v>
      </c>
      <c r="C276" s="38"/>
      <c r="D276" s="75"/>
      <c r="E276" s="56"/>
      <c r="F276" s="100">
        <f>D273</f>
        <v>57</v>
      </c>
      <c r="G276" s="96">
        <f>G273*20%</f>
        <v>18</v>
      </c>
      <c r="H276" s="31">
        <f>F276*G276</f>
        <v>1026</v>
      </c>
      <c r="I276" s="14"/>
      <c r="J276" s="15"/>
      <c r="K276" s="14">
        <f t="shared" si="24"/>
        <v>0</v>
      </c>
      <c r="L276" s="21">
        <f>K276/F276</f>
        <v>0</v>
      </c>
      <c r="M276" s="17">
        <f t="shared" si="25"/>
        <v>0</v>
      </c>
    </row>
    <row r="277" spans="1:13" ht="14.5">
      <c r="A277" s="49"/>
      <c r="B277" s="23" t="s">
        <v>77</v>
      </c>
      <c r="C277" s="38"/>
      <c r="D277" s="75"/>
      <c r="E277" s="56"/>
      <c r="F277" s="100">
        <f>D273</f>
        <v>57</v>
      </c>
      <c r="G277" s="96">
        <f>G273*10%</f>
        <v>9</v>
      </c>
      <c r="H277" s="31">
        <f>F277*G277</f>
        <v>513</v>
      </c>
      <c r="I277" s="14"/>
      <c r="J277" s="15"/>
      <c r="K277" s="14">
        <f t="shared" si="24"/>
        <v>0</v>
      </c>
      <c r="L277" s="21">
        <f>K277/F277</f>
        <v>0</v>
      </c>
      <c r="M277" s="17">
        <f t="shared" si="25"/>
        <v>0</v>
      </c>
    </row>
    <row r="278" spans="1:13" ht="14.5">
      <c r="A278" s="49"/>
      <c r="B278" s="23"/>
      <c r="C278" s="38"/>
      <c r="D278" s="75"/>
      <c r="E278" s="56"/>
      <c r="F278" s="56"/>
      <c r="G278" s="96"/>
      <c r="H278" s="24"/>
      <c r="I278" s="14"/>
      <c r="J278" s="15"/>
      <c r="K278" s="14"/>
      <c r="L278" s="21"/>
      <c r="M278" s="17"/>
    </row>
    <row r="279" spans="1:13" ht="14.5">
      <c r="A279" s="49"/>
      <c r="B279" s="30" t="s">
        <v>50</v>
      </c>
      <c r="C279" s="38"/>
      <c r="D279" s="75"/>
      <c r="E279" s="56"/>
      <c r="F279" s="56"/>
      <c r="G279" s="96"/>
      <c r="H279" s="24"/>
      <c r="I279" s="14"/>
      <c r="J279" s="15"/>
      <c r="K279" s="14"/>
      <c r="L279" s="20"/>
      <c r="M279" s="17"/>
    </row>
    <row r="280" spans="1:13" ht="14.5">
      <c r="A280" s="49">
        <v>41</v>
      </c>
      <c r="B280" s="23" t="s">
        <v>51</v>
      </c>
      <c r="C280" s="38" t="s">
        <v>3</v>
      </c>
      <c r="D280" s="75">
        <f>87*90%</f>
        <v>78.3</v>
      </c>
      <c r="E280" s="56"/>
      <c r="F280" s="56"/>
      <c r="G280" s="96">
        <v>90</v>
      </c>
      <c r="H280" s="24"/>
      <c r="I280" s="14"/>
      <c r="J280" s="15"/>
      <c r="K280" s="14"/>
      <c r="L280" s="21"/>
      <c r="M280" s="17"/>
    </row>
    <row r="281" spans="1:13" ht="14.5">
      <c r="A281" s="49"/>
      <c r="B281" s="23" t="s">
        <v>73</v>
      </c>
      <c r="C281" s="38"/>
      <c r="D281" s="75"/>
      <c r="E281" s="56"/>
      <c r="F281" s="100">
        <f>D280</f>
        <v>78.3</v>
      </c>
      <c r="G281" s="96">
        <f>G280*40%</f>
        <v>36</v>
      </c>
      <c r="H281" s="31">
        <f>F281*G281</f>
        <v>2818.7999999999997</v>
      </c>
      <c r="I281" s="15">
        <f>D280</f>
        <v>78.3</v>
      </c>
      <c r="J281" s="15"/>
      <c r="K281" s="14">
        <f t="shared" ref="K281:K290" si="26">I281+J281</f>
        <v>78.3</v>
      </c>
      <c r="L281" s="21">
        <f>K281/F281</f>
        <v>1</v>
      </c>
      <c r="M281" s="17">
        <f t="shared" ref="M281:M290" si="27">K281*G281</f>
        <v>2818.7999999999997</v>
      </c>
    </row>
    <row r="282" spans="1:13" ht="14.5">
      <c r="A282" s="49"/>
      <c r="B282" s="23" t="s">
        <v>74</v>
      </c>
      <c r="C282" s="38"/>
      <c r="D282" s="75"/>
      <c r="E282" s="56"/>
      <c r="F282" s="100">
        <f>D280</f>
        <v>78.3</v>
      </c>
      <c r="G282" s="96">
        <f>G280*30%</f>
        <v>27</v>
      </c>
      <c r="H282" s="31">
        <f>F282*G282</f>
        <v>2114.1</v>
      </c>
      <c r="I282" s="15">
        <f>D280</f>
        <v>78.3</v>
      </c>
      <c r="J282" s="15"/>
      <c r="K282" s="14">
        <f t="shared" si="26"/>
        <v>78.3</v>
      </c>
      <c r="L282" s="21">
        <f>K282/F282</f>
        <v>1</v>
      </c>
      <c r="M282" s="17">
        <f t="shared" si="27"/>
        <v>2114.1</v>
      </c>
    </row>
    <row r="283" spans="1:13" ht="14.5">
      <c r="A283" s="49"/>
      <c r="B283" s="33" t="s">
        <v>86</v>
      </c>
      <c r="C283" s="38"/>
      <c r="D283" s="75"/>
      <c r="E283" s="56"/>
      <c r="F283" s="100">
        <f>D280</f>
        <v>78.3</v>
      </c>
      <c r="G283" s="96">
        <f>G280*20%</f>
        <v>18</v>
      </c>
      <c r="H283" s="31">
        <f>F283*G283</f>
        <v>1409.3999999999999</v>
      </c>
      <c r="I283" s="15">
        <f>D280</f>
        <v>78.3</v>
      </c>
      <c r="J283" s="15"/>
      <c r="K283" s="14">
        <f t="shared" si="26"/>
        <v>78.3</v>
      </c>
      <c r="L283" s="21">
        <f>K283/F283</f>
        <v>1</v>
      </c>
      <c r="M283" s="17">
        <f t="shared" si="27"/>
        <v>1409.3999999999999</v>
      </c>
    </row>
    <row r="284" spans="1:13" ht="14.5">
      <c r="A284" s="49"/>
      <c r="B284" s="23" t="s">
        <v>77</v>
      </c>
      <c r="C284" s="38"/>
      <c r="D284" s="75"/>
      <c r="E284" s="56"/>
      <c r="F284" s="100">
        <f>D280</f>
        <v>78.3</v>
      </c>
      <c r="G284" s="96">
        <f>G280*10%</f>
        <v>9</v>
      </c>
      <c r="H284" s="31">
        <f>F284*G284</f>
        <v>704.69999999999993</v>
      </c>
      <c r="I284" s="15">
        <f>D280</f>
        <v>78.3</v>
      </c>
      <c r="J284" s="15"/>
      <c r="K284" s="14">
        <f t="shared" si="26"/>
        <v>78.3</v>
      </c>
      <c r="L284" s="21">
        <f>K284/F284</f>
        <v>1</v>
      </c>
      <c r="M284" s="17">
        <f t="shared" si="27"/>
        <v>704.69999999999993</v>
      </c>
    </row>
    <row r="285" spans="1:13" ht="14.5">
      <c r="A285" s="49"/>
      <c r="B285" s="23"/>
      <c r="C285" s="38"/>
      <c r="D285" s="75"/>
      <c r="E285" s="56"/>
      <c r="F285" s="56"/>
      <c r="G285" s="96"/>
      <c r="H285" s="24"/>
      <c r="I285" s="14"/>
      <c r="J285" s="15"/>
      <c r="K285" s="14"/>
      <c r="L285" s="21"/>
      <c r="M285" s="17"/>
    </row>
    <row r="286" spans="1:13" ht="29">
      <c r="A286" s="49">
        <v>42</v>
      </c>
      <c r="B286" s="33" t="s">
        <v>52</v>
      </c>
      <c r="C286" s="38" t="s">
        <v>4</v>
      </c>
      <c r="D286" s="75">
        <v>60</v>
      </c>
      <c r="E286" s="56"/>
      <c r="F286" s="56"/>
      <c r="G286" s="96">
        <v>175</v>
      </c>
      <c r="H286" s="24"/>
      <c r="I286" s="14"/>
      <c r="J286" s="15"/>
      <c r="K286" s="14"/>
      <c r="L286" s="21"/>
      <c r="M286" s="17"/>
    </row>
    <row r="287" spans="1:13" ht="14.5">
      <c r="A287" s="49"/>
      <c r="B287" s="23" t="s">
        <v>73</v>
      </c>
      <c r="C287" s="38"/>
      <c r="D287" s="75"/>
      <c r="E287" s="56"/>
      <c r="F287" s="100">
        <f>D286</f>
        <v>60</v>
      </c>
      <c r="G287" s="96">
        <f>G286*40%</f>
        <v>70</v>
      </c>
      <c r="H287" s="31">
        <f>F287*G287</f>
        <v>4200</v>
      </c>
      <c r="I287" s="15">
        <f>D286</f>
        <v>60</v>
      </c>
      <c r="J287" s="15"/>
      <c r="K287" s="14">
        <f t="shared" si="26"/>
        <v>60</v>
      </c>
      <c r="L287" s="21">
        <f>K287/F287</f>
        <v>1</v>
      </c>
      <c r="M287" s="17">
        <f t="shared" si="27"/>
        <v>4200</v>
      </c>
    </row>
    <row r="288" spans="1:13" ht="14.5">
      <c r="A288" s="49"/>
      <c r="B288" s="23" t="s">
        <v>74</v>
      </c>
      <c r="C288" s="38"/>
      <c r="D288" s="75"/>
      <c r="E288" s="56"/>
      <c r="F288" s="100">
        <f>D286</f>
        <v>60</v>
      </c>
      <c r="G288" s="96">
        <f>G286*30%</f>
        <v>52.5</v>
      </c>
      <c r="H288" s="31">
        <f>F288*G288</f>
        <v>3150</v>
      </c>
      <c r="I288" s="15">
        <f>D286</f>
        <v>60</v>
      </c>
      <c r="J288" s="15"/>
      <c r="K288" s="14">
        <f t="shared" si="26"/>
        <v>60</v>
      </c>
      <c r="L288" s="21">
        <f>K288/F288</f>
        <v>1</v>
      </c>
      <c r="M288" s="17">
        <f t="shared" si="27"/>
        <v>3150</v>
      </c>
    </row>
    <row r="289" spans="1:13" ht="14.5">
      <c r="A289" s="49"/>
      <c r="B289" s="33" t="s">
        <v>86</v>
      </c>
      <c r="C289" s="38"/>
      <c r="D289" s="75"/>
      <c r="E289" s="56"/>
      <c r="F289" s="100">
        <f>D286</f>
        <v>60</v>
      </c>
      <c r="G289" s="96">
        <f>G286*20%</f>
        <v>35</v>
      </c>
      <c r="H289" s="31">
        <f>F289*G289</f>
        <v>2100</v>
      </c>
      <c r="I289" s="15">
        <f>D286</f>
        <v>60</v>
      </c>
      <c r="J289" s="15"/>
      <c r="K289" s="14">
        <f t="shared" si="26"/>
        <v>60</v>
      </c>
      <c r="L289" s="21">
        <f>K289/F289</f>
        <v>1</v>
      </c>
      <c r="M289" s="17">
        <f t="shared" si="27"/>
        <v>2100</v>
      </c>
    </row>
    <row r="290" spans="1:13" ht="14.5">
      <c r="A290" s="49"/>
      <c r="B290" s="23" t="s">
        <v>77</v>
      </c>
      <c r="C290" s="38"/>
      <c r="D290" s="75"/>
      <c r="E290" s="56"/>
      <c r="F290" s="100">
        <f>D286</f>
        <v>60</v>
      </c>
      <c r="G290" s="96">
        <f>G286*10%</f>
        <v>17.5</v>
      </c>
      <c r="H290" s="31">
        <f>F290*G290</f>
        <v>1050</v>
      </c>
      <c r="I290" s="15">
        <f>D286</f>
        <v>60</v>
      </c>
      <c r="J290" s="15"/>
      <c r="K290" s="14">
        <f t="shared" si="26"/>
        <v>60</v>
      </c>
      <c r="L290" s="21">
        <f>K290/F290</f>
        <v>1</v>
      </c>
      <c r="M290" s="17">
        <f t="shared" si="27"/>
        <v>1050</v>
      </c>
    </row>
    <row r="291" spans="1:13" ht="14.5">
      <c r="A291" s="49"/>
      <c r="B291" s="33"/>
      <c r="C291" s="38"/>
      <c r="D291" s="75"/>
      <c r="E291" s="56"/>
      <c r="F291" s="56"/>
      <c r="G291" s="96"/>
      <c r="H291" s="24"/>
      <c r="I291" s="14"/>
      <c r="J291" s="15"/>
      <c r="K291" s="14"/>
      <c r="L291" s="21"/>
      <c r="M291" s="17"/>
    </row>
    <row r="292" spans="1:13" ht="14.5">
      <c r="A292" s="49"/>
      <c r="B292" s="30" t="s">
        <v>53</v>
      </c>
      <c r="C292" s="38"/>
      <c r="D292" s="75"/>
      <c r="E292" s="56"/>
      <c r="F292" s="56"/>
      <c r="G292" s="96"/>
      <c r="H292" s="24"/>
      <c r="I292" s="14"/>
      <c r="J292" s="15"/>
      <c r="K292" s="14"/>
      <c r="L292" s="20"/>
      <c r="M292" s="17"/>
    </row>
    <row r="293" spans="1:13" ht="14.5">
      <c r="A293" s="49">
        <v>43</v>
      </c>
      <c r="B293" s="23" t="s">
        <v>54</v>
      </c>
      <c r="C293" s="38" t="s">
        <v>55</v>
      </c>
      <c r="D293" s="75">
        <f>17*4</f>
        <v>68</v>
      </c>
      <c r="E293" s="56"/>
      <c r="F293" s="56"/>
      <c r="G293" s="96">
        <v>150</v>
      </c>
      <c r="H293" s="24"/>
      <c r="I293" s="14"/>
      <c r="J293" s="15"/>
      <c r="K293" s="14"/>
      <c r="L293" s="21"/>
      <c r="M293" s="17"/>
    </row>
    <row r="294" spans="1:13" ht="14.5">
      <c r="A294" s="49"/>
      <c r="B294" s="23" t="s">
        <v>73</v>
      </c>
      <c r="C294" s="38"/>
      <c r="D294" s="75"/>
      <c r="E294" s="56"/>
      <c r="F294" s="100">
        <f>D293</f>
        <v>68</v>
      </c>
      <c r="G294" s="96">
        <f>G293*40%</f>
        <v>60</v>
      </c>
      <c r="H294" s="31">
        <f>F294*G294</f>
        <v>4080</v>
      </c>
      <c r="I294" s="15">
        <f>F294</f>
        <v>68</v>
      </c>
      <c r="J294" s="15"/>
      <c r="K294" s="14">
        <f>I294+J294</f>
        <v>68</v>
      </c>
      <c r="L294" s="21">
        <f>K294/F294</f>
        <v>1</v>
      </c>
      <c r="M294" s="17">
        <f>K294*G294</f>
        <v>4080</v>
      </c>
    </row>
    <row r="295" spans="1:13" ht="14.5">
      <c r="A295" s="49"/>
      <c r="B295" s="23" t="s">
        <v>74</v>
      </c>
      <c r="C295" s="38"/>
      <c r="D295" s="75"/>
      <c r="E295" s="56"/>
      <c r="F295" s="100">
        <f>D293</f>
        <v>68</v>
      </c>
      <c r="G295" s="96">
        <f>G293*30%</f>
        <v>45</v>
      </c>
      <c r="H295" s="31">
        <f>F295*G295</f>
        <v>3060</v>
      </c>
      <c r="I295" s="15">
        <f>F295</f>
        <v>68</v>
      </c>
      <c r="J295" s="15"/>
      <c r="K295" s="14">
        <f>I295+J295</f>
        <v>68</v>
      </c>
      <c r="L295" s="21">
        <f>K295/F295</f>
        <v>1</v>
      </c>
      <c r="M295" s="17">
        <f>K295*G295</f>
        <v>3060</v>
      </c>
    </row>
    <row r="296" spans="1:13" ht="14.5">
      <c r="A296" s="49"/>
      <c r="B296" s="33" t="s">
        <v>86</v>
      </c>
      <c r="C296" s="38"/>
      <c r="D296" s="75"/>
      <c r="E296" s="56"/>
      <c r="F296" s="100">
        <f>D293</f>
        <v>68</v>
      </c>
      <c r="G296" s="96">
        <f>G293*20%</f>
        <v>30</v>
      </c>
      <c r="H296" s="31">
        <f>F296*G296</f>
        <v>2040</v>
      </c>
      <c r="I296" s="15">
        <f>F296</f>
        <v>68</v>
      </c>
      <c r="J296" s="15"/>
      <c r="K296" s="14">
        <f>I296+J296</f>
        <v>68</v>
      </c>
      <c r="L296" s="21">
        <f>K296/F296</f>
        <v>1</v>
      </c>
      <c r="M296" s="17">
        <f>K296*G296</f>
        <v>2040</v>
      </c>
    </row>
    <row r="297" spans="1:13" ht="14.5">
      <c r="A297" s="49"/>
      <c r="B297" s="23" t="s">
        <v>77</v>
      </c>
      <c r="C297" s="38"/>
      <c r="D297" s="75"/>
      <c r="E297" s="56"/>
      <c r="F297" s="100">
        <f>D293</f>
        <v>68</v>
      </c>
      <c r="G297" s="96">
        <f>G293*10%</f>
        <v>15</v>
      </c>
      <c r="H297" s="31">
        <f>F297*G297</f>
        <v>1020</v>
      </c>
      <c r="I297" s="15">
        <f>F297</f>
        <v>68</v>
      </c>
      <c r="J297" s="15"/>
      <c r="K297" s="14">
        <f>I297+J297</f>
        <v>68</v>
      </c>
      <c r="L297" s="21">
        <f>K297/F297</f>
        <v>1</v>
      </c>
      <c r="M297" s="17">
        <f>K297*G297</f>
        <v>1020</v>
      </c>
    </row>
    <row r="298" spans="1:13" ht="14.5">
      <c r="A298" s="49"/>
      <c r="B298" s="23"/>
      <c r="C298" s="38"/>
      <c r="D298" s="75"/>
      <c r="E298" s="56"/>
      <c r="F298" s="56"/>
      <c r="G298" s="96"/>
      <c r="H298" s="24"/>
      <c r="I298" s="14"/>
      <c r="J298" s="15"/>
      <c r="K298" s="14"/>
      <c r="L298" s="21"/>
      <c r="M298" s="17"/>
    </row>
    <row r="299" spans="1:13" ht="14.5">
      <c r="A299" s="49"/>
      <c r="B299" s="30" t="s">
        <v>56</v>
      </c>
      <c r="C299" s="38"/>
      <c r="D299" s="75"/>
      <c r="E299" s="56"/>
      <c r="F299" s="56"/>
      <c r="G299" s="96"/>
      <c r="H299" s="24"/>
      <c r="I299" s="14"/>
      <c r="J299" s="15"/>
      <c r="K299" s="14"/>
      <c r="L299" s="21"/>
      <c r="M299" s="17"/>
    </row>
    <row r="300" spans="1:13" ht="14.5">
      <c r="A300" s="49">
        <v>44</v>
      </c>
      <c r="B300" s="23" t="s">
        <v>57</v>
      </c>
      <c r="C300" s="38" t="s">
        <v>3</v>
      </c>
      <c r="D300" s="75">
        <f>46</f>
        <v>46</v>
      </c>
      <c r="E300" s="56"/>
      <c r="F300" s="56"/>
      <c r="G300" s="96">
        <v>110</v>
      </c>
      <c r="H300" s="24"/>
      <c r="I300" s="14"/>
      <c r="J300" s="15"/>
      <c r="K300" s="14"/>
      <c r="L300" s="21"/>
      <c r="M300" s="17"/>
    </row>
    <row r="301" spans="1:13" ht="14.5">
      <c r="A301" s="49"/>
      <c r="B301" s="23" t="s">
        <v>73</v>
      </c>
      <c r="C301" s="38"/>
      <c r="D301" s="75"/>
      <c r="E301" s="56"/>
      <c r="F301" s="100">
        <f>D300</f>
        <v>46</v>
      </c>
      <c r="G301" s="96">
        <f>G300*40%</f>
        <v>44</v>
      </c>
      <c r="H301" s="31">
        <f>F301*G301</f>
        <v>2024</v>
      </c>
      <c r="I301" s="14">
        <f>F301</f>
        <v>46</v>
      </c>
      <c r="J301" s="15">
        <f>D300-I301</f>
        <v>0</v>
      </c>
      <c r="K301" s="14">
        <f t="shared" ref="K301:K309" si="28">I301+J301</f>
        <v>46</v>
      </c>
      <c r="L301" s="21">
        <f>K301/F301</f>
        <v>1</v>
      </c>
      <c r="M301" s="17">
        <f t="shared" ref="M301:M309" si="29">K301*G301</f>
        <v>2024</v>
      </c>
    </row>
    <row r="302" spans="1:13" ht="14.5">
      <c r="A302" s="49"/>
      <c r="B302" s="23" t="s">
        <v>74</v>
      </c>
      <c r="C302" s="38"/>
      <c r="D302" s="75"/>
      <c r="E302" s="56"/>
      <c r="F302" s="100">
        <f>D300</f>
        <v>46</v>
      </c>
      <c r="G302" s="96">
        <f>G300*30%</f>
        <v>33</v>
      </c>
      <c r="H302" s="31">
        <f>F302*G302</f>
        <v>1518</v>
      </c>
      <c r="I302" s="14">
        <f>F302</f>
        <v>46</v>
      </c>
      <c r="J302" s="15">
        <f>D300-I302</f>
        <v>0</v>
      </c>
      <c r="K302" s="14">
        <f t="shared" si="28"/>
        <v>46</v>
      </c>
      <c r="L302" s="21">
        <f>K302/F302</f>
        <v>1</v>
      </c>
      <c r="M302" s="17">
        <f t="shared" si="29"/>
        <v>1518</v>
      </c>
    </row>
    <row r="303" spans="1:13" ht="14.5">
      <c r="A303" s="49"/>
      <c r="B303" s="33" t="s">
        <v>86</v>
      </c>
      <c r="C303" s="38"/>
      <c r="D303" s="75"/>
      <c r="E303" s="56"/>
      <c r="F303" s="100">
        <f>D300</f>
        <v>46</v>
      </c>
      <c r="G303" s="96">
        <f>G300*20%</f>
        <v>22</v>
      </c>
      <c r="H303" s="31">
        <f>F303*G303</f>
        <v>1012</v>
      </c>
      <c r="I303" s="14"/>
      <c r="J303" s="15">
        <v>0</v>
      </c>
      <c r="K303" s="14">
        <f t="shared" si="28"/>
        <v>0</v>
      </c>
      <c r="L303" s="21">
        <f>K303/F303</f>
        <v>0</v>
      </c>
      <c r="M303" s="17">
        <f t="shared" si="29"/>
        <v>0</v>
      </c>
    </row>
    <row r="304" spans="1:13" ht="14.5">
      <c r="A304" s="49"/>
      <c r="B304" s="23" t="s">
        <v>77</v>
      </c>
      <c r="C304" s="38"/>
      <c r="D304" s="75"/>
      <c r="E304" s="56"/>
      <c r="F304" s="100">
        <f>D300</f>
        <v>46</v>
      </c>
      <c r="G304" s="96">
        <f>G300*10%</f>
        <v>11</v>
      </c>
      <c r="H304" s="31">
        <f>F304*G304</f>
        <v>506</v>
      </c>
      <c r="I304" s="14"/>
      <c r="J304" s="15"/>
      <c r="K304" s="14">
        <f t="shared" si="28"/>
        <v>0</v>
      </c>
      <c r="L304" s="21">
        <f>K304/F304</f>
        <v>0</v>
      </c>
      <c r="M304" s="17">
        <f t="shared" si="29"/>
        <v>0</v>
      </c>
    </row>
    <row r="305" spans="1:13" ht="14.5">
      <c r="A305" s="49"/>
      <c r="B305" s="23"/>
      <c r="C305" s="38"/>
      <c r="D305" s="75"/>
      <c r="E305" s="56"/>
      <c r="F305" s="56"/>
      <c r="G305" s="96"/>
      <c r="H305" s="24"/>
      <c r="I305" s="14"/>
      <c r="J305" s="15"/>
      <c r="K305" s="14"/>
      <c r="L305" s="21"/>
      <c r="M305" s="17"/>
    </row>
    <row r="306" spans="1:13" ht="14.5">
      <c r="A306" s="49">
        <v>45</v>
      </c>
      <c r="B306" s="23" t="s">
        <v>58</v>
      </c>
      <c r="C306" s="38" t="s">
        <v>4</v>
      </c>
      <c r="D306" s="75">
        <v>30</v>
      </c>
      <c r="E306" s="56"/>
      <c r="F306" s="56"/>
      <c r="G306" s="96">
        <v>150</v>
      </c>
      <c r="H306" s="24"/>
      <c r="I306" s="14"/>
      <c r="J306" s="15"/>
      <c r="K306" s="14"/>
      <c r="L306" s="21"/>
      <c r="M306" s="17"/>
    </row>
    <row r="307" spans="1:13" ht="14.5">
      <c r="A307" s="49"/>
      <c r="B307" s="23" t="s">
        <v>100</v>
      </c>
      <c r="C307" s="38"/>
      <c r="D307" s="75"/>
      <c r="E307" s="56"/>
      <c r="F307" s="100">
        <f>D306</f>
        <v>30</v>
      </c>
      <c r="G307" s="96">
        <f>G306*50%</f>
        <v>75</v>
      </c>
      <c r="H307" s="31">
        <f>F307*G307</f>
        <v>2250</v>
      </c>
      <c r="I307" s="14">
        <f>F307</f>
        <v>30</v>
      </c>
      <c r="J307" s="15"/>
      <c r="K307" s="14">
        <f t="shared" si="28"/>
        <v>30</v>
      </c>
      <c r="L307" s="21">
        <f>K307/F307</f>
        <v>1</v>
      </c>
      <c r="M307" s="17">
        <f t="shared" si="29"/>
        <v>2250</v>
      </c>
    </row>
    <row r="308" spans="1:13" ht="14.5">
      <c r="A308" s="49"/>
      <c r="B308" s="33" t="s">
        <v>101</v>
      </c>
      <c r="C308" s="38"/>
      <c r="D308" s="75"/>
      <c r="E308" s="56"/>
      <c r="F308" s="100">
        <f>D306</f>
        <v>30</v>
      </c>
      <c r="G308" s="96">
        <f>G306*40%</f>
        <v>60</v>
      </c>
      <c r="H308" s="31">
        <f>F308*G308</f>
        <v>1800</v>
      </c>
      <c r="I308" s="14">
        <f>F308</f>
        <v>30</v>
      </c>
      <c r="J308" s="15"/>
      <c r="K308" s="14">
        <f t="shared" si="28"/>
        <v>30</v>
      </c>
      <c r="L308" s="21">
        <f>K308/F308</f>
        <v>1</v>
      </c>
      <c r="M308" s="17">
        <f t="shared" si="29"/>
        <v>1800</v>
      </c>
    </row>
    <row r="309" spans="1:13" ht="14.5">
      <c r="A309" s="49"/>
      <c r="B309" s="23" t="s">
        <v>77</v>
      </c>
      <c r="C309" s="38"/>
      <c r="D309" s="75"/>
      <c r="E309" s="56"/>
      <c r="F309" s="100">
        <f>D306</f>
        <v>30</v>
      </c>
      <c r="G309" s="96">
        <f>G306*10%</f>
        <v>15</v>
      </c>
      <c r="H309" s="31">
        <f>F309*G309</f>
        <v>450</v>
      </c>
      <c r="I309" s="14"/>
      <c r="J309" s="15">
        <v>0</v>
      </c>
      <c r="K309" s="14">
        <f t="shared" si="28"/>
        <v>0</v>
      </c>
      <c r="L309" s="21">
        <f>K309/F309</f>
        <v>0</v>
      </c>
      <c r="M309" s="17">
        <f t="shared" si="29"/>
        <v>0</v>
      </c>
    </row>
    <row r="310" spans="1:13" ht="14.5">
      <c r="A310" s="49"/>
      <c r="B310" s="23"/>
      <c r="C310" s="38"/>
      <c r="D310" s="75"/>
      <c r="E310" s="56"/>
      <c r="F310" s="56"/>
      <c r="G310" s="96"/>
      <c r="H310" s="24"/>
      <c r="I310" s="14"/>
      <c r="J310" s="15"/>
      <c r="K310" s="14"/>
      <c r="L310" s="21"/>
      <c r="M310" s="17"/>
    </row>
    <row r="311" spans="1:13" ht="14.5">
      <c r="A311" s="49"/>
      <c r="B311" s="30" t="s">
        <v>59</v>
      </c>
      <c r="C311" s="38"/>
      <c r="D311" s="75"/>
      <c r="E311" s="56"/>
      <c r="F311" s="56"/>
      <c r="G311" s="96"/>
      <c r="H311" s="24"/>
      <c r="I311" s="14"/>
      <c r="J311" s="15"/>
      <c r="K311" s="14"/>
      <c r="L311" s="21"/>
      <c r="M311" s="17"/>
    </row>
    <row r="312" spans="1:13" ht="14.5">
      <c r="A312" s="49">
        <v>46</v>
      </c>
      <c r="B312" s="23" t="s">
        <v>57</v>
      </c>
      <c r="C312" s="38" t="s">
        <v>3</v>
      </c>
      <c r="D312" s="75">
        <f>39</f>
        <v>39</v>
      </c>
      <c r="E312" s="56"/>
      <c r="F312" s="56"/>
      <c r="G312" s="96">
        <v>110</v>
      </c>
      <c r="H312" s="24"/>
      <c r="I312" s="14"/>
      <c r="J312" s="15"/>
      <c r="K312" s="14"/>
      <c r="L312" s="21"/>
      <c r="M312" s="17"/>
    </row>
    <row r="313" spans="1:13" ht="14.5">
      <c r="A313" s="49"/>
      <c r="B313" s="23" t="s">
        <v>73</v>
      </c>
      <c r="C313" s="38"/>
      <c r="D313" s="75"/>
      <c r="E313" s="56"/>
      <c r="F313" s="100">
        <f>D312</f>
        <v>39</v>
      </c>
      <c r="G313" s="96">
        <f>G312*40%</f>
        <v>44</v>
      </c>
      <c r="H313" s="31">
        <f>F313*G313</f>
        <v>1716</v>
      </c>
      <c r="I313" s="14">
        <v>39</v>
      </c>
      <c r="J313" s="15"/>
      <c r="K313" s="14">
        <f t="shared" ref="K313:K327" si="30">I313+J313</f>
        <v>39</v>
      </c>
      <c r="L313" s="21">
        <f>K313/F313</f>
        <v>1</v>
      </c>
      <c r="M313" s="17">
        <f t="shared" ref="M313:M327" si="31">K313*G313</f>
        <v>1716</v>
      </c>
    </row>
    <row r="314" spans="1:13" ht="14.5">
      <c r="A314" s="49"/>
      <c r="B314" s="23" t="s">
        <v>74</v>
      </c>
      <c r="C314" s="38"/>
      <c r="D314" s="75"/>
      <c r="E314" s="56"/>
      <c r="F314" s="100">
        <f>D312</f>
        <v>39</v>
      </c>
      <c r="G314" s="96">
        <f>G312*30%</f>
        <v>33</v>
      </c>
      <c r="H314" s="31">
        <f>F314*G314</f>
        <v>1287</v>
      </c>
      <c r="I314" s="14">
        <v>39</v>
      </c>
      <c r="J314" s="15"/>
      <c r="K314" s="14">
        <f t="shared" si="30"/>
        <v>39</v>
      </c>
      <c r="L314" s="21">
        <f>K314/F314</f>
        <v>1</v>
      </c>
      <c r="M314" s="17">
        <f t="shared" si="31"/>
        <v>1287</v>
      </c>
    </row>
    <row r="315" spans="1:13" ht="14.5">
      <c r="A315" s="49"/>
      <c r="B315" s="33" t="s">
        <v>86</v>
      </c>
      <c r="C315" s="38"/>
      <c r="D315" s="75"/>
      <c r="E315" s="56"/>
      <c r="F315" s="100">
        <f>D312</f>
        <v>39</v>
      </c>
      <c r="G315" s="96">
        <f>G312*20%</f>
        <v>22</v>
      </c>
      <c r="H315" s="31">
        <f>F315*G315</f>
        <v>858</v>
      </c>
      <c r="I315" s="14"/>
      <c r="J315" s="138">
        <f>F315</f>
        <v>39</v>
      </c>
      <c r="K315" s="14">
        <f t="shared" si="30"/>
        <v>39</v>
      </c>
      <c r="L315" s="21">
        <f>K315/F315</f>
        <v>1</v>
      </c>
      <c r="M315" s="17">
        <f t="shared" si="31"/>
        <v>858</v>
      </c>
    </row>
    <row r="316" spans="1:13" ht="14.5">
      <c r="A316" s="49"/>
      <c r="B316" s="23" t="s">
        <v>77</v>
      </c>
      <c r="C316" s="38"/>
      <c r="D316" s="75"/>
      <c r="E316" s="56"/>
      <c r="F316" s="100">
        <f>D312</f>
        <v>39</v>
      </c>
      <c r="G316" s="96">
        <f>G312*10%</f>
        <v>11</v>
      </c>
      <c r="H316" s="31">
        <f>F316*G316</f>
        <v>429</v>
      </c>
      <c r="I316" s="14"/>
      <c r="J316" s="138">
        <v>39</v>
      </c>
      <c r="K316" s="14">
        <f t="shared" si="30"/>
        <v>39</v>
      </c>
      <c r="L316" s="21">
        <f>K316/F316</f>
        <v>1</v>
      </c>
      <c r="M316" s="17">
        <f t="shared" si="31"/>
        <v>429</v>
      </c>
    </row>
    <row r="317" spans="1:13" ht="14.5">
      <c r="A317" s="49"/>
      <c r="B317" s="23"/>
      <c r="C317" s="38"/>
      <c r="D317" s="75"/>
      <c r="E317" s="56"/>
      <c r="F317" s="56"/>
      <c r="G317" s="96"/>
      <c r="H317" s="24"/>
      <c r="I317" s="14"/>
      <c r="J317" s="15"/>
      <c r="K317" s="14"/>
      <c r="L317" s="21"/>
      <c r="M317" s="17"/>
    </row>
    <row r="318" spans="1:13" ht="29">
      <c r="A318" s="49">
        <v>47</v>
      </c>
      <c r="B318" s="33" t="s">
        <v>60</v>
      </c>
      <c r="C318" s="38" t="s">
        <v>3</v>
      </c>
      <c r="D318" s="75">
        <v>2</v>
      </c>
      <c r="E318" s="56"/>
      <c r="F318" s="56"/>
      <c r="G318" s="96">
        <v>150</v>
      </c>
      <c r="H318" s="24"/>
      <c r="I318" s="14"/>
      <c r="J318" s="15"/>
      <c r="K318" s="14"/>
      <c r="L318" s="21"/>
      <c r="M318" s="17"/>
    </row>
    <row r="319" spans="1:13" ht="14.5">
      <c r="A319" s="49"/>
      <c r="B319" s="23" t="s">
        <v>73</v>
      </c>
      <c r="C319" s="38"/>
      <c r="D319" s="75"/>
      <c r="E319" s="56"/>
      <c r="F319" s="100">
        <f>D318</f>
        <v>2</v>
      </c>
      <c r="G319" s="96">
        <f>G318*40%</f>
        <v>60</v>
      </c>
      <c r="H319" s="31">
        <f>F319*G319</f>
        <v>120</v>
      </c>
      <c r="I319" s="14">
        <v>2</v>
      </c>
      <c r="J319" s="15"/>
      <c r="K319" s="14">
        <f t="shared" si="30"/>
        <v>2</v>
      </c>
      <c r="L319" s="21">
        <f>K319/F319</f>
        <v>1</v>
      </c>
      <c r="M319" s="17">
        <f t="shared" si="31"/>
        <v>120</v>
      </c>
    </row>
    <row r="320" spans="1:13" ht="14.5">
      <c r="A320" s="49"/>
      <c r="B320" s="23" t="s">
        <v>74</v>
      </c>
      <c r="C320" s="38"/>
      <c r="D320" s="75"/>
      <c r="E320" s="56"/>
      <c r="F320" s="100">
        <f>D318</f>
        <v>2</v>
      </c>
      <c r="G320" s="96">
        <f>G318*30%</f>
        <v>45</v>
      </c>
      <c r="H320" s="31">
        <f>F320*G320</f>
        <v>90</v>
      </c>
      <c r="I320" s="14">
        <v>2</v>
      </c>
      <c r="J320" s="15"/>
      <c r="K320" s="14">
        <f t="shared" si="30"/>
        <v>2</v>
      </c>
      <c r="L320" s="21">
        <f>K320/F320</f>
        <v>1</v>
      </c>
      <c r="M320" s="17">
        <f t="shared" si="31"/>
        <v>90</v>
      </c>
    </row>
    <row r="321" spans="1:13" ht="14.5">
      <c r="A321" s="49"/>
      <c r="B321" s="33" t="s">
        <v>86</v>
      </c>
      <c r="C321" s="38"/>
      <c r="D321" s="75"/>
      <c r="E321" s="56"/>
      <c r="F321" s="100">
        <f>D318</f>
        <v>2</v>
      </c>
      <c r="G321" s="96">
        <f>G318*20%</f>
        <v>30</v>
      </c>
      <c r="H321" s="31">
        <f>F321*G321</f>
        <v>60</v>
      </c>
      <c r="I321" s="14">
        <v>2</v>
      </c>
      <c r="J321" s="15"/>
      <c r="K321" s="14">
        <f t="shared" si="30"/>
        <v>2</v>
      </c>
      <c r="L321" s="21">
        <f>K321/F321</f>
        <v>1</v>
      </c>
      <c r="M321" s="17">
        <f t="shared" si="31"/>
        <v>60</v>
      </c>
    </row>
    <row r="322" spans="1:13" ht="14.5">
      <c r="A322" s="49"/>
      <c r="B322" s="23" t="s">
        <v>77</v>
      </c>
      <c r="C322" s="38"/>
      <c r="D322" s="75"/>
      <c r="E322" s="56"/>
      <c r="F322" s="100">
        <f>D318</f>
        <v>2</v>
      </c>
      <c r="G322" s="96">
        <f>G318*10%</f>
        <v>15</v>
      </c>
      <c r="H322" s="31">
        <f>F322*G322</f>
        <v>30</v>
      </c>
      <c r="I322" s="14">
        <v>2</v>
      </c>
      <c r="J322" s="15"/>
      <c r="K322" s="14">
        <f t="shared" si="30"/>
        <v>2</v>
      </c>
      <c r="L322" s="21">
        <f>K322/F322</f>
        <v>1</v>
      </c>
      <c r="M322" s="17">
        <f t="shared" si="31"/>
        <v>30</v>
      </c>
    </row>
    <row r="323" spans="1:13" ht="14.5">
      <c r="A323" s="49"/>
      <c r="B323" s="33"/>
      <c r="C323" s="38"/>
      <c r="D323" s="75"/>
      <c r="E323" s="56"/>
      <c r="F323" s="56"/>
      <c r="G323" s="96"/>
      <c r="H323" s="24"/>
      <c r="I323" s="14"/>
      <c r="J323" s="15"/>
      <c r="K323" s="14"/>
      <c r="L323" s="21"/>
      <c r="M323" s="17"/>
    </row>
    <row r="324" spans="1:13" ht="14.5">
      <c r="A324" s="49">
        <v>48</v>
      </c>
      <c r="B324" s="23" t="s">
        <v>61</v>
      </c>
      <c r="C324" s="38" t="s">
        <v>4</v>
      </c>
      <c r="D324" s="75">
        <v>29</v>
      </c>
      <c r="E324" s="56"/>
      <c r="F324" s="56"/>
      <c r="G324" s="96">
        <v>150</v>
      </c>
      <c r="H324" s="24"/>
      <c r="I324" s="14"/>
      <c r="J324" s="15"/>
      <c r="K324" s="14"/>
      <c r="L324" s="21"/>
      <c r="M324" s="17"/>
    </row>
    <row r="325" spans="1:13" ht="14.5">
      <c r="A325" s="49"/>
      <c r="B325" s="23" t="s">
        <v>100</v>
      </c>
      <c r="C325" s="38"/>
      <c r="D325" s="75"/>
      <c r="E325" s="56"/>
      <c r="F325" s="100">
        <f>D324</f>
        <v>29</v>
      </c>
      <c r="G325" s="96">
        <f>G324*50%</f>
        <v>75</v>
      </c>
      <c r="H325" s="31">
        <f>F325*G325</f>
        <v>2175</v>
      </c>
      <c r="I325" s="14">
        <v>29</v>
      </c>
      <c r="J325" s="15">
        <v>0</v>
      </c>
      <c r="K325" s="14">
        <f t="shared" si="30"/>
        <v>29</v>
      </c>
      <c r="L325" s="21">
        <f>K325/F325</f>
        <v>1</v>
      </c>
      <c r="M325" s="17">
        <f t="shared" si="31"/>
        <v>2175</v>
      </c>
    </row>
    <row r="326" spans="1:13" ht="14.5">
      <c r="A326" s="49"/>
      <c r="B326" s="33" t="s">
        <v>101</v>
      </c>
      <c r="C326" s="38"/>
      <c r="D326" s="75"/>
      <c r="E326" s="56"/>
      <c r="F326" s="100">
        <f>D324</f>
        <v>29</v>
      </c>
      <c r="G326" s="96">
        <f>G324*40%</f>
        <v>60</v>
      </c>
      <c r="H326" s="31">
        <f>F326*G326</f>
        <v>1740</v>
      </c>
      <c r="I326" s="14">
        <f>F326</f>
        <v>29</v>
      </c>
      <c r="J326" s="15"/>
      <c r="K326" s="14">
        <f t="shared" si="30"/>
        <v>29</v>
      </c>
      <c r="L326" s="21">
        <f>K326/F326</f>
        <v>1</v>
      </c>
      <c r="M326" s="17">
        <f t="shared" si="31"/>
        <v>1740</v>
      </c>
    </row>
    <row r="327" spans="1:13" ht="14.5">
      <c r="A327" s="49"/>
      <c r="B327" s="23" t="s">
        <v>77</v>
      </c>
      <c r="C327" s="38"/>
      <c r="D327" s="75"/>
      <c r="E327" s="56"/>
      <c r="F327" s="100">
        <f>D324</f>
        <v>29</v>
      </c>
      <c r="G327" s="96">
        <f>G324*10%</f>
        <v>15</v>
      </c>
      <c r="H327" s="31">
        <f>F327*G327</f>
        <v>435</v>
      </c>
      <c r="I327" s="14">
        <f>F327</f>
        <v>29</v>
      </c>
      <c r="J327" s="15"/>
      <c r="K327" s="14">
        <f t="shared" si="30"/>
        <v>29</v>
      </c>
      <c r="L327" s="21">
        <f>K327/F327</f>
        <v>1</v>
      </c>
      <c r="M327" s="17">
        <f t="shared" si="31"/>
        <v>435</v>
      </c>
    </row>
    <row r="328" spans="1:13" ht="14.5">
      <c r="A328" s="49"/>
      <c r="B328" s="23"/>
      <c r="C328" s="38"/>
      <c r="D328" s="75"/>
      <c r="E328" s="56"/>
      <c r="F328" s="56"/>
      <c r="G328" s="96"/>
      <c r="H328" s="24"/>
      <c r="I328" s="14"/>
      <c r="J328" s="15"/>
      <c r="K328" s="14"/>
      <c r="L328" s="21"/>
      <c r="M328" s="17"/>
    </row>
    <row r="329" spans="1:13" ht="14.5">
      <c r="A329" s="49"/>
      <c r="B329" s="23"/>
      <c r="C329" s="38"/>
      <c r="D329" s="75"/>
      <c r="E329" s="56"/>
      <c r="F329" s="56"/>
      <c r="G329" s="96"/>
      <c r="H329" s="24"/>
      <c r="I329" s="14"/>
      <c r="J329" s="15"/>
      <c r="K329" s="14"/>
      <c r="L329" s="21"/>
      <c r="M329" s="17"/>
    </row>
    <row r="330" spans="1:13" ht="14.5">
      <c r="A330" s="49"/>
      <c r="B330" s="30" t="s">
        <v>62</v>
      </c>
      <c r="C330" s="38"/>
      <c r="D330" s="75"/>
      <c r="E330" s="56"/>
      <c r="F330" s="56"/>
      <c r="G330" s="96"/>
      <c r="H330" s="24"/>
      <c r="I330" s="14"/>
      <c r="J330" s="15"/>
      <c r="K330" s="14"/>
      <c r="L330" s="21"/>
      <c r="M330" s="17"/>
    </row>
    <row r="331" spans="1:13" ht="14.5">
      <c r="A331" s="49">
        <v>49</v>
      </c>
      <c r="B331" s="23" t="s">
        <v>51</v>
      </c>
      <c r="C331" s="38" t="s">
        <v>3</v>
      </c>
      <c r="D331" s="75">
        <v>4</v>
      </c>
      <c r="E331" s="56"/>
      <c r="F331" s="56"/>
      <c r="G331" s="96">
        <v>110</v>
      </c>
      <c r="H331" s="24"/>
      <c r="I331" s="14"/>
      <c r="J331" s="15"/>
      <c r="K331" s="14"/>
      <c r="L331" s="21"/>
      <c r="M331" s="17"/>
    </row>
    <row r="332" spans="1:13" ht="14.5">
      <c r="A332" s="49"/>
      <c r="B332" s="23" t="s">
        <v>73</v>
      </c>
      <c r="C332" s="38"/>
      <c r="D332" s="75"/>
      <c r="E332" s="56"/>
      <c r="F332" s="100">
        <f>D331</f>
        <v>4</v>
      </c>
      <c r="G332" s="96">
        <f>G331*40%</f>
        <v>44</v>
      </c>
      <c r="H332" s="31">
        <f>F332*G332</f>
        <v>176</v>
      </c>
      <c r="I332" s="14">
        <v>4</v>
      </c>
      <c r="J332" s="15"/>
      <c r="K332" s="14">
        <f>I332+J332</f>
        <v>4</v>
      </c>
      <c r="L332" s="21">
        <f>K332/F332</f>
        <v>1</v>
      </c>
      <c r="M332" s="17">
        <f>K332*G332</f>
        <v>176</v>
      </c>
    </row>
    <row r="333" spans="1:13" ht="14.5">
      <c r="A333" s="49"/>
      <c r="B333" s="23" t="s">
        <v>74</v>
      </c>
      <c r="C333" s="38"/>
      <c r="D333" s="75"/>
      <c r="E333" s="56"/>
      <c r="F333" s="100">
        <f>D331</f>
        <v>4</v>
      </c>
      <c r="G333" s="96">
        <f>G331*30%</f>
        <v>33</v>
      </c>
      <c r="H333" s="31">
        <f>F333*G333</f>
        <v>132</v>
      </c>
      <c r="I333" s="14">
        <v>4</v>
      </c>
      <c r="J333" s="15"/>
      <c r="K333" s="14">
        <f>I333+J333</f>
        <v>4</v>
      </c>
      <c r="L333" s="21">
        <f>K333/F333</f>
        <v>1</v>
      </c>
      <c r="M333" s="17">
        <f>K333*G333</f>
        <v>132</v>
      </c>
    </row>
    <row r="334" spans="1:13" ht="14.5">
      <c r="A334" s="49"/>
      <c r="B334" s="33" t="s">
        <v>86</v>
      </c>
      <c r="C334" s="38"/>
      <c r="D334" s="75"/>
      <c r="E334" s="56"/>
      <c r="F334" s="100">
        <f>D331</f>
        <v>4</v>
      </c>
      <c r="G334" s="96">
        <f>G331*20%</f>
        <v>22</v>
      </c>
      <c r="H334" s="31">
        <f>F334*G334</f>
        <v>88</v>
      </c>
      <c r="I334" s="14"/>
      <c r="J334" s="138">
        <f>F334</f>
        <v>4</v>
      </c>
      <c r="K334" s="14">
        <f>I334+J334</f>
        <v>4</v>
      </c>
      <c r="L334" s="21">
        <f>K334/F334</f>
        <v>1</v>
      </c>
      <c r="M334" s="17">
        <f>K334*G334</f>
        <v>88</v>
      </c>
    </row>
    <row r="335" spans="1:13" ht="14.5">
      <c r="A335" s="49"/>
      <c r="B335" s="23" t="s">
        <v>77</v>
      </c>
      <c r="C335" s="38"/>
      <c r="D335" s="75"/>
      <c r="E335" s="56"/>
      <c r="F335" s="100">
        <f>D331</f>
        <v>4</v>
      </c>
      <c r="G335" s="96">
        <f>G331*10%</f>
        <v>11</v>
      </c>
      <c r="H335" s="31">
        <f>F335*G335</f>
        <v>44</v>
      </c>
      <c r="I335" s="14"/>
      <c r="J335" s="138">
        <f>F335</f>
        <v>4</v>
      </c>
      <c r="K335" s="14">
        <f>I335+J335</f>
        <v>4</v>
      </c>
      <c r="L335" s="21">
        <f>K335/F335</f>
        <v>1</v>
      </c>
      <c r="M335" s="17">
        <f>K335*G335</f>
        <v>44</v>
      </c>
    </row>
    <row r="336" spans="1:13" ht="14.5">
      <c r="A336" s="49"/>
      <c r="B336" s="23"/>
      <c r="C336" s="38"/>
      <c r="D336" s="75"/>
      <c r="E336" s="56"/>
      <c r="F336" s="56"/>
      <c r="G336" s="96"/>
      <c r="H336" s="24"/>
      <c r="I336" s="14"/>
      <c r="J336" s="15"/>
      <c r="K336" s="14"/>
      <c r="L336" s="21"/>
      <c r="M336" s="17"/>
    </row>
    <row r="337" spans="1:13" ht="14.5">
      <c r="A337" s="49"/>
      <c r="B337" s="30" t="s">
        <v>63</v>
      </c>
      <c r="C337" s="38"/>
      <c r="D337" s="75"/>
      <c r="E337" s="56"/>
      <c r="F337" s="56"/>
      <c r="G337" s="96"/>
      <c r="H337" s="24"/>
      <c r="I337" s="14"/>
      <c r="J337" s="15"/>
      <c r="K337" s="14"/>
      <c r="L337" s="21"/>
      <c r="M337" s="17"/>
    </row>
    <row r="338" spans="1:13" ht="14.5">
      <c r="A338" s="49">
        <v>50</v>
      </c>
      <c r="B338" s="23" t="s">
        <v>51</v>
      </c>
      <c r="C338" s="38" t="s">
        <v>3</v>
      </c>
      <c r="D338" s="75">
        <f>82*90%</f>
        <v>73.8</v>
      </c>
      <c r="E338" s="56"/>
      <c r="F338" s="56"/>
      <c r="G338" s="96">
        <v>110</v>
      </c>
      <c r="H338" s="24"/>
      <c r="I338" s="14"/>
      <c r="J338" s="15"/>
      <c r="K338" s="14"/>
      <c r="L338" s="21"/>
      <c r="M338" s="17"/>
    </row>
    <row r="339" spans="1:13" ht="14.5">
      <c r="A339" s="49"/>
      <c r="B339" s="23" t="s">
        <v>73</v>
      </c>
      <c r="C339" s="38"/>
      <c r="D339" s="75"/>
      <c r="E339" s="56"/>
      <c r="F339" s="100">
        <f>D338</f>
        <v>73.8</v>
      </c>
      <c r="G339" s="96">
        <f>G338*40%</f>
        <v>44</v>
      </c>
      <c r="H339" s="31">
        <f>F339*G339</f>
        <v>3247.2</v>
      </c>
      <c r="I339" s="14">
        <v>73.8</v>
      </c>
      <c r="J339" s="15"/>
      <c r="K339" s="14">
        <f>I339+J339</f>
        <v>73.8</v>
      </c>
      <c r="L339" s="21">
        <f>K339/F339</f>
        <v>1</v>
      </c>
      <c r="M339" s="17">
        <f>K339*G339</f>
        <v>3247.2</v>
      </c>
    </row>
    <row r="340" spans="1:13" ht="14.5">
      <c r="A340" s="49"/>
      <c r="B340" s="23" t="s">
        <v>74</v>
      </c>
      <c r="C340" s="38"/>
      <c r="D340" s="75"/>
      <c r="E340" s="56"/>
      <c r="F340" s="100">
        <f>D338</f>
        <v>73.8</v>
      </c>
      <c r="G340" s="96">
        <f>G338*30%</f>
        <v>33</v>
      </c>
      <c r="H340" s="31">
        <f>F340*G340</f>
        <v>2435.4</v>
      </c>
      <c r="I340" s="14">
        <f>F340</f>
        <v>73.8</v>
      </c>
      <c r="J340" s="15"/>
      <c r="K340" s="14">
        <f>I340+J340</f>
        <v>73.8</v>
      </c>
      <c r="L340" s="21">
        <f>K340/F340</f>
        <v>1</v>
      </c>
      <c r="M340" s="17">
        <f>K340*G340</f>
        <v>2435.4</v>
      </c>
    </row>
    <row r="341" spans="1:13" ht="14.5">
      <c r="A341" s="49"/>
      <c r="B341" s="33" t="s">
        <v>86</v>
      </c>
      <c r="C341" s="38"/>
      <c r="D341" s="75"/>
      <c r="E341" s="56"/>
      <c r="F341" s="100">
        <f>D338</f>
        <v>73.8</v>
      </c>
      <c r="G341" s="96">
        <f>G338*20%</f>
        <v>22</v>
      </c>
      <c r="H341" s="31">
        <f>F341*G341</f>
        <v>1623.6</v>
      </c>
      <c r="I341" s="14"/>
      <c r="J341" s="138">
        <f>F341/2</f>
        <v>36.9</v>
      </c>
      <c r="K341" s="14">
        <f>I341+J341</f>
        <v>36.9</v>
      </c>
      <c r="L341" s="21">
        <f>K341/F341</f>
        <v>0.5</v>
      </c>
      <c r="M341" s="17">
        <f>K341*G341</f>
        <v>811.8</v>
      </c>
    </row>
    <row r="342" spans="1:13" ht="14.5">
      <c r="A342" s="49"/>
      <c r="B342" s="23" t="s">
        <v>77</v>
      </c>
      <c r="C342" s="38"/>
      <c r="D342" s="75"/>
      <c r="E342" s="56"/>
      <c r="F342" s="100">
        <f>D338</f>
        <v>73.8</v>
      </c>
      <c r="G342" s="96">
        <f>G338*10%</f>
        <v>11</v>
      </c>
      <c r="H342" s="31">
        <f>F342*G342</f>
        <v>811.8</v>
      </c>
      <c r="I342" s="14"/>
      <c r="J342" s="138">
        <f>F342/2</f>
        <v>36.9</v>
      </c>
      <c r="K342" s="14">
        <f>I342+J342</f>
        <v>36.9</v>
      </c>
      <c r="L342" s="21">
        <f>K342/F342</f>
        <v>0.5</v>
      </c>
      <c r="M342" s="17">
        <f>K342*G342</f>
        <v>405.9</v>
      </c>
    </row>
    <row r="343" spans="1:13" ht="14.5">
      <c r="A343" s="49"/>
      <c r="B343" s="23"/>
      <c r="C343" s="38"/>
      <c r="D343" s="75"/>
      <c r="E343" s="56"/>
      <c r="F343" s="56"/>
      <c r="G343" s="96"/>
      <c r="H343" s="24"/>
      <c r="I343" s="14"/>
      <c r="J343" s="15"/>
      <c r="K343" s="14"/>
      <c r="L343" s="21"/>
      <c r="M343" s="17"/>
    </row>
    <row r="344" spans="1:13" ht="14.5">
      <c r="A344" s="49"/>
      <c r="B344" s="30" t="s">
        <v>64</v>
      </c>
      <c r="C344" s="38"/>
      <c r="D344" s="75"/>
      <c r="E344" s="56"/>
      <c r="F344" s="56"/>
      <c r="G344" s="96"/>
      <c r="H344" s="24"/>
      <c r="I344" s="14"/>
      <c r="J344" s="15"/>
      <c r="K344" s="14"/>
      <c r="L344" s="20"/>
      <c r="M344" s="17"/>
    </row>
    <row r="345" spans="1:13" ht="14.5">
      <c r="A345" s="1"/>
      <c r="B345" s="30"/>
      <c r="C345" s="1"/>
      <c r="D345" s="75"/>
      <c r="E345" s="56"/>
      <c r="F345" s="56"/>
      <c r="G345" s="96"/>
      <c r="H345" s="24"/>
      <c r="I345" s="14"/>
      <c r="J345" s="15"/>
      <c r="K345" s="14"/>
      <c r="L345" s="21"/>
      <c r="M345" s="17"/>
    </row>
    <row r="346" spans="1:13" ht="14.5">
      <c r="A346" s="49"/>
      <c r="B346" s="30" t="s">
        <v>65</v>
      </c>
      <c r="C346" s="38"/>
      <c r="D346" s="75"/>
      <c r="E346" s="56"/>
      <c r="F346" s="56"/>
      <c r="G346" s="96"/>
      <c r="H346" s="24"/>
      <c r="I346" s="14"/>
      <c r="J346" s="15"/>
      <c r="K346" s="14"/>
      <c r="L346" s="21"/>
      <c r="M346" s="17"/>
    </row>
    <row r="347" spans="1:13" ht="14.5">
      <c r="A347" s="49">
        <v>51</v>
      </c>
      <c r="B347" s="23" t="s">
        <v>66</v>
      </c>
      <c r="C347" s="38" t="s">
        <v>4</v>
      </c>
      <c r="D347" s="75">
        <v>150</v>
      </c>
      <c r="E347" s="56"/>
      <c r="F347" s="56"/>
      <c r="G347" s="96">
        <v>90</v>
      </c>
      <c r="H347" s="24"/>
      <c r="I347" s="14"/>
      <c r="J347" s="15"/>
      <c r="K347" s="14"/>
      <c r="L347" s="21"/>
      <c r="M347" s="17"/>
    </row>
    <row r="348" spans="1:13" ht="14.5">
      <c r="A348" s="49"/>
      <c r="B348" s="23" t="s">
        <v>73</v>
      </c>
      <c r="C348" s="38"/>
      <c r="D348" s="75"/>
      <c r="E348" s="56"/>
      <c r="F348" s="100">
        <f>D347</f>
        <v>150</v>
      </c>
      <c r="G348" s="96">
        <f>G347*40%</f>
        <v>36</v>
      </c>
      <c r="H348" s="31">
        <f>F348*G348</f>
        <v>5400</v>
      </c>
      <c r="I348" s="14"/>
      <c r="J348" s="138">
        <f>F348</f>
        <v>150</v>
      </c>
      <c r="K348" s="14">
        <f>I348+J348</f>
        <v>150</v>
      </c>
      <c r="L348" s="21">
        <f>K348/F348</f>
        <v>1</v>
      </c>
      <c r="M348" s="17">
        <f>K348*G348</f>
        <v>5400</v>
      </c>
    </row>
    <row r="349" spans="1:13" ht="14.5">
      <c r="A349" s="49"/>
      <c r="B349" s="23" t="s">
        <v>74</v>
      </c>
      <c r="C349" s="38"/>
      <c r="D349" s="75"/>
      <c r="E349" s="56"/>
      <c r="F349" s="100">
        <f>D347</f>
        <v>150</v>
      </c>
      <c r="G349" s="96">
        <f>G347*30%</f>
        <v>27</v>
      </c>
      <c r="H349" s="31">
        <f>F349*G349</f>
        <v>4050</v>
      </c>
      <c r="I349" s="14"/>
      <c r="J349" s="138">
        <f>F349</f>
        <v>150</v>
      </c>
      <c r="K349" s="14">
        <f>I349+J349</f>
        <v>150</v>
      </c>
      <c r="L349" s="21">
        <f>K349/F349</f>
        <v>1</v>
      </c>
      <c r="M349" s="17">
        <f>K349*G349</f>
        <v>4050</v>
      </c>
    </row>
    <row r="350" spans="1:13" ht="14.5">
      <c r="A350" s="49"/>
      <c r="B350" s="33" t="s">
        <v>86</v>
      </c>
      <c r="C350" s="38"/>
      <c r="D350" s="75"/>
      <c r="E350" s="56"/>
      <c r="F350" s="100">
        <f>D347</f>
        <v>150</v>
      </c>
      <c r="G350" s="96">
        <f>G347*20%</f>
        <v>18</v>
      </c>
      <c r="H350" s="31">
        <f>F350*G350</f>
        <v>2700</v>
      </c>
      <c r="I350" s="14"/>
      <c r="J350" s="138">
        <f>F350</f>
        <v>150</v>
      </c>
      <c r="K350" s="14">
        <f>I350+J350</f>
        <v>150</v>
      </c>
      <c r="L350" s="21">
        <f>K350/F350</f>
        <v>1</v>
      </c>
      <c r="M350" s="17">
        <f>K350*G350</f>
        <v>2700</v>
      </c>
    </row>
    <row r="351" spans="1:13" ht="14.5">
      <c r="A351" s="49"/>
      <c r="B351" s="23" t="s">
        <v>77</v>
      </c>
      <c r="C351" s="38"/>
      <c r="D351" s="75"/>
      <c r="E351" s="56"/>
      <c r="F351" s="100">
        <f>D347</f>
        <v>150</v>
      </c>
      <c r="G351" s="96">
        <f>G347*10%</f>
        <v>9</v>
      </c>
      <c r="H351" s="31">
        <f>F351*G351</f>
        <v>1350</v>
      </c>
      <c r="I351" s="14"/>
      <c r="J351" s="15"/>
      <c r="K351" s="14">
        <f>I351+J351</f>
        <v>0</v>
      </c>
      <c r="L351" s="21">
        <f>K351/F351</f>
        <v>0</v>
      </c>
      <c r="M351" s="17">
        <f>K351*G351</f>
        <v>0</v>
      </c>
    </row>
    <row r="352" spans="1:13" ht="14.5">
      <c r="A352" s="49"/>
      <c r="B352" s="23"/>
      <c r="C352" s="38"/>
      <c r="D352" s="75"/>
      <c r="E352" s="56"/>
      <c r="F352" s="56"/>
      <c r="G352" s="96"/>
      <c r="H352" s="24"/>
      <c r="I352" s="14"/>
      <c r="J352" s="15"/>
      <c r="K352" s="14"/>
      <c r="L352" s="21"/>
      <c r="M352" s="17"/>
    </row>
    <row r="353" spans="1:13" ht="14.5">
      <c r="A353" s="49"/>
      <c r="B353" s="30" t="s">
        <v>34</v>
      </c>
      <c r="C353" s="38"/>
      <c r="D353" s="75"/>
      <c r="E353" s="56"/>
      <c r="F353" s="56"/>
      <c r="G353" s="96"/>
      <c r="H353" s="24"/>
      <c r="I353" s="14"/>
      <c r="J353" s="15"/>
      <c r="K353" s="14"/>
      <c r="L353" s="21"/>
      <c r="M353" s="17"/>
    </row>
    <row r="354" spans="1:13" ht="14.5">
      <c r="A354" s="49">
        <v>53</v>
      </c>
      <c r="B354" s="23" t="s">
        <v>67</v>
      </c>
      <c r="C354" s="38" t="s">
        <v>4</v>
      </c>
      <c r="D354" s="75">
        <v>38</v>
      </c>
      <c r="E354" s="56"/>
      <c r="F354" s="56"/>
      <c r="G354" s="96">
        <v>90</v>
      </c>
      <c r="H354" s="24"/>
      <c r="I354" s="14"/>
      <c r="J354" s="15"/>
      <c r="K354" s="14"/>
      <c r="L354" s="21"/>
      <c r="M354" s="17"/>
    </row>
    <row r="355" spans="1:13" ht="14.5">
      <c r="A355" s="49"/>
      <c r="B355" s="23" t="s">
        <v>73</v>
      </c>
      <c r="C355" s="38"/>
      <c r="D355" s="75"/>
      <c r="E355" s="56"/>
      <c r="F355" s="100">
        <f>D354</f>
        <v>38</v>
      </c>
      <c r="G355" s="96">
        <f>G354*40%</f>
        <v>36</v>
      </c>
      <c r="H355" s="31">
        <f>F355*G355</f>
        <v>1368</v>
      </c>
      <c r="I355" s="14">
        <v>38</v>
      </c>
      <c r="J355" s="15"/>
      <c r="K355" s="14">
        <f>I355+J355</f>
        <v>38</v>
      </c>
      <c r="L355" s="21">
        <f>K355/F355</f>
        <v>1</v>
      </c>
      <c r="M355" s="17">
        <f>K355*G355</f>
        <v>1368</v>
      </c>
    </row>
    <row r="356" spans="1:13" ht="14.5">
      <c r="A356" s="49"/>
      <c r="B356" s="23" t="s">
        <v>74</v>
      </c>
      <c r="C356" s="38"/>
      <c r="D356" s="75"/>
      <c r="E356" s="56"/>
      <c r="F356" s="100">
        <f>D354</f>
        <v>38</v>
      </c>
      <c r="G356" s="96">
        <f>G354*30%</f>
        <v>27</v>
      </c>
      <c r="H356" s="31">
        <f>F356*G356</f>
        <v>1026</v>
      </c>
      <c r="I356" s="14">
        <v>38</v>
      </c>
      <c r="J356" s="15"/>
      <c r="K356" s="14">
        <f>I356+J356</f>
        <v>38</v>
      </c>
      <c r="L356" s="21">
        <f>K356/F356</f>
        <v>1</v>
      </c>
      <c r="M356" s="17">
        <f>K356*G356</f>
        <v>1026</v>
      </c>
    </row>
    <row r="357" spans="1:13" ht="14.5">
      <c r="A357" s="49"/>
      <c r="B357" s="33" t="s">
        <v>86</v>
      </c>
      <c r="C357" s="38"/>
      <c r="D357" s="75"/>
      <c r="E357" s="56"/>
      <c r="F357" s="100">
        <f>D354</f>
        <v>38</v>
      </c>
      <c r="G357" s="96">
        <f>G354*20%</f>
        <v>18</v>
      </c>
      <c r="H357" s="31">
        <f>F357*G357</f>
        <v>684</v>
      </c>
      <c r="I357" s="14"/>
      <c r="J357" s="138">
        <v>38</v>
      </c>
      <c r="K357" s="14">
        <f>I357+J357</f>
        <v>38</v>
      </c>
      <c r="L357" s="21">
        <f>K357/F357</f>
        <v>1</v>
      </c>
      <c r="M357" s="17">
        <f>K357*G357</f>
        <v>684</v>
      </c>
    </row>
    <row r="358" spans="1:13" ht="14.5">
      <c r="A358" s="49"/>
      <c r="B358" s="23" t="s">
        <v>77</v>
      </c>
      <c r="C358" s="38"/>
      <c r="D358" s="75"/>
      <c r="E358" s="56"/>
      <c r="F358" s="100">
        <f>D354</f>
        <v>38</v>
      </c>
      <c r="G358" s="96">
        <f>G354*10%</f>
        <v>9</v>
      </c>
      <c r="H358" s="31">
        <f>F358*G358</f>
        <v>342</v>
      </c>
      <c r="I358" s="14"/>
      <c r="J358" s="138">
        <v>38</v>
      </c>
      <c r="K358" s="14">
        <f>I358+J358</f>
        <v>38</v>
      </c>
      <c r="L358" s="21">
        <f>K358/F358</f>
        <v>1</v>
      </c>
      <c r="M358" s="17">
        <f>K358*G358</f>
        <v>342</v>
      </c>
    </row>
    <row r="359" spans="1:13" ht="14.5">
      <c r="A359" s="49"/>
      <c r="B359" s="23"/>
      <c r="C359" s="38"/>
      <c r="D359" s="75"/>
      <c r="E359" s="56"/>
      <c r="F359" s="56"/>
      <c r="G359" s="96"/>
      <c r="H359" s="24"/>
      <c r="I359" s="14"/>
      <c r="J359" s="15"/>
      <c r="K359" s="14"/>
      <c r="L359" s="21"/>
      <c r="M359" s="17"/>
    </row>
    <row r="360" spans="1:13" ht="14.5">
      <c r="A360" s="49"/>
      <c r="B360" s="30" t="s">
        <v>38</v>
      </c>
      <c r="C360" s="38"/>
      <c r="D360" s="75"/>
      <c r="E360" s="56"/>
      <c r="F360" s="56"/>
      <c r="G360" s="96"/>
      <c r="H360" s="24"/>
      <c r="I360" s="14"/>
      <c r="J360" s="15"/>
      <c r="K360" s="14"/>
      <c r="L360" s="21"/>
      <c r="M360" s="17"/>
    </row>
    <row r="361" spans="1:13" ht="14.5">
      <c r="A361" s="49">
        <v>54</v>
      </c>
      <c r="B361" s="23" t="s">
        <v>67</v>
      </c>
      <c r="C361" s="38" t="s">
        <v>4</v>
      </c>
      <c r="D361" s="75">
        <v>36</v>
      </c>
      <c r="E361" s="56"/>
      <c r="F361" s="56"/>
      <c r="G361" s="96">
        <v>90</v>
      </c>
      <c r="H361" s="24"/>
      <c r="I361" s="14"/>
      <c r="J361" s="15"/>
      <c r="K361" s="14"/>
      <c r="L361" s="21"/>
      <c r="M361" s="17"/>
    </row>
    <row r="362" spans="1:13" ht="14.5">
      <c r="A362" s="49"/>
      <c r="B362" s="23" t="s">
        <v>73</v>
      </c>
      <c r="C362" s="38"/>
      <c r="D362" s="75"/>
      <c r="E362" s="56"/>
      <c r="F362" s="100">
        <f>D361</f>
        <v>36</v>
      </c>
      <c r="G362" s="96">
        <f>G361*40%</f>
        <v>36</v>
      </c>
      <c r="H362" s="31">
        <f>F362*G362</f>
        <v>1296</v>
      </c>
      <c r="I362" s="14"/>
      <c r="J362" s="138">
        <f>F362</f>
        <v>36</v>
      </c>
      <c r="K362" s="14">
        <f>I362+J362</f>
        <v>36</v>
      </c>
      <c r="L362" s="21">
        <f>K362/F362</f>
        <v>1</v>
      </c>
      <c r="M362" s="17">
        <f>K362*G362</f>
        <v>1296</v>
      </c>
    </row>
    <row r="363" spans="1:13" ht="14.5">
      <c r="A363" s="49"/>
      <c r="B363" s="23" t="s">
        <v>74</v>
      </c>
      <c r="C363" s="38"/>
      <c r="D363" s="75"/>
      <c r="E363" s="56"/>
      <c r="F363" s="100">
        <f>D361</f>
        <v>36</v>
      </c>
      <c r="G363" s="96">
        <f>G361*30%</f>
        <v>27</v>
      </c>
      <c r="H363" s="31">
        <f>F363*G363</f>
        <v>972</v>
      </c>
      <c r="I363" s="14"/>
      <c r="J363" s="138">
        <f>F363</f>
        <v>36</v>
      </c>
      <c r="K363" s="14">
        <f>I363+J363</f>
        <v>36</v>
      </c>
      <c r="L363" s="21">
        <f>K363/F363</f>
        <v>1</v>
      </c>
      <c r="M363" s="17">
        <f>K363*G363</f>
        <v>972</v>
      </c>
    </row>
    <row r="364" spans="1:13" ht="14.5">
      <c r="A364" s="49"/>
      <c r="B364" s="33" t="s">
        <v>86</v>
      </c>
      <c r="C364" s="38"/>
      <c r="D364" s="75"/>
      <c r="E364" s="56"/>
      <c r="F364" s="100">
        <f>D361</f>
        <v>36</v>
      </c>
      <c r="G364" s="96">
        <f>G361*20%</f>
        <v>18</v>
      </c>
      <c r="H364" s="31">
        <f>F364*G364</f>
        <v>648</v>
      </c>
      <c r="I364" s="14"/>
      <c r="J364" s="138">
        <v>36</v>
      </c>
      <c r="K364" s="14">
        <f>I364+J364</f>
        <v>36</v>
      </c>
      <c r="L364" s="21">
        <f>K364/F364</f>
        <v>1</v>
      </c>
      <c r="M364" s="17">
        <f>K364*G364</f>
        <v>648</v>
      </c>
    </row>
    <row r="365" spans="1:13" ht="14.5">
      <c r="A365" s="49"/>
      <c r="B365" s="23" t="s">
        <v>77</v>
      </c>
      <c r="C365" s="38"/>
      <c r="D365" s="75"/>
      <c r="E365" s="56"/>
      <c r="F365" s="100">
        <f>D361</f>
        <v>36</v>
      </c>
      <c r="G365" s="96">
        <f>G361*10%</f>
        <v>9</v>
      </c>
      <c r="H365" s="31">
        <f>F365*G365</f>
        <v>324</v>
      </c>
      <c r="I365" s="14"/>
      <c r="J365" s="138">
        <v>36</v>
      </c>
      <c r="K365" s="14">
        <f>I365+J365</f>
        <v>36</v>
      </c>
      <c r="L365" s="21">
        <f>K365/F365</f>
        <v>1</v>
      </c>
      <c r="M365" s="17">
        <f>K365*G365</f>
        <v>324</v>
      </c>
    </row>
    <row r="366" spans="1:13" ht="14.5">
      <c r="A366" s="49"/>
      <c r="B366" s="23"/>
      <c r="C366" s="38"/>
      <c r="D366" s="75"/>
      <c r="E366" s="56"/>
      <c r="F366" s="56"/>
      <c r="G366" s="96"/>
      <c r="H366" s="24"/>
      <c r="I366" s="14"/>
      <c r="J366" s="15"/>
      <c r="K366" s="14"/>
      <c r="L366" s="21"/>
      <c r="M366" s="17"/>
    </row>
    <row r="367" spans="1:13" ht="14.5">
      <c r="A367" s="49"/>
      <c r="B367" s="30" t="s">
        <v>68</v>
      </c>
      <c r="C367" s="38"/>
      <c r="D367" s="75"/>
      <c r="E367" s="56"/>
      <c r="F367" s="56"/>
      <c r="G367" s="96"/>
      <c r="H367" s="24"/>
      <c r="I367" s="14"/>
      <c r="J367" s="15"/>
      <c r="K367" s="14"/>
      <c r="L367" s="21"/>
      <c r="M367" s="17"/>
    </row>
    <row r="368" spans="1:13" ht="14.5">
      <c r="A368" s="49">
        <v>55</v>
      </c>
      <c r="B368" s="23" t="s">
        <v>35</v>
      </c>
      <c r="C368" s="38" t="s">
        <v>3</v>
      </c>
      <c r="D368" s="75">
        <v>35</v>
      </c>
      <c r="E368" s="56"/>
      <c r="F368" s="56"/>
      <c r="G368" s="96">
        <v>90</v>
      </c>
      <c r="H368" s="24"/>
      <c r="I368" s="14"/>
      <c r="J368" s="15"/>
      <c r="K368" s="14"/>
      <c r="L368" s="21"/>
      <c r="M368" s="17"/>
    </row>
    <row r="369" spans="1:13" ht="14.5">
      <c r="A369" s="49"/>
      <c r="B369" s="23" t="s">
        <v>73</v>
      </c>
      <c r="C369" s="38"/>
      <c r="D369" s="75"/>
      <c r="E369" s="56"/>
      <c r="F369" s="100">
        <f>D368</f>
        <v>35</v>
      </c>
      <c r="G369" s="96">
        <f>G368*40%</f>
        <v>36</v>
      </c>
      <c r="H369" s="31">
        <f>F369*G369</f>
        <v>1260</v>
      </c>
      <c r="I369" s="14"/>
      <c r="J369" s="138">
        <f>F369</f>
        <v>35</v>
      </c>
      <c r="K369" s="14">
        <f>I369+J369</f>
        <v>35</v>
      </c>
      <c r="L369" s="21">
        <f>K369/F369</f>
        <v>1</v>
      </c>
      <c r="M369" s="17">
        <f>K369*G369</f>
        <v>1260</v>
      </c>
    </row>
    <row r="370" spans="1:13" ht="14.5">
      <c r="A370" s="49"/>
      <c r="B370" s="23" t="s">
        <v>74</v>
      </c>
      <c r="C370" s="38"/>
      <c r="D370" s="75"/>
      <c r="E370" s="56"/>
      <c r="F370" s="100">
        <f>D368</f>
        <v>35</v>
      </c>
      <c r="G370" s="96">
        <f>G368*30%</f>
        <v>27</v>
      </c>
      <c r="H370" s="31">
        <f>F370*G370</f>
        <v>945</v>
      </c>
      <c r="I370" s="14"/>
      <c r="J370" s="138">
        <f>F370</f>
        <v>35</v>
      </c>
      <c r="K370" s="14">
        <f>I370+J370</f>
        <v>35</v>
      </c>
      <c r="L370" s="21">
        <f>K370/F370</f>
        <v>1</v>
      </c>
      <c r="M370" s="17">
        <f>K370*G370</f>
        <v>945</v>
      </c>
    </row>
    <row r="371" spans="1:13" ht="14.5">
      <c r="A371" s="49"/>
      <c r="B371" s="33" t="s">
        <v>86</v>
      </c>
      <c r="C371" s="38"/>
      <c r="D371" s="75"/>
      <c r="E371" s="56"/>
      <c r="F371" s="100">
        <f>D368</f>
        <v>35</v>
      </c>
      <c r="G371" s="96">
        <f>G368*20%</f>
        <v>18</v>
      </c>
      <c r="H371" s="31">
        <f>F371*G371</f>
        <v>630</v>
      </c>
      <c r="I371" s="14"/>
      <c r="J371" s="138">
        <v>35</v>
      </c>
      <c r="K371" s="14">
        <f>I371+J371</f>
        <v>35</v>
      </c>
      <c r="L371" s="21">
        <f>K371/F371</f>
        <v>1</v>
      </c>
      <c r="M371" s="17">
        <f>K371*G371</f>
        <v>630</v>
      </c>
    </row>
    <row r="372" spans="1:13" ht="14.5">
      <c r="A372" s="49"/>
      <c r="B372" s="23" t="s">
        <v>77</v>
      </c>
      <c r="C372" s="38"/>
      <c r="D372" s="75"/>
      <c r="E372" s="56"/>
      <c r="F372" s="100">
        <f>D368</f>
        <v>35</v>
      </c>
      <c r="G372" s="96">
        <f>G368*10%</f>
        <v>9</v>
      </c>
      <c r="H372" s="31">
        <f>F372*G372</f>
        <v>315</v>
      </c>
      <c r="I372" s="14"/>
      <c r="J372" s="15"/>
      <c r="K372" s="14">
        <f>I372+J372</f>
        <v>0</v>
      </c>
      <c r="L372" s="21">
        <f>K372/F372</f>
        <v>0</v>
      </c>
      <c r="M372" s="17">
        <f>K372*G372</f>
        <v>0</v>
      </c>
    </row>
    <row r="373" spans="1:13" ht="14.5">
      <c r="A373" s="49"/>
      <c r="B373" s="23"/>
      <c r="C373" s="38"/>
      <c r="D373" s="75"/>
      <c r="E373" s="56"/>
      <c r="F373" s="56"/>
      <c r="G373" s="96"/>
      <c r="H373" s="24"/>
      <c r="I373" s="14"/>
      <c r="J373" s="15"/>
      <c r="K373" s="14"/>
      <c r="L373" s="21"/>
      <c r="M373" s="17"/>
    </row>
    <row r="374" spans="1:13" ht="14.5">
      <c r="A374" s="49"/>
      <c r="B374" s="30" t="s">
        <v>43</v>
      </c>
      <c r="C374" s="38"/>
      <c r="D374" s="75"/>
      <c r="E374" s="56"/>
      <c r="F374" s="56"/>
      <c r="G374" s="96"/>
      <c r="H374" s="24"/>
      <c r="I374" s="14"/>
      <c r="J374" s="15"/>
      <c r="K374" s="14"/>
      <c r="L374" s="21"/>
      <c r="M374" s="17"/>
    </row>
    <row r="375" spans="1:13" ht="14.5">
      <c r="A375" s="49">
        <v>56</v>
      </c>
      <c r="B375" s="23" t="s">
        <v>67</v>
      </c>
      <c r="C375" s="38" t="s">
        <v>4</v>
      </c>
      <c r="D375" s="75">
        <v>27</v>
      </c>
      <c r="E375" s="56"/>
      <c r="F375" s="56"/>
      <c r="G375" s="96">
        <v>90</v>
      </c>
      <c r="H375" s="24"/>
      <c r="I375" s="14"/>
      <c r="J375" s="15"/>
      <c r="K375" s="14"/>
      <c r="L375" s="21"/>
      <c r="M375" s="17"/>
    </row>
    <row r="376" spans="1:13" ht="14.5">
      <c r="A376" s="49"/>
      <c r="B376" s="23" t="s">
        <v>73</v>
      </c>
      <c r="C376" s="38"/>
      <c r="D376" s="75"/>
      <c r="E376" s="56"/>
      <c r="F376" s="100">
        <f>D375</f>
        <v>27</v>
      </c>
      <c r="G376" s="96">
        <f>G375*40%</f>
        <v>36</v>
      </c>
      <c r="H376" s="31">
        <f>F376*G376</f>
        <v>972</v>
      </c>
      <c r="I376" s="14"/>
      <c r="J376" s="138">
        <f>F376</f>
        <v>27</v>
      </c>
      <c r="K376" s="14">
        <f>I376+J376</f>
        <v>27</v>
      </c>
      <c r="L376" s="21">
        <f>K376/F376</f>
        <v>1</v>
      </c>
      <c r="M376" s="17">
        <f>K376*G376</f>
        <v>972</v>
      </c>
    </row>
    <row r="377" spans="1:13" ht="14.5">
      <c r="A377" s="49"/>
      <c r="B377" s="23" t="s">
        <v>74</v>
      </c>
      <c r="C377" s="38"/>
      <c r="D377" s="75"/>
      <c r="E377" s="56"/>
      <c r="F377" s="100">
        <f>D375</f>
        <v>27</v>
      </c>
      <c r="G377" s="96">
        <f>G375*30%</f>
        <v>27</v>
      </c>
      <c r="H377" s="31">
        <f>F377*G377</f>
        <v>729</v>
      </c>
      <c r="I377" s="14"/>
      <c r="J377" s="138">
        <f>F377</f>
        <v>27</v>
      </c>
      <c r="K377" s="14">
        <f>I377+J377</f>
        <v>27</v>
      </c>
      <c r="L377" s="21">
        <f>K377/F377</f>
        <v>1</v>
      </c>
      <c r="M377" s="17">
        <f>K377*G377</f>
        <v>729</v>
      </c>
    </row>
    <row r="378" spans="1:13" ht="14.5">
      <c r="A378" s="49"/>
      <c r="B378" s="33" t="s">
        <v>86</v>
      </c>
      <c r="C378" s="38"/>
      <c r="D378" s="75"/>
      <c r="E378" s="56"/>
      <c r="F378" s="100">
        <f>D375</f>
        <v>27</v>
      </c>
      <c r="G378" s="96">
        <f>G375*20%</f>
        <v>18</v>
      </c>
      <c r="H378" s="31">
        <f>F378*G378</f>
        <v>486</v>
      </c>
      <c r="I378" s="14"/>
      <c r="J378" s="138">
        <v>27</v>
      </c>
      <c r="K378" s="14">
        <f>I378+J378</f>
        <v>27</v>
      </c>
      <c r="L378" s="21">
        <f>K378/F378</f>
        <v>1</v>
      </c>
      <c r="M378" s="17">
        <f>K378*G378</f>
        <v>486</v>
      </c>
    </row>
    <row r="379" spans="1:13" ht="14.5">
      <c r="A379" s="49"/>
      <c r="B379" s="23" t="s">
        <v>77</v>
      </c>
      <c r="C379" s="38"/>
      <c r="D379" s="75"/>
      <c r="E379" s="56"/>
      <c r="F379" s="100">
        <f>D375</f>
        <v>27</v>
      </c>
      <c r="G379" s="96">
        <f>G375*10%</f>
        <v>9</v>
      </c>
      <c r="H379" s="31">
        <f>F379*G379</f>
        <v>243</v>
      </c>
      <c r="I379" s="14"/>
      <c r="J379" s="138">
        <v>27</v>
      </c>
      <c r="K379" s="14">
        <f>I379+J379</f>
        <v>27</v>
      </c>
      <c r="L379" s="21">
        <f>K379/F379</f>
        <v>1</v>
      </c>
      <c r="M379" s="17">
        <f>K379*G379</f>
        <v>243</v>
      </c>
    </row>
    <row r="380" spans="1:13" ht="14.5">
      <c r="A380" s="49"/>
      <c r="B380" s="23"/>
      <c r="C380" s="38"/>
      <c r="D380" s="75"/>
      <c r="E380" s="56"/>
      <c r="F380" s="56"/>
      <c r="G380" s="96"/>
      <c r="H380" s="24"/>
      <c r="I380" s="14"/>
      <c r="J380" s="15"/>
      <c r="K380" s="14"/>
      <c r="L380" s="21"/>
      <c r="M380" s="17"/>
    </row>
    <row r="381" spans="1:13" ht="14.5">
      <c r="A381" s="49"/>
      <c r="B381" s="30" t="s">
        <v>63</v>
      </c>
      <c r="C381" s="38"/>
      <c r="D381" s="75"/>
      <c r="E381" s="56"/>
      <c r="F381" s="56"/>
      <c r="G381" s="96"/>
      <c r="H381" s="24"/>
      <c r="I381" s="14"/>
      <c r="J381" s="15"/>
      <c r="K381" s="14"/>
      <c r="L381" s="21"/>
      <c r="M381" s="17"/>
    </row>
    <row r="382" spans="1:13" ht="14.5">
      <c r="A382" s="49">
        <v>57</v>
      </c>
      <c r="B382" s="30" t="s">
        <v>69</v>
      </c>
      <c r="C382" s="38"/>
      <c r="D382" s="75"/>
      <c r="E382" s="56"/>
      <c r="F382" s="56"/>
      <c r="G382" s="96"/>
      <c r="H382" s="24"/>
      <c r="I382" s="14"/>
      <c r="J382" s="15"/>
      <c r="K382" s="14"/>
      <c r="L382" s="21"/>
      <c r="M382" s="17"/>
    </row>
    <row r="383" spans="1:13" ht="14.5">
      <c r="A383" s="49"/>
      <c r="B383" s="23"/>
      <c r="C383" s="38"/>
      <c r="D383" s="75"/>
      <c r="E383" s="56"/>
      <c r="F383" s="56"/>
      <c r="G383" s="96"/>
      <c r="H383" s="24"/>
      <c r="I383" s="14"/>
      <c r="J383" s="15"/>
      <c r="K383" s="14"/>
      <c r="L383" s="21"/>
      <c r="M383" s="17"/>
    </row>
    <row r="384" spans="1:13" ht="14.5">
      <c r="A384" s="49">
        <v>58</v>
      </c>
      <c r="B384" s="23" t="s">
        <v>70</v>
      </c>
      <c r="C384" s="38" t="s">
        <v>6</v>
      </c>
      <c r="D384" s="75">
        <v>70</v>
      </c>
      <c r="E384" s="56"/>
      <c r="F384" s="56"/>
      <c r="G384" s="96">
        <v>185</v>
      </c>
      <c r="H384" s="24"/>
      <c r="I384" s="14"/>
      <c r="J384" s="15"/>
      <c r="K384" s="14"/>
      <c r="L384" s="21"/>
      <c r="M384" s="17"/>
    </row>
    <row r="385" spans="1:15" ht="14.5">
      <c r="A385" s="49"/>
      <c r="B385" s="23" t="s">
        <v>73</v>
      </c>
      <c r="C385" s="38"/>
      <c r="D385" s="75"/>
      <c r="E385" s="56"/>
      <c r="F385" s="100">
        <f>D384</f>
        <v>70</v>
      </c>
      <c r="G385" s="96">
        <f>G384*40%</f>
        <v>74</v>
      </c>
      <c r="H385" s="31">
        <f>F385*G385</f>
        <v>5180</v>
      </c>
      <c r="I385" s="14"/>
      <c r="J385" s="15"/>
      <c r="K385" s="14">
        <f>I385+J385</f>
        <v>0</v>
      </c>
      <c r="L385" s="21">
        <f>K385/F385</f>
        <v>0</v>
      </c>
      <c r="M385" s="17">
        <f>K385*G385</f>
        <v>0</v>
      </c>
    </row>
    <row r="386" spans="1:15" ht="14.5">
      <c r="A386" s="49"/>
      <c r="B386" s="23" t="s">
        <v>88</v>
      </c>
      <c r="C386" s="38"/>
      <c r="D386" s="75"/>
      <c r="E386" s="56"/>
      <c r="F386" s="100">
        <f>D384</f>
        <v>70</v>
      </c>
      <c r="G386" s="96">
        <f>G384*60%</f>
        <v>111</v>
      </c>
      <c r="H386" s="31">
        <f>F386*G386</f>
        <v>7770</v>
      </c>
      <c r="I386" s="14"/>
      <c r="J386" s="15"/>
      <c r="K386" s="14">
        <f>I386+J386</f>
        <v>0</v>
      </c>
      <c r="L386" s="21">
        <f>K386/F386</f>
        <v>0</v>
      </c>
      <c r="M386" s="17">
        <f>K386*G386</f>
        <v>0</v>
      </c>
    </row>
    <row r="387" spans="1:15" ht="14.5">
      <c r="A387" s="49"/>
      <c r="B387" s="23"/>
      <c r="C387" s="38"/>
      <c r="D387" s="75"/>
      <c r="E387" s="56"/>
      <c r="F387" s="56"/>
      <c r="G387" s="96"/>
      <c r="H387" s="24"/>
      <c r="I387" s="14"/>
      <c r="J387" s="15"/>
      <c r="K387" s="14"/>
      <c r="L387" s="21"/>
      <c r="M387" s="17"/>
    </row>
    <row r="388" spans="1:15" ht="14.5">
      <c r="A388" s="49">
        <v>59</v>
      </c>
      <c r="B388" s="23" t="s">
        <v>71</v>
      </c>
      <c r="C388" s="38" t="s">
        <v>6</v>
      </c>
      <c r="D388" s="75">
        <v>350</v>
      </c>
      <c r="E388" s="56"/>
      <c r="F388" s="56"/>
      <c r="G388" s="96">
        <v>75</v>
      </c>
      <c r="H388" s="24"/>
      <c r="I388" s="14"/>
      <c r="J388" s="15"/>
      <c r="K388" s="14"/>
      <c r="L388" s="21"/>
      <c r="M388" s="17"/>
    </row>
    <row r="389" spans="1:15" ht="14.5">
      <c r="A389" s="49"/>
      <c r="B389" s="23" t="s">
        <v>89</v>
      </c>
      <c r="C389" s="38"/>
      <c r="D389" s="75"/>
      <c r="E389" s="56"/>
      <c r="F389" s="100">
        <f>D388</f>
        <v>350</v>
      </c>
      <c r="G389" s="96">
        <f>G388*40%</f>
        <v>30</v>
      </c>
      <c r="H389" s="31">
        <f>F389*G389</f>
        <v>10500</v>
      </c>
      <c r="I389" s="14">
        <v>5</v>
      </c>
      <c r="J389" s="138">
        <v>5</v>
      </c>
      <c r="K389" s="14">
        <f>I389+J389</f>
        <v>10</v>
      </c>
      <c r="L389" s="21">
        <f>K389/F389</f>
        <v>2.8571428571428571E-2</v>
      </c>
      <c r="M389" s="17">
        <f>K389*G389</f>
        <v>300</v>
      </c>
    </row>
    <row r="390" spans="1:15" ht="14.5">
      <c r="A390" s="49"/>
      <c r="B390" s="23" t="s">
        <v>90</v>
      </c>
      <c r="C390" s="38"/>
      <c r="D390" s="75"/>
      <c r="E390" s="56"/>
      <c r="F390" s="100">
        <f>D388</f>
        <v>350</v>
      </c>
      <c r="G390" s="96">
        <f>G388*60%</f>
        <v>45</v>
      </c>
      <c r="H390" s="31">
        <f>F390*G390</f>
        <v>15750</v>
      </c>
      <c r="I390" s="14">
        <v>5</v>
      </c>
      <c r="J390" s="138">
        <v>5</v>
      </c>
      <c r="K390" s="14">
        <f>I390+J390</f>
        <v>10</v>
      </c>
      <c r="L390" s="21">
        <f>K390/F390</f>
        <v>2.8571428571428571E-2</v>
      </c>
      <c r="M390" s="17">
        <f>K390*G390</f>
        <v>450</v>
      </c>
    </row>
    <row r="391" spans="1:15" ht="14.5">
      <c r="A391" s="49"/>
      <c r="B391" s="23"/>
      <c r="C391" s="38"/>
      <c r="D391" s="75"/>
      <c r="E391" s="56"/>
      <c r="F391" s="100"/>
      <c r="G391" s="96"/>
      <c r="H391" s="31"/>
      <c r="I391" s="14"/>
      <c r="J391" s="15"/>
      <c r="K391" s="14"/>
      <c r="L391" s="21"/>
      <c r="M391" s="17"/>
    </row>
    <row r="392" spans="1:15" ht="14.5">
      <c r="A392" s="49">
        <v>60</v>
      </c>
      <c r="B392" s="30" t="s">
        <v>91</v>
      </c>
      <c r="C392" s="38"/>
      <c r="D392" s="75"/>
      <c r="E392" s="56"/>
      <c r="F392" s="100"/>
      <c r="G392" s="96">
        <f>35530.5+6000+3500</f>
        <v>45030.5</v>
      </c>
      <c r="H392" s="31"/>
      <c r="I392" s="14"/>
      <c r="J392" s="15"/>
      <c r="K392" s="14"/>
      <c r="L392" s="21"/>
      <c r="M392" s="17"/>
    </row>
    <row r="393" spans="1:15" ht="14.5">
      <c r="A393" s="49"/>
      <c r="B393" s="23" t="s">
        <v>93</v>
      </c>
      <c r="C393" s="38" t="s">
        <v>92</v>
      </c>
      <c r="D393" s="75">
        <v>1</v>
      </c>
      <c r="E393" s="56"/>
      <c r="F393" s="100">
        <v>1</v>
      </c>
      <c r="G393" s="96">
        <v>34915.9</v>
      </c>
      <c r="H393" s="31">
        <f>F393*G393</f>
        <v>34915.9</v>
      </c>
      <c r="I393" s="14">
        <v>1</v>
      </c>
      <c r="J393" s="15"/>
      <c r="K393" s="14">
        <f>I393+J393</f>
        <v>1</v>
      </c>
      <c r="L393" s="21">
        <f>K393/F393</f>
        <v>1</v>
      </c>
      <c r="M393" s="17">
        <f>K393*G393</f>
        <v>34915.9</v>
      </c>
    </row>
    <row r="394" spans="1:15" ht="14.5">
      <c r="A394" s="49"/>
      <c r="B394" s="23" t="s">
        <v>94</v>
      </c>
      <c r="C394" s="38"/>
      <c r="D394" s="75"/>
      <c r="E394" s="56"/>
      <c r="F394" s="100">
        <v>1</v>
      </c>
      <c r="G394" s="96">
        <f>G392-G393</f>
        <v>10114.599999999999</v>
      </c>
      <c r="H394" s="31">
        <f>F394*G394</f>
        <v>10114.599999999999</v>
      </c>
      <c r="I394" s="14">
        <v>1</v>
      </c>
      <c r="J394" s="15">
        <v>0</v>
      </c>
      <c r="K394" s="14">
        <f>I394+J394</f>
        <v>1</v>
      </c>
      <c r="L394" s="21">
        <f>K394/F394</f>
        <v>1</v>
      </c>
      <c r="M394" s="17">
        <f>K394*G394</f>
        <v>10114.599999999999</v>
      </c>
    </row>
    <row r="395" spans="1:15" ht="14.5">
      <c r="A395" s="49"/>
      <c r="B395" s="126" t="s">
        <v>96</v>
      </c>
      <c r="C395" s="127"/>
      <c r="D395" s="127"/>
      <c r="E395" s="127"/>
      <c r="F395" s="127"/>
      <c r="G395" s="127"/>
      <c r="H395" s="114">
        <f>H123</f>
        <v>553317.69999999995</v>
      </c>
      <c r="I395" s="123"/>
      <c r="J395" s="115">
        <f>SUM(J7:J394)</f>
        <v>4861.7880000000005</v>
      </c>
      <c r="K395" s="116"/>
      <c r="L395" s="117"/>
      <c r="M395" s="114">
        <f>M123</f>
        <v>541610.19999999995</v>
      </c>
      <c r="O395" s="101">
        <f>H395-M395</f>
        <v>11707.5</v>
      </c>
    </row>
    <row r="396" spans="1:15" ht="15" customHeight="1">
      <c r="A396" s="49"/>
      <c r="B396" s="132" t="s">
        <v>98</v>
      </c>
      <c r="C396" s="133"/>
      <c r="D396" s="133"/>
      <c r="E396" s="133"/>
      <c r="F396" s="133"/>
      <c r="G396" s="133"/>
      <c r="H396" s="104">
        <f>SUM(H126:H390)</f>
        <v>364865.91000000003</v>
      </c>
      <c r="I396" s="123"/>
      <c r="J396" s="105"/>
      <c r="K396" s="106"/>
      <c r="L396" s="107"/>
      <c r="M396" s="104">
        <f>SUM(M126:M390)</f>
        <v>293682.66800000001</v>
      </c>
      <c r="O396" s="101">
        <f>H396-M396</f>
        <v>71183.242000000027</v>
      </c>
    </row>
    <row r="397" spans="1:15" ht="15" customHeight="1">
      <c r="B397" s="136" t="s">
        <v>97</v>
      </c>
      <c r="C397" s="137"/>
      <c r="D397" s="137"/>
      <c r="E397" s="137"/>
      <c r="F397" s="137"/>
      <c r="G397" s="137"/>
      <c r="H397" s="103">
        <f>G392</f>
        <v>45030.5</v>
      </c>
      <c r="I397" s="123"/>
      <c r="J397" s="108"/>
      <c r="K397" s="109"/>
      <c r="L397" s="110"/>
      <c r="M397" s="103">
        <f>M393+M394</f>
        <v>45030.5</v>
      </c>
    </row>
    <row r="398" spans="1:15" ht="14.5">
      <c r="B398" s="128" t="s">
        <v>95</v>
      </c>
      <c r="C398" s="129"/>
      <c r="D398" s="129"/>
      <c r="E398" s="129"/>
      <c r="F398" s="129"/>
      <c r="G398" s="129"/>
      <c r="H398" s="102">
        <f>H395+H396</f>
        <v>918183.61</v>
      </c>
      <c r="I398" s="123"/>
      <c r="J398" s="111"/>
      <c r="K398" s="112"/>
      <c r="L398" s="113"/>
      <c r="M398" s="102">
        <f>M395+M396</f>
        <v>835292.86800000002</v>
      </c>
    </row>
    <row r="400" spans="1:15">
      <c r="M400" s="57">
        <f>M397+M398</f>
        <v>880323.36800000002</v>
      </c>
    </row>
    <row r="402" spans="8:8">
      <c r="H402" s="2">
        <f>H398-M398</f>
        <v>82890.741999999969</v>
      </c>
    </row>
  </sheetData>
  <mergeCells count="7">
    <mergeCell ref="B395:G395"/>
    <mergeCell ref="B398:G398"/>
    <mergeCell ref="A1:B1"/>
    <mergeCell ref="A4:M4"/>
    <mergeCell ref="B396:G396"/>
    <mergeCell ref="C3:H3"/>
    <mergeCell ref="B397:G397"/>
  </mergeCells>
  <pageMargins left="0.38" right="0.46" top="0.39" bottom="0.4" header="0.28999999999999998" footer="0.31"/>
  <pageSetup paperSize="9" scale="89" fitToHeight="0" orientation="landscape" horizontalDpi="1200" verticalDpi="1200" r:id="rId1"/>
  <headerFooter alignWithMargins="0"/>
  <rowBreaks count="11" manualBreakCount="11">
    <brk id="36" max="12" man="1"/>
    <brk id="66" max="12" man="1"/>
    <brk id="95" max="12" man="1"/>
    <brk id="156" max="12" man="1"/>
    <brk id="187" max="12" man="1"/>
    <brk id="220" max="12" man="1"/>
    <brk id="253" max="12" man="1"/>
    <brk id="285" max="12" man="1"/>
    <brk id="317" max="12" man="1"/>
    <brk id="351" max="12" man="1"/>
    <brk id="380" max="12" man="1"/>
  </rowBreaks>
  <colBreaks count="1" manualBreakCount="1">
    <brk id="8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F27D81-9A0D-4CDB-BEF2-192964040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7518EC-AA26-4F65-9427-09092C22A7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Ceiling &amp; Part</vt:lpstr>
      <vt:lpstr>'Ceiling &amp; Part'!Print_Area</vt:lpstr>
      <vt:lpstr>'Ceiling &amp; Part'!Print_Titles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Nuzmi Hassan</dc:creator>
  <cp:lastModifiedBy>Himal Kosala</cp:lastModifiedBy>
  <cp:lastPrinted>2023-01-31T04:52:28Z</cp:lastPrinted>
  <dcterms:created xsi:type="dcterms:W3CDTF">2021-12-27T04:30:05Z</dcterms:created>
  <dcterms:modified xsi:type="dcterms:W3CDTF">2023-02-17T07:34:09Z</dcterms:modified>
</cp:coreProperties>
</file>