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azeer.ahamed\Documents\Dorchester\Naz\KMEP\1 IPC\2301\"/>
    </mc:Choice>
  </mc:AlternateContent>
  <xr:revisionPtr revIDLastSave="0" documentId="13_ncr:1_{2A078FC2-EDFC-49DD-83EE-2B59AF47B0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PC" sheetId="6" r:id="rId1"/>
    <sheet name="Contract" sheetId="12" r:id="rId2"/>
    <sheet name="Additional" sheetId="13" r:id="rId3"/>
  </sheets>
  <definedNames>
    <definedName name="_xlnm._FilterDatabase" localSheetId="2" hidden="1">Additional!$B$5:$L$534</definedName>
    <definedName name="_xlnm.Print_Area" localSheetId="2">Additional!$B$2:$L$630</definedName>
    <definedName name="_xlnm.Print_Area" localSheetId="1">Contract!$B$2:$M$66</definedName>
    <definedName name="_xlnm.Print_Area" localSheetId="0">IPC!$B$2:$K$18</definedName>
    <definedName name="_xlnm.Print_Titles" localSheetId="2">Additional!$2:$5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1" i="13" l="1"/>
  <c r="J601" i="13"/>
  <c r="K578" i="13"/>
  <c r="J578" i="13" s="1"/>
  <c r="H607" i="13"/>
  <c r="H578" i="13"/>
  <c r="H577" i="13"/>
  <c r="K577" i="13" s="1"/>
  <c r="J577" i="13" s="1"/>
  <c r="H544" i="13"/>
  <c r="K544" i="13" s="1"/>
  <c r="J544" i="13" s="1"/>
  <c r="H597" i="13"/>
  <c r="K597" i="13" s="1"/>
  <c r="J597" i="13" s="1"/>
  <c r="H596" i="13"/>
  <c r="K596" i="13" s="1"/>
  <c r="J596" i="13" s="1"/>
  <c r="H595" i="13"/>
  <c r="K595" i="13" s="1"/>
  <c r="J595" i="13" s="1"/>
  <c r="H594" i="13"/>
  <c r="K594" i="13" s="1"/>
  <c r="J594" i="13" s="1"/>
  <c r="H593" i="13"/>
  <c r="K593" i="13" s="1"/>
  <c r="J593" i="13" s="1"/>
  <c r="H592" i="13"/>
  <c r="K592" i="13" s="1"/>
  <c r="J592" i="13" s="1"/>
  <c r="H591" i="13"/>
  <c r="K591" i="13" s="1"/>
  <c r="J591" i="13" s="1"/>
  <c r="H590" i="13"/>
  <c r="K590" i="13" s="1"/>
  <c r="J590" i="13" s="1"/>
  <c r="H589" i="13"/>
  <c r="K589" i="13" s="1"/>
  <c r="J589" i="13" s="1"/>
  <c r="H588" i="13"/>
  <c r="K588" i="13" s="1"/>
  <c r="J588" i="13" s="1"/>
  <c r="H587" i="13"/>
  <c r="K587" i="13" s="1"/>
  <c r="J587" i="13" s="1"/>
  <c r="H586" i="13"/>
  <c r="K586" i="13" s="1"/>
  <c r="J586" i="13" s="1"/>
  <c r="H585" i="13"/>
  <c r="K585" i="13" s="1"/>
  <c r="J585" i="13" s="1"/>
  <c r="H584" i="13"/>
  <c r="K584" i="13" s="1"/>
  <c r="J584" i="13" s="1"/>
  <c r="H583" i="13"/>
  <c r="K583" i="13" s="1"/>
  <c r="J583" i="13" s="1"/>
  <c r="H582" i="13"/>
  <c r="K582" i="13" s="1"/>
  <c r="J582" i="13" s="1"/>
  <c r="H580" i="13"/>
  <c r="K580" i="13" s="1"/>
  <c r="J580" i="13" s="1"/>
  <c r="H579" i="13"/>
  <c r="K579" i="13" s="1"/>
  <c r="J579" i="13" s="1"/>
  <c r="H576" i="13"/>
  <c r="K576" i="13" s="1"/>
  <c r="J576" i="13" s="1"/>
  <c r="H575" i="13"/>
  <c r="K575" i="13" s="1"/>
  <c r="J575" i="13" s="1"/>
  <c r="H574" i="13"/>
  <c r="K574" i="13" s="1"/>
  <c r="J574" i="13" s="1"/>
  <c r="H572" i="13"/>
  <c r="K572" i="13" s="1"/>
  <c r="J572" i="13" s="1"/>
  <c r="H571" i="13"/>
  <c r="K571" i="13" s="1"/>
  <c r="J571" i="13" s="1"/>
  <c r="H570" i="13"/>
  <c r="K570" i="13" s="1"/>
  <c r="J570" i="13" s="1"/>
  <c r="H569" i="13"/>
  <c r="K569" i="13" s="1"/>
  <c r="J569" i="13" s="1"/>
  <c r="H568" i="13"/>
  <c r="K568" i="13" s="1"/>
  <c r="J568" i="13" s="1"/>
  <c r="H567" i="13"/>
  <c r="K567" i="13" s="1"/>
  <c r="J567" i="13" s="1"/>
  <c r="H566" i="13"/>
  <c r="K566" i="13" s="1"/>
  <c r="J566" i="13" s="1"/>
  <c r="H565" i="13"/>
  <c r="K565" i="13" s="1"/>
  <c r="J565" i="13" s="1"/>
  <c r="H564" i="13"/>
  <c r="K564" i="13" s="1"/>
  <c r="J564" i="13" s="1"/>
  <c r="H563" i="13"/>
  <c r="K563" i="13" s="1"/>
  <c r="J563" i="13" s="1"/>
  <c r="H562" i="13"/>
  <c r="K562" i="13" s="1"/>
  <c r="J562" i="13" s="1"/>
  <c r="H561" i="13"/>
  <c r="K561" i="13" s="1"/>
  <c r="J561" i="13" s="1"/>
  <c r="H560" i="13"/>
  <c r="K560" i="13" s="1"/>
  <c r="J560" i="13" s="1"/>
  <c r="H559" i="13"/>
  <c r="K559" i="13" s="1"/>
  <c r="J559" i="13" s="1"/>
  <c r="H558" i="13"/>
  <c r="K558" i="13" s="1"/>
  <c r="J558" i="13" s="1"/>
  <c r="H557" i="13"/>
  <c r="K557" i="13" s="1"/>
  <c r="J557" i="13" s="1"/>
  <c r="H556" i="13"/>
  <c r="K556" i="13" s="1"/>
  <c r="J556" i="13" s="1"/>
  <c r="H555" i="13"/>
  <c r="K555" i="13" s="1"/>
  <c r="J555" i="13" s="1"/>
  <c r="H554" i="13"/>
  <c r="K554" i="13" s="1"/>
  <c r="J554" i="13" s="1"/>
  <c r="H552" i="13"/>
  <c r="K552" i="13" s="1"/>
  <c r="J552" i="13" s="1"/>
  <c r="H551" i="13"/>
  <c r="K551" i="13" s="1"/>
  <c r="J551" i="13" s="1"/>
  <c r="H550" i="13"/>
  <c r="K550" i="13" s="1"/>
  <c r="J550" i="13" s="1"/>
  <c r="H549" i="13"/>
  <c r="K549" i="13" s="1"/>
  <c r="J549" i="13" s="1"/>
  <c r="H548" i="13"/>
  <c r="K548" i="13" s="1"/>
  <c r="J548" i="13" s="1"/>
  <c r="H547" i="13"/>
  <c r="K547" i="13" s="1"/>
  <c r="J547" i="13" s="1"/>
  <c r="H546" i="13"/>
  <c r="K546" i="13" s="1"/>
  <c r="J546" i="13" s="1"/>
  <c r="H545" i="13"/>
  <c r="K545" i="13" s="1"/>
  <c r="J545" i="13" s="1"/>
  <c r="H543" i="13"/>
  <c r="K543" i="13" s="1"/>
  <c r="J543" i="13" s="1"/>
  <c r="D628" i="13" l="1"/>
  <c r="I616" i="13"/>
  <c r="I603" i="13"/>
  <c r="I539" i="13"/>
  <c r="H536" i="13"/>
  <c r="K536" i="13" s="1"/>
  <c r="J536" i="13" s="1"/>
  <c r="H534" i="13"/>
  <c r="K534" i="13" s="1"/>
  <c r="J534" i="13" s="1"/>
  <c r="H533" i="13"/>
  <c r="K533" i="13" s="1"/>
  <c r="J533" i="13" s="1"/>
  <c r="H532" i="13"/>
  <c r="K532" i="13" s="1"/>
  <c r="H600" i="13"/>
  <c r="K600" i="13" s="1"/>
  <c r="J600" i="13" s="1"/>
  <c r="H598" i="13"/>
  <c r="K598" i="13" s="1"/>
  <c r="B59" i="12"/>
  <c r="B53" i="12"/>
  <c r="L65" i="12"/>
  <c r="H57" i="12"/>
  <c r="L57" i="12" s="1"/>
  <c r="K57" i="12" s="1"/>
  <c r="H56" i="12"/>
  <c r="L56" i="12" s="1"/>
  <c r="K56" i="12" s="1"/>
  <c r="H55" i="12"/>
  <c r="L55" i="12" s="1"/>
  <c r="K55" i="12" s="1"/>
  <c r="H54" i="12"/>
  <c r="L54" i="12" s="1"/>
  <c r="K54" i="12" s="1"/>
  <c r="H53" i="12"/>
  <c r="L53" i="12" s="1"/>
  <c r="J52" i="12"/>
  <c r="J65" i="12" s="1"/>
  <c r="C52" i="12"/>
  <c r="H613" i="13"/>
  <c r="K613" i="13" s="1"/>
  <c r="J613" i="13" s="1"/>
  <c r="H611" i="13"/>
  <c r="K611" i="13" s="1"/>
  <c r="J611" i="13" s="1"/>
  <c r="H610" i="13"/>
  <c r="K610" i="13" s="1"/>
  <c r="J610" i="13" s="1"/>
  <c r="H609" i="13"/>
  <c r="K609" i="13" s="1"/>
  <c r="J609" i="13" s="1"/>
  <c r="H608" i="13"/>
  <c r="K608" i="13" s="1"/>
  <c r="J608" i="13" s="1"/>
  <c r="K607" i="13"/>
  <c r="J607" i="13" s="1"/>
  <c r="H63" i="12"/>
  <c r="L63" i="12" s="1"/>
  <c r="K63" i="12" s="1"/>
  <c r="H62" i="12"/>
  <c r="L62" i="12" s="1"/>
  <c r="K62" i="12" s="1"/>
  <c r="H61" i="12"/>
  <c r="L61" i="12" s="1"/>
  <c r="K61" i="12" s="1"/>
  <c r="H60" i="12"/>
  <c r="L60" i="12" s="1"/>
  <c r="K60" i="12" s="1"/>
  <c r="H59" i="12"/>
  <c r="L59" i="12" s="1"/>
  <c r="K59" i="12" s="1"/>
  <c r="J58" i="12"/>
  <c r="C58" i="12"/>
  <c r="J495" i="13"/>
  <c r="J496" i="13"/>
  <c r="J498" i="13"/>
  <c r="J499" i="13"/>
  <c r="I529" i="13"/>
  <c r="H526" i="13"/>
  <c r="K526" i="13" s="1"/>
  <c r="J526" i="13" s="1"/>
  <c r="H524" i="13"/>
  <c r="K524" i="13" s="1"/>
  <c r="J524" i="13" s="1"/>
  <c r="H523" i="13"/>
  <c r="K523" i="13" s="1"/>
  <c r="J523" i="13" s="1"/>
  <c r="H522" i="13"/>
  <c r="K522" i="13" s="1"/>
  <c r="J522" i="13" s="1"/>
  <c r="H521" i="13"/>
  <c r="K521" i="13" s="1"/>
  <c r="J521" i="13" s="1"/>
  <c r="H520" i="13"/>
  <c r="K520" i="13" s="1"/>
  <c r="J520" i="13" s="1"/>
  <c r="H519" i="13"/>
  <c r="K519" i="13" s="1"/>
  <c r="J519" i="13" s="1"/>
  <c r="H518" i="13"/>
  <c r="I514" i="13"/>
  <c r="H511" i="13"/>
  <c r="K511" i="13" s="1"/>
  <c r="J511" i="13" s="1"/>
  <c r="H509" i="13"/>
  <c r="K509" i="13" s="1"/>
  <c r="J509" i="13" s="1"/>
  <c r="H508" i="13"/>
  <c r="K508" i="13" s="1"/>
  <c r="J508" i="13" s="1"/>
  <c r="F498" i="13"/>
  <c r="H498" i="13" s="1"/>
  <c r="F499" i="13"/>
  <c r="H499" i="13" s="1"/>
  <c r="F496" i="13"/>
  <c r="F495" i="13"/>
  <c r="H490" i="13"/>
  <c r="K490" i="13" s="1"/>
  <c r="J490" i="13" s="1"/>
  <c r="H489" i="13"/>
  <c r="K489" i="13" s="1"/>
  <c r="J489" i="13" s="1"/>
  <c r="H488" i="13"/>
  <c r="K488" i="13" s="1"/>
  <c r="J488" i="13" s="1"/>
  <c r="H487" i="13"/>
  <c r="K487" i="13" s="1"/>
  <c r="J487" i="13" s="1"/>
  <c r="H486" i="13"/>
  <c r="K486" i="13" s="1"/>
  <c r="J486" i="13" s="1"/>
  <c r="H485" i="13"/>
  <c r="K485" i="13" s="1"/>
  <c r="J485" i="13" s="1"/>
  <c r="H484" i="13"/>
  <c r="K484" i="13" s="1"/>
  <c r="J484" i="13" s="1"/>
  <c r="H483" i="13"/>
  <c r="K483" i="13" s="1"/>
  <c r="J483" i="13" s="1"/>
  <c r="H482" i="13"/>
  <c r="K482" i="13" s="1"/>
  <c r="J482" i="13" s="1"/>
  <c r="H481" i="13"/>
  <c r="K481" i="13" s="1"/>
  <c r="J481" i="13" s="1"/>
  <c r="H480" i="13"/>
  <c r="K480" i="13" s="1"/>
  <c r="J480" i="13" s="1"/>
  <c r="H479" i="13"/>
  <c r="K479" i="13" s="1"/>
  <c r="J479" i="13" s="1"/>
  <c r="H478" i="13"/>
  <c r="K478" i="13" s="1"/>
  <c r="J478" i="13" s="1"/>
  <c r="H476" i="13"/>
  <c r="K476" i="13" s="1"/>
  <c r="J476" i="13" s="1"/>
  <c r="H475" i="13"/>
  <c r="K475" i="13" s="1"/>
  <c r="J475" i="13" s="1"/>
  <c r="H474" i="13"/>
  <c r="K474" i="13" s="1"/>
  <c r="J474" i="13" s="1"/>
  <c r="H473" i="13"/>
  <c r="K473" i="13" s="1"/>
  <c r="J473" i="13" s="1"/>
  <c r="H472" i="13"/>
  <c r="K472" i="13" s="1"/>
  <c r="J472" i="13" s="1"/>
  <c r="H471" i="13"/>
  <c r="K471" i="13" s="1"/>
  <c r="J471" i="13" s="1"/>
  <c r="H493" i="13"/>
  <c r="K493" i="13" s="1"/>
  <c r="J493" i="13" s="1"/>
  <c r="H492" i="13"/>
  <c r="K492" i="13" s="1"/>
  <c r="J492" i="13" s="1"/>
  <c r="H491" i="13"/>
  <c r="K491" i="13" s="1"/>
  <c r="J491" i="13" s="1"/>
  <c r="H496" i="13"/>
  <c r="H495" i="13"/>
  <c r="H455" i="13"/>
  <c r="K455" i="13" s="1"/>
  <c r="J455" i="13" s="1"/>
  <c r="H454" i="13"/>
  <c r="K454" i="13" s="1"/>
  <c r="J454" i="13" s="1"/>
  <c r="H453" i="13"/>
  <c r="K453" i="13" s="1"/>
  <c r="J453" i="13" s="1"/>
  <c r="H452" i="13"/>
  <c r="K452" i="13" s="1"/>
  <c r="J452" i="13" s="1"/>
  <c r="H451" i="13"/>
  <c r="K451" i="13" s="1"/>
  <c r="J451" i="13" s="1"/>
  <c r="H449" i="13"/>
  <c r="K449" i="13" s="1"/>
  <c r="J449" i="13" s="1"/>
  <c r="H448" i="13"/>
  <c r="K448" i="13" s="1"/>
  <c r="J448" i="13" s="1"/>
  <c r="H462" i="13"/>
  <c r="K462" i="13" s="1"/>
  <c r="J462" i="13" s="1"/>
  <c r="H461" i="13"/>
  <c r="K461" i="13" s="1"/>
  <c r="J461" i="13" s="1"/>
  <c r="H460" i="13"/>
  <c r="K460" i="13" s="1"/>
  <c r="J460" i="13" s="1"/>
  <c r="H459" i="13"/>
  <c r="K459" i="13" s="1"/>
  <c r="J459" i="13" s="1"/>
  <c r="H458" i="13"/>
  <c r="K458" i="13" s="1"/>
  <c r="J458" i="13" s="1"/>
  <c r="H457" i="13"/>
  <c r="K457" i="13" s="1"/>
  <c r="J457" i="13" s="1"/>
  <c r="H456" i="13"/>
  <c r="K456" i="13" s="1"/>
  <c r="J456" i="13" s="1"/>
  <c r="H464" i="13"/>
  <c r="K464" i="13" s="1"/>
  <c r="J464" i="13" s="1"/>
  <c r="H445" i="13"/>
  <c r="K445" i="13" s="1"/>
  <c r="J445" i="13" s="1"/>
  <c r="H441" i="13"/>
  <c r="K441" i="13" s="1"/>
  <c r="D627" i="13"/>
  <c r="D626" i="13"/>
  <c r="D625" i="13"/>
  <c r="I504" i="13"/>
  <c r="H501" i="13"/>
  <c r="K501" i="13" s="1"/>
  <c r="J501" i="13" s="1"/>
  <c r="H469" i="13"/>
  <c r="K469" i="13" s="1"/>
  <c r="J469" i="13" s="1"/>
  <c r="H468" i="13"/>
  <c r="K468" i="13" s="1"/>
  <c r="J468" i="13" s="1"/>
  <c r="H467" i="13"/>
  <c r="K467" i="13" s="1"/>
  <c r="J467" i="13" s="1"/>
  <c r="H466" i="13"/>
  <c r="K466" i="13" s="1"/>
  <c r="J466" i="13" s="1"/>
  <c r="H465" i="13"/>
  <c r="K465" i="13" s="1"/>
  <c r="J465" i="13" s="1"/>
  <c r="H463" i="13"/>
  <c r="K463" i="13" s="1"/>
  <c r="J463" i="13" s="1"/>
  <c r="H447" i="13"/>
  <c r="K447" i="13" s="1"/>
  <c r="J447" i="13" s="1"/>
  <c r="H446" i="13"/>
  <c r="K446" i="13" s="1"/>
  <c r="J446" i="13" s="1"/>
  <c r="H444" i="13"/>
  <c r="K444" i="13" s="1"/>
  <c r="J444" i="13" s="1"/>
  <c r="H443" i="13"/>
  <c r="K443" i="13" s="1"/>
  <c r="J443" i="13" s="1"/>
  <c r="H442" i="13"/>
  <c r="K442" i="13" s="1"/>
  <c r="H51" i="12"/>
  <c r="L51" i="12" s="1"/>
  <c r="K51" i="12" s="1"/>
  <c r="H50" i="12"/>
  <c r="L50" i="12" s="1"/>
  <c r="K50" i="12" s="1"/>
  <c r="H49" i="12"/>
  <c r="L49" i="12" s="1"/>
  <c r="K49" i="12" s="1"/>
  <c r="H48" i="12"/>
  <c r="L48" i="12" s="1"/>
  <c r="K48" i="12" s="1"/>
  <c r="H47" i="12"/>
  <c r="L47" i="12" s="1"/>
  <c r="J46" i="12"/>
  <c r="C46" i="12"/>
  <c r="I437" i="13"/>
  <c r="H434" i="13"/>
  <c r="K434" i="13" s="1"/>
  <c r="J434" i="13" s="1"/>
  <c r="H432" i="13"/>
  <c r="K432" i="13" s="1"/>
  <c r="J432" i="13" s="1"/>
  <c r="H431" i="13"/>
  <c r="K431" i="13" s="1"/>
  <c r="J431" i="13" s="1"/>
  <c r="H430" i="13"/>
  <c r="K430" i="13" s="1"/>
  <c r="H420" i="13"/>
  <c r="K420" i="13" s="1"/>
  <c r="J420" i="13" s="1"/>
  <c r="I426" i="13"/>
  <c r="H423" i="13"/>
  <c r="K423" i="13" s="1"/>
  <c r="J423" i="13" s="1"/>
  <c r="H421" i="13"/>
  <c r="K421" i="13" s="1"/>
  <c r="J421" i="13" s="1"/>
  <c r="H419" i="13"/>
  <c r="K419" i="13" s="1"/>
  <c r="J419" i="13" s="1"/>
  <c r="H418" i="13"/>
  <c r="K418" i="13" s="1"/>
  <c r="I414" i="13"/>
  <c r="H411" i="13"/>
  <c r="K411" i="13" s="1"/>
  <c r="J411" i="13" s="1"/>
  <c r="H409" i="13"/>
  <c r="K409" i="13" s="1"/>
  <c r="J409" i="13" s="1"/>
  <c r="H408" i="13"/>
  <c r="K408" i="13" s="1"/>
  <c r="J408" i="13" s="1"/>
  <c r="H407" i="13"/>
  <c r="K407" i="13" s="1"/>
  <c r="I403" i="13"/>
  <c r="H400" i="13"/>
  <c r="K400" i="13" s="1"/>
  <c r="J400" i="13" s="1"/>
  <c r="H398" i="13"/>
  <c r="K398" i="13" s="1"/>
  <c r="J398" i="13" s="1"/>
  <c r="H397" i="13"/>
  <c r="K397" i="13" s="1"/>
  <c r="J397" i="13" s="1"/>
  <c r="H396" i="13"/>
  <c r="K396" i="13" s="1"/>
  <c r="J396" i="13" s="1"/>
  <c r="C40" i="12"/>
  <c r="H45" i="12"/>
  <c r="L45" i="12" s="1"/>
  <c r="H44" i="12"/>
  <c r="L44" i="12" s="1"/>
  <c r="H43" i="12"/>
  <c r="L43" i="12" s="1"/>
  <c r="H42" i="12"/>
  <c r="L42" i="12" s="1"/>
  <c r="H41" i="12"/>
  <c r="L41" i="12" s="1"/>
  <c r="J40" i="12"/>
  <c r="J598" i="13" l="1"/>
  <c r="G537" i="13"/>
  <c r="H537" i="13" s="1"/>
  <c r="K537" i="13" s="1"/>
  <c r="J537" i="13" s="1"/>
  <c r="J532" i="13"/>
  <c r="H601" i="13"/>
  <c r="K53" i="12"/>
  <c r="L52" i="12"/>
  <c r="K52" i="12" s="1"/>
  <c r="G614" i="13"/>
  <c r="H614" i="13" s="1"/>
  <c r="K614" i="13" s="1"/>
  <c r="L58" i="12"/>
  <c r="K58" i="12" s="1"/>
  <c r="G527" i="13"/>
  <c r="H527" i="13" s="1"/>
  <c r="K527" i="13" s="1"/>
  <c r="J527" i="13" s="1"/>
  <c r="K518" i="13"/>
  <c r="G512" i="13"/>
  <c r="H512" i="13" s="1"/>
  <c r="K512" i="13" s="1"/>
  <c r="J512" i="13" s="1"/>
  <c r="J514" i="13" s="1"/>
  <c r="H502" i="13"/>
  <c r="K502" i="13" s="1"/>
  <c r="J502" i="13" s="1"/>
  <c r="J441" i="13"/>
  <c r="J442" i="13"/>
  <c r="K47" i="12"/>
  <c r="L46" i="12"/>
  <c r="K46" i="12" s="1"/>
  <c r="K42" i="12"/>
  <c r="J430" i="13"/>
  <c r="G435" i="13"/>
  <c r="H435" i="13" s="1"/>
  <c r="K435" i="13" s="1"/>
  <c r="J435" i="13" s="1"/>
  <c r="J418" i="13"/>
  <c r="G424" i="13"/>
  <c r="H424" i="13" s="1"/>
  <c r="K424" i="13" s="1"/>
  <c r="J424" i="13" s="1"/>
  <c r="G412" i="13"/>
  <c r="H412" i="13" s="1"/>
  <c r="K412" i="13" s="1"/>
  <c r="J412" i="13" s="1"/>
  <c r="J407" i="13"/>
  <c r="G401" i="13"/>
  <c r="H401" i="13" s="1"/>
  <c r="K401" i="13" s="1"/>
  <c r="K44" i="12"/>
  <c r="K45" i="12"/>
  <c r="K43" i="12"/>
  <c r="K41" i="12"/>
  <c r="L40" i="12"/>
  <c r="K40" i="12" s="1"/>
  <c r="H387" i="13"/>
  <c r="K387" i="13" s="1"/>
  <c r="J387" i="13" s="1"/>
  <c r="H389" i="13"/>
  <c r="K389" i="13" s="1"/>
  <c r="J389" i="13" s="1"/>
  <c r="H386" i="13"/>
  <c r="K386" i="13" s="1"/>
  <c r="J386" i="13" s="1"/>
  <c r="H384" i="13"/>
  <c r="I380" i="13"/>
  <c r="H377" i="13"/>
  <c r="K377" i="13" s="1"/>
  <c r="J377" i="13" s="1"/>
  <c r="H375" i="13"/>
  <c r="K375" i="13" s="1"/>
  <c r="J375" i="13" s="1"/>
  <c r="K374" i="13"/>
  <c r="J374" i="13" s="1"/>
  <c r="H373" i="13"/>
  <c r="K373" i="13" s="1"/>
  <c r="I392" i="13"/>
  <c r="I369" i="13"/>
  <c r="J34" i="12"/>
  <c r="J28" i="12"/>
  <c r="J22" i="12"/>
  <c r="J16" i="12"/>
  <c r="J11" i="12"/>
  <c r="J6" i="12"/>
  <c r="C34" i="12"/>
  <c r="C28" i="12"/>
  <c r="C22" i="12"/>
  <c r="C16" i="12"/>
  <c r="C11" i="12"/>
  <c r="C6" i="12"/>
  <c r="H39" i="12"/>
  <c r="L39" i="12" s="1"/>
  <c r="K39" i="12" s="1"/>
  <c r="H38" i="12"/>
  <c r="L38" i="12" s="1"/>
  <c r="K38" i="12" s="1"/>
  <c r="H37" i="12"/>
  <c r="L37" i="12" s="1"/>
  <c r="K37" i="12" s="1"/>
  <c r="H36" i="12"/>
  <c r="L36" i="12" s="1"/>
  <c r="H35" i="12"/>
  <c r="L35" i="12" s="1"/>
  <c r="K35" i="12" s="1"/>
  <c r="H285" i="13"/>
  <c r="K285" i="13" s="1"/>
  <c r="J285" i="13" s="1"/>
  <c r="H284" i="13"/>
  <c r="K284" i="13" s="1"/>
  <c r="J284" i="13" s="1"/>
  <c r="H364" i="13"/>
  <c r="K364" i="13" s="1"/>
  <c r="J364" i="13" s="1"/>
  <c r="H363" i="13"/>
  <c r="K363" i="13" s="1"/>
  <c r="J363" i="13" s="1"/>
  <c r="H366" i="13"/>
  <c r="K366" i="13" s="1"/>
  <c r="J366" i="13" s="1"/>
  <c r="K362" i="13"/>
  <c r="J362" i="13" s="1"/>
  <c r="H361" i="13"/>
  <c r="K361" i="13" s="1"/>
  <c r="J361" i="13" s="1"/>
  <c r="H359" i="13"/>
  <c r="K359" i="13" s="1"/>
  <c r="J359" i="13" s="1"/>
  <c r="H350" i="13"/>
  <c r="K350" i="13" s="1"/>
  <c r="J350" i="13" s="1"/>
  <c r="H349" i="13"/>
  <c r="K349" i="13" s="1"/>
  <c r="J349" i="13" s="1"/>
  <c r="H346" i="13"/>
  <c r="K346" i="13" s="1"/>
  <c r="J346" i="13" s="1"/>
  <c r="I355" i="13"/>
  <c r="H352" i="13"/>
  <c r="K352" i="13" s="1"/>
  <c r="J352" i="13" s="1"/>
  <c r="K348" i="13"/>
  <c r="J348" i="13" s="1"/>
  <c r="H347" i="13"/>
  <c r="K347" i="13" s="1"/>
  <c r="H335" i="13"/>
  <c r="K335" i="13" s="1"/>
  <c r="J335" i="13" s="1"/>
  <c r="H333" i="13"/>
  <c r="K333" i="13" s="1"/>
  <c r="J333" i="13" s="1"/>
  <c r="H331" i="13"/>
  <c r="K331" i="13" s="1"/>
  <c r="J331" i="13" s="1"/>
  <c r="H337" i="13"/>
  <c r="K337" i="13" s="1"/>
  <c r="J337" i="13" s="1"/>
  <c r="K336" i="13"/>
  <c r="J336" i="13" s="1"/>
  <c r="K334" i="13"/>
  <c r="J334" i="13" s="1"/>
  <c r="K332" i="13"/>
  <c r="J332" i="13" s="1"/>
  <c r="I342" i="13"/>
  <c r="H339" i="13"/>
  <c r="K339" i="13" s="1"/>
  <c r="J339" i="13" s="1"/>
  <c r="I305" i="13"/>
  <c r="I327" i="13"/>
  <c r="H322" i="13"/>
  <c r="K322" i="13" s="1"/>
  <c r="J322" i="13" s="1"/>
  <c r="H320" i="13"/>
  <c r="K320" i="13" s="1"/>
  <c r="J320" i="13" s="1"/>
  <c r="H316" i="13"/>
  <c r="K316" i="13" s="1"/>
  <c r="J316" i="13" s="1"/>
  <c r="H315" i="13"/>
  <c r="K315" i="13" s="1"/>
  <c r="J315" i="13" s="1"/>
  <c r="H314" i="13"/>
  <c r="K314" i="13" s="1"/>
  <c r="J314" i="13" s="1"/>
  <c r="H324" i="13"/>
  <c r="K324" i="13" s="1"/>
  <c r="J324" i="13" s="1"/>
  <c r="H321" i="13"/>
  <c r="K321" i="13" s="1"/>
  <c r="J321" i="13" s="1"/>
  <c r="H319" i="13"/>
  <c r="K319" i="13" s="1"/>
  <c r="J319" i="13" s="1"/>
  <c r="H318" i="13"/>
  <c r="K318" i="13" s="1"/>
  <c r="J318" i="13" s="1"/>
  <c r="H312" i="13"/>
  <c r="K312" i="13" s="1"/>
  <c r="J312" i="13" s="1"/>
  <c r="H311" i="13"/>
  <c r="K311" i="13" s="1"/>
  <c r="J311" i="13" s="1"/>
  <c r="H310" i="13"/>
  <c r="H302" i="13"/>
  <c r="K302" i="13" s="1"/>
  <c r="J302" i="13" s="1"/>
  <c r="H299" i="13"/>
  <c r="K299" i="13" s="1"/>
  <c r="J299" i="13" s="1"/>
  <c r="H298" i="13"/>
  <c r="K298" i="13" s="1"/>
  <c r="J298" i="13" s="1"/>
  <c r="H295" i="13"/>
  <c r="K295" i="13" s="1"/>
  <c r="J295" i="13" s="1"/>
  <c r="H300" i="13"/>
  <c r="K300" i="13" s="1"/>
  <c r="J300" i="13" s="1"/>
  <c r="H296" i="13"/>
  <c r="K296" i="13" s="1"/>
  <c r="J296" i="13" s="1"/>
  <c r="H294" i="13"/>
  <c r="K294" i="13" s="1"/>
  <c r="J294" i="13" s="1"/>
  <c r="H279" i="13"/>
  <c r="K279" i="13" s="1"/>
  <c r="J279" i="13" s="1"/>
  <c r="H277" i="13"/>
  <c r="K277" i="13" s="1"/>
  <c r="J277" i="13" s="1"/>
  <c r="H281" i="13"/>
  <c r="K281" i="13" s="1"/>
  <c r="J281" i="13" s="1"/>
  <c r="H286" i="13"/>
  <c r="K286" i="13" s="1"/>
  <c r="J286" i="13" s="1"/>
  <c r="H283" i="13"/>
  <c r="K283" i="13" s="1"/>
  <c r="J283" i="13" s="1"/>
  <c r="D624" i="13"/>
  <c r="D620" i="13"/>
  <c r="D621" i="13"/>
  <c r="D622" i="13"/>
  <c r="D623" i="13"/>
  <c r="I289" i="13"/>
  <c r="H276" i="13"/>
  <c r="K276" i="13" s="1"/>
  <c r="J276" i="13" s="1"/>
  <c r="H275" i="13"/>
  <c r="K275" i="13" s="1"/>
  <c r="J275" i="13" s="1"/>
  <c r="H274" i="13"/>
  <c r="K274" i="13" s="1"/>
  <c r="J274" i="13" s="1"/>
  <c r="H273" i="13"/>
  <c r="K273" i="13" s="1"/>
  <c r="J273" i="13" s="1"/>
  <c r="H271" i="13"/>
  <c r="K271" i="13" s="1"/>
  <c r="J271" i="13" s="1"/>
  <c r="H270" i="13"/>
  <c r="K270" i="13" s="1"/>
  <c r="J270" i="13" s="1"/>
  <c r="H33" i="12"/>
  <c r="L33" i="12" s="1"/>
  <c r="K33" i="12" s="1"/>
  <c r="H32" i="12"/>
  <c r="L32" i="12" s="1"/>
  <c r="K32" i="12" s="1"/>
  <c r="H31" i="12"/>
  <c r="L31" i="12" s="1"/>
  <c r="K31" i="12" s="1"/>
  <c r="H30" i="12"/>
  <c r="L30" i="12" s="1"/>
  <c r="K30" i="12" s="1"/>
  <c r="H29" i="12"/>
  <c r="L29" i="12" s="1"/>
  <c r="K29" i="12" s="1"/>
  <c r="F149" i="13"/>
  <c r="H149" i="13" s="1"/>
  <c r="K149" i="13" s="1"/>
  <c r="J149" i="13" s="1"/>
  <c r="F148" i="13"/>
  <c r="H148" i="13" s="1"/>
  <c r="K148" i="13" s="1"/>
  <c r="J148" i="13" s="1"/>
  <c r="F147" i="13"/>
  <c r="H147" i="13" s="1"/>
  <c r="K147" i="13" s="1"/>
  <c r="J147" i="13" s="1"/>
  <c r="F97" i="13"/>
  <c r="H97" i="13" s="1"/>
  <c r="K97" i="13" s="1"/>
  <c r="J97" i="13" s="1"/>
  <c r="F96" i="13"/>
  <c r="H96" i="13" s="1"/>
  <c r="K96" i="13" s="1"/>
  <c r="J96" i="13" s="1"/>
  <c r="F84" i="13"/>
  <c r="H84" i="13" s="1"/>
  <c r="K84" i="13" s="1"/>
  <c r="J84" i="13" s="1"/>
  <c r="F69" i="13"/>
  <c r="H69" i="13" s="1"/>
  <c r="K69" i="13" s="1"/>
  <c r="J69" i="13" s="1"/>
  <c r="F51" i="13"/>
  <c r="H51" i="13" s="1"/>
  <c r="K51" i="13" s="1"/>
  <c r="J51" i="13" s="1"/>
  <c r="F50" i="13"/>
  <c r="H50" i="13" s="1"/>
  <c r="K50" i="13" s="1"/>
  <c r="J50" i="13" s="1"/>
  <c r="F49" i="13"/>
  <c r="H49" i="13" s="1"/>
  <c r="K49" i="13" s="1"/>
  <c r="J49" i="13" s="1"/>
  <c r="F48" i="13"/>
  <c r="H48" i="13" s="1"/>
  <c r="K48" i="13" s="1"/>
  <c r="J48" i="13" s="1"/>
  <c r="F25" i="13"/>
  <c r="H25" i="13" s="1"/>
  <c r="K25" i="13" s="1"/>
  <c r="J25" i="13" s="1"/>
  <c r="F24" i="13"/>
  <c r="H24" i="13" s="1"/>
  <c r="K24" i="13" s="1"/>
  <c r="J24" i="13" s="1"/>
  <c r="F23" i="13"/>
  <c r="H23" i="13" s="1"/>
  <c r="K23" i="13" s="1"/>
  <c r="J23" i="13" s="1"/>
  <c r="F22" i="13"/>
  <c r="H22" i="13" s="1"/>
  <c r="K22" i="13" s="1"/>
  <c r="J22" i="13" s="1"/>
  <c r="H264" i="13"/>
  <c r="H263" i="13"/>
  <c r="H262" i="13"/>
  <c r="H261" i="13"/>
  <c r="H260" i="13"/>
  <c r="H259" i="13"/>
  <c r="H258" i="13"/>
  <c r="H257" i="13"/>
  <c r="H256" i="13"/>
  <c r="H255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35" i="13"/>
  <c r="H234" i="13"/>
  <c r="H233" i="13"/>
  <c r="H231" i="13"/>
  <c r="H230" i="13"/>
  <c r="H229" i="13"/>
  <c r="H223" i="13"/>
  <c r="H222" i="13"/>
  <c r="H221" i="13"/>
  <c r="H219" i="13"/>
  <c r="H218" i="13"/>
  <c r="H217" i="13"/>
  <c r="H211" i="13"/>
  <c r="H210" i="13"/>
  <c r="H209" i="13"/>
  <c r="H207" i="13"/>
  <c r="H206" i="13"/>
  <c r="H205" i="13"/>
  <c r="H204" i="13"/>
  <c r="H203" i="13"/>
  <c r="H202" i="13"/>
  <c r="H201" i="13"/>
  <c r="H200" i="13"/>
  <c r="H194" i="13"/>
  <c r="H193" i="13"/>
  <c r="H192" i="13"/>
  <c r="H190" i="13"/>
  <c r="H189" i="13"/>
  <c r="H186" i="13"/>
  <c r="H185" i="13"/>
  <c r="H184" i="13"/>
  <c r="H183" i="13"/>
  <c r="H182" i="13"/>
  <c r="H181" i="13"/>
  <c r="H180" i="13"/>
  <c r="H178" i="13"/>
  <c r="H177" i="13"/>
  <c r="H176" i="13"/>
  <c r="H175" i="13"/>
  <c r="H174" i="13"/>
  <c r="H173" i="13"/>
  <c r="H172" i="13"/>
  <c r="H171" i="13"/>
  <c r="H170" i="13"/>
  <c r="H169" i="13"/>
  <c r="H168" i="13"/>
  <c r="I266" i="13"/>
  <c r="I237" i="13"/>
  <c r="I225" i="13"/>
  <c r="I213" i="13"/>
  <c r="I196" i="13"/>
  <c r="I164" i="13"/>
  <c r="I153" i="13"/>
  <c r="I135" i="13"/>
  <c r="I114" i="13"/>
  <c r="J603" i="13" l="1"/>
  <c r="H603" i="13"/>
  <c r="F628" i="13"/>
  <c r="K529" i="13"/>
  <c r="K539" i="13"/>
  <c r="H616" i="13"/>
  <c r="K603" i="13"/>
  <c r="J614" i="13"/>
  <c r="K616" i="13"/>
  <c r="J539" i="13"/>
  <c r="H539" i="13"/>
  <c r="H14" i="6"/>
  <c r="H529" i="13"/>
  <c r="J518" i="13"/>
  <c r="J529" i="13" s="1"/>
  <c r="H514" i="13"/>
  <c r="K514" i="13"/>
  <c r="F626" i="13"/>
  <c r="H504" i="13"/>
  <c r="K504" i="13"/>
  <c r="F627" i="13"/>
  <c r="J504" i="13"/>
  <c r="H437" i="13"/>
  <c r="K437" i="13"/>
  <c r="J437" i="13"/>
  <c r="H426" i="13"/>
  <c r="K426" i="13"/>
  <c r="J426" i="13"/>
  <c r="H414" i="13"/>
  <c r="K414" i="13"/>
  <c r="J414" i="13"/>
  <c r="J401" i="13"/>
  <c r="K403" i="13"/>
  <c r="H403" i="13"/>
  <c r="L34" i="12"/>
  <c r="K34" i="12" s="1"/>
  <c r="L28" i="12"/>
  <c r="K28" i="12" s="1"/>
  <c r="G378" i="13"/>
  <c r="H378" i="13" s="1"/>
  <c r="K378" i="13" s="1"/>
  <c r="J378" i="13" s="1"/>
  <c r="G390" i="13"/>
  <c r="H390" i="13" s="1"/>
  <c r="K390" i="13" s="1"/>
  <c r="J390" i="13" s="1"/>
  <c r="K384" i="13"/>
  <c r="J384" i="13" s="1"/>
  <c r="J373" i="13"/>
  <c r="K36" i="12"/>
  <c r="D630" i="13"/>
  <c r="G367" i="13"/>
  <c r="H367" i="13" s="1"/>
  <c r="K367" i="13" s="1"/>
  <c r="J367" i="13" s="1"/>
  <c r="J369" i="13" s="1"/>
  <c r="G353" i="13"/>
  <c r="H353" i="13" s="1"/>
  <c r="K353" i="13" s="1"/>
  <c r="J353" i="13" s="1"/>
  <c r="J347" i="13"/>
  <c r="G340" i="13"/>
  <c r="H340" i="13" s="1"/>
  <c r="K340" i="13" s="1"/>
  <c r="J340" i="13" s="1"/>
  <c r="J342" i="13" s="1"/>
  <c r="G325" i="13"/>
  <c r="H325" i="13" s="1"/>
  <c r="K325" i="13" s="1"/>
  <c r="J325" i="13" s="1"/>
  <c r="K310" i="13"/>
  <c r="G303" i="13"/>
  <c r="H303" i="13" s="1"/>
  <c r="K303" i="13" s="1"/>
  <c r="J303" i="13" s="1"/>
  <c r="J305" i="13" s="1"/>
  <c r="G287" i="13"/>
  <c r="H287" i="13" s="1"/>
  <c r="H266" i="13"/>
  <c r="H237" i="13"/>
  <c r="H225" i="13"/>
  <c r="H213" i="13"/>
  <c r="H196" i="13"/>
  <c r="I101" i="13"/>
  <c r="I87" i="13"/>
  <c r="I73" i="13"/>
  <c r="I54" i="13"/>
  <c r="I28" i="13"/>
  <c r="H162" i="13"/>
  <c r="H159" i="13"/>
  <c r="K159" i="13" s="1"/>
  <c r="J159" i="13" s="1"/>
  <c r="H158" i="13"/>
  <c r="K158" i="13" s="1"/>
  <c r="H157" i="13"/>
  <c r="H17" i="13"/>
  <c r="K17" i="13" s="1"/>
  <c r="K251" i="13"/>
  <c r="J251" i="13" s="1"/>
  <c r="K242" i="13"/>
  <c r="J242" i="13" s="1"/>
  <c r="K241" i="13"/>
  <c r="K264" i="13"/>
  <c r="J264" i="13" s="1"/>
  <c r="K263" i="13"/>
  <c r="J263" i="13" s="1"/>
  <c r="K262" i="13"/>
  <c r="J262" i="13" s="1"/>
  <c r="K261" i="13"/>
  <c r="J261" i="13" s="1"/>
  <c r="K260" i="13"/>
  <c r="J260" i="13" s="1"/>
  <c r="K259" i="13"/>
  <c r="J259" i="13" s="1"/>
  <c r="K258" i="13"/>
  <c r="J258" i="13" s="1"/>
  <c r="K257" i="13"/>
  <c r="J257" i="13" s="1"/>
  <c r="K256" i="13"/>
  <c r="J256" i="13" s="1"/>
  <c r="K255" i="13"/>
  <c r="J255" i="13" s="1"/>
  <c r="K253" i="13"/>
  <c r="J253" i="13" s="1"/>
  <c r="K252" i="13"/>
  <c r="J252" i="13" s="1"/>
  <c r="K250" i="13"/>
  <c r="J250" i="13" s="1"/>
  <c r="K249" i="13"/>
  <c r="J249" i="13" s="1"/>
  <c r="K248" i="13"/>
  <c r="J248" i="13" s="1"/>
  <c r="K247" i="13"/>
  <c r="J247" i="13" s="1"/>
  <c r="K246" i="13"/>
  <c r="J246" i="13" s="1"/>
  <c r="K245" i="13"/>
  <c r="J245" i="13" s="1"/>
  <c r="K244" i="13"/>
  <c r="J244" i="13" s="1"/>
  <c r="K243" i="13"/>
  <c r="J243" i="13" s="1"/>
  <c r="K231" i="13"/>
  <c r="J231" i="13" s="1"/>
  <c r="K230" i="13"/>
  <c r="J230" i="13" s="1"/>
  <c r="K229" i="13"/>
  <c r="K233" i="13"/>
  <c r="J233" i="13" s="1"/>
  <c r="K219" i="13"/>
  <c r="J219" i="13" s="1"/>
  <c r="K218" i="13"/>
  <c r="J218" i="13" s="1"/>
  <c r="K217" i="13"/>
  <c r="K207" i="13"/>
  <c r="J207" i="13" s="1"/>
  <c r="K206" i="13"/>
  <c r="J206" i="13" s="1"/>
  <c r="K205" i="13"/>
  <c r="J205" i="13" s="1"/>
  <c r="K204" i="13"/>
  <c r="J204" i="13" s="1"/>
  <c r="K203" i="13"/>
  <c r="J203" i="13" s="1"/>
  <c r="K202" i="13"/>
  <c r="J202" i="13" s="1"/>
  <c r="K201" i="13"/>
  <c r="J201" i="13" s="1"/>
  <c r="K181" i="13"/>
  <c r="J181" i="13" s="1"/>
  <c r="K182" i="13"/>
  <c r="J182" i="13" s="1"/>
  <c r="K183" i="13"/>
  <c r="J183" i="13" s="1"/>
  <c r="K184" i="13"/>
  <c r="J184" i="13" s="1"/>
  <c r="K185" i="13"/>
  <c r="J185" i="13" s="1"/>
  <c r="K186" i="13"/>
  <c r="J186" i="13" s="1"/>
  <c r="K189" i="13"/>
  <c r="K180" i="13"/>
  <c r="J180" i="13" s="1"/>
  <c r="K177" i="13"/>
  <c r="J177" i="13" s="1"/>
  <c r="K173" i="13"/>
  <c r="K172" i="13"/>
  <c r="J172" i="13" s="1"/>
  <c r="K171" i="13"/>
  <c r="J171" i="13" s="1"/>
  <c r="K170" i="13"/>
  <c r="J170" i="13" s="1"/>
  <c r="K175" i="13"/>
  <c r="J175" i="13" s="1"/>
  <c r="K174" i="13"/>
  <c r="J174" i="13" s="1"/>
  <c r="K176" i="13"/>
  <c r="J176" i="13" s="1"/>
  <c r="K178" i="13"/>
  <c r="J178" i="13" s="1"/>
  <c r="K234" i="13"/>
  <c r="J234" i="13" s="1"/>
  <c r="K222" i="13"/>
  <c r="K221" i="13"/>
  <c r="J221" i="13" s="1"/>
  <c r="K210" i="13"/>
  <c r="J210" i="13" s="1"/>
  <c r="K209" i="13"/>
  <c r="J209" i="13" s="1"/>
  <c r="K193" i="13"/>
  <c r="J193" i="13" s="1"/>
  <c r="K192" i="13"/>
  <c r="J192" i="13" s="1"/>
  <c r="K190" i="13"/>
  <c r="J190" i="13" s="1"/>
  <c r="K169" i="13"/>
  <c r="J169" i="13" s="1"/>
  <c r="K161" i="13"/>
  <c r="J161" i="13" s="1"/>
  <c r="H27" i="12"/>
  <c r="L27" i="12" s="1"/>
  <c r="K27" i="12" s="1"/>
  <c r="H26" i="12"/>
  <c r="L26" i="12" s="1"/>
  <c r="K26" i="12" s="1"/>
  <c r="H25" i="12"/>
  <c r="L25" i="12" s="1"/>
  <c r="K25" i="12" s="1"/>
  <c r="H24" i="12"/>
  <c r="L24" i="12" s="1"/>
  <c r="K24" i="12" s="1"/>
  <c r="H23" i="12"/>
  <c r="L23" i="12" s="1"/>
  <c r="H144" i="13"/>
  <c r="K144" i="13" s="1"/>
  <c r="J144" i="13" s="1"/>
  <c r="H146" i="13"/>
  <c r="K146" i="13" s="1"/>
  <c r="J146" i="13" s="1"/>
  <c r="H130" i="13"/>
  <c r="K130" i="13" s="1"/>
  <c r="H128" i="13"/>
  <c r="K128" i="13" s="1"/>
  <c r="F126" i="13"/>
  <c r="H126" i="13" s="1"/>
  <c r="K126" i="13" s="1"/>
  <c r="F125" i="13"/>
  <c r="H125" i="13" s="1"/>
  <c r="K125" i="13" s="1"/>
  <c r="F123" i="13"/>
  <c r="H123" i="13" s="1"/>
  <c r="K123" i="13" s="1"/>
  <c r="F122" i="13"/>
  <c r="H122" i="13" s="1"/>
  <c r="K122" i="13" s="1"/>
  <c r="F120" i="13"/>
  <c r="H120" i="13" s="1"/>
  <c r="K120" i="13" s="1"/>
  <c r="F119" i="13"/>
  <c r="H119" i="13" s="1"/>
  <c r="K119" i="13" s="1"/>
  <c r="H108" i="13"/>
  <c r="K108" i="13" s="1"/>
  <c r="J108" i="13" s="1"/>
  <c r="H107" i="13"/>
  <c r="K107" i="13" s="1"/>
  <c r="J107" i="13" s="1"/>
  <c r="H150" i="13"/>
  <c r="K150" i="13" s="1"/>
  <c r="J150" i="13" s="1"/>
  <c r="H141" i="13"/>
  <c r="K141" i="13" s="1"/>
  <c r="J141" i="13" s="1"/>
  <c r="H140" i="13"/>
  <c r="K140" i="13" s="1"/>
  <c r="J140" i="13" s="1"/>
  <c r="H139" i="13"/>
  <c r="H132" i="13"/>
  <c r="K132" i="13" s="1"/>
  <c r="H111" i="13"/>
  <c r="K111" i="13" s="1"/>
  <c r="J111" i="13" s="1"/>
  <c r="H109" i="13"/>
  <c r="K109" i="13" s="1"/>
  <c r="J109" i="13" s="1"/>
  <c r="H106" i="13"/>
  <c r="K106" i="13" s="1"/>
  <c r="J106" i="13" s="1"/>
  <c r="H105" i="13"/>
  <c r="H21" i="12"/>
  <c r="L21" i="12" s="1"/>
  <c r="K21" i="12" s="1"/>
  <c r="H20" i="12"/>
  <c r="L20" i="12" s="1"/>
  <c r="K20" i="12" s="1"/>
  <c r="H19" i="12"/>
  <c r="L19" i="12" s="1"/>
  <c r="K19" i="12" s="1"/>
  <c r="H18" i="12"/>
  <c r="L18" i="12" s="1"/>
  <c r="K18" i="12" s="1"/>
  <c r="H17" i="12"/>
  <c r="L17" i="12" s="1"/>
  <c r="H15" i="12"/>
  <c r="L15" i="12" s="1"/>
  <c r="K15" i="12" s="1"/>
  <c r="H14" i="12"/>
  <c r="L14" i="12" s="1"/>
  <c r="K14" i="12" s="1"/>
  <c r="H13" i="12"/>
  <c r="L13" i="12" s="1"/>
  <c r="K13" i="12" s="1"/>
  <c r="H12" i="12"/>
  <c r="L12" i="12" s="1"/>
  <c r="H10" i="12"/>
  <c r="H9" i="12"/>
  <c r="L9" i="12" s="1"/>
  <c r="K9" i="12" s="1"/>
  <c r="H8" i="12"/>
  <c r="L8" i="12" s="1"/>
  <c r="K8" i="12" s="1"/>
  <c r="B8" i="12"/>
  <c r="B9" i="12" s="1"/>
  <c r="B10" i="12" s="1"/>
  <c r="B12" i="12" s="1"/>
  <c r="B13" i="12" s="1"/>
  <c r="B14" i="12" s="1"/>
  <c r="B15" i="12" s="1"/>
  <c r="B17" i="12" s="1"/>
  <c r="B18" i="12" s="1"/>
  <c r="B19" i="12" s="1"/>
  <c r="B20" i="12" s="1"/>
  <c r="B21" i="12" s="1"/>
  <c r="B23" i="12" s="1"/>
  <c r="B24" i="12" s="1"/>
  <c r="B25" i="12" s="1"/>
  <c r="B26" i="12" s="1"/>
  <c r="B27" i="12" s="1"/>
  <c r="B29" i="12" s="1"/>
  <c r="B30" i="12" s="1"/>
  <c r="B31" i="12" s="1"/>
  <c r="B32" i="12" s="1"/>
  <c r="B33" i="12" s="1"/>
  <c r="B35" i="12" s="1"/>
  <c r="B36" i="12" s="1"/>
  <c r="B37" i="12" s="1"/>
  <c r="B38" i="12" s="1"/>
  <c r="B39" i="12" s="1"/>
  <c r="B41" i="12" s="1"/>
  <c r="B42" i="12" s="1"/>
  <c r="B43" i="12" s="1"/>
  <c r="B44" i="12" s="1"/>
  <c r="B45" i="12" s="1"/>
  <c r="H7" i="12"/>
  <c r="L7" i="12" s="1"/>
  <c r="E628" i="13" l="1"/>
  <c r="J616" i="13"/>
  <c r="B47" i="12"/>
  <c r="B48" i="12" s="1"/>
  <c r="B49" i="12" s="1"/>
  <c r="B50" i="12" s="1"/>
  <c r="B51" i="12" s="1"/>
  <c r="B60" i="12" s="1"/>
  <c r="B61" i="12" s="1"/>
  <c r="B62" i="12" s="1"/>
  <c r="B63" i="12" s="1"/>
  <c r="B54" i="12"/>
  <c r="B55" i="12" s="1"/>
  <c r="B56" i="12" s="1"/>
  <c r="B57" i="12" s="1"/>
  <c r="E627" i="13"/>
  <c r="F625" i="13"/>
  <c r="J403" i="13"/>
  <c r="E626" i="13"/>
  <c r="K17" i="12"/>
  <c r="L16" i="12"/>
  <c r="K16" i="12" s="1"/>
  <c r="K23" i="12"/>
  <c r="L22" i="12"/>
  <c r="K22" i="12" s="1"/>
  <c r="K12" i="12"/>
  <c r="L11" i="12"/>
  <c r="K11" i="12" s="1"/>
  <c r="H380" i="13"/>
  <c r="K380" i="13"/>
  <c r="J380" i="13" s="1"/>
  <c r="K392" i="13"/>
  <c r="J392" i="13" s="1"/>
  <c r="H369" i="13"/>
  <c r="K369" i="13"/>
  <c r="H392" i="13"/>
  <c r="E625" i="13"/>
  <c r="H355" i="13"/>
  <c r="J355" i="13"/>
  <c r="K355" i="13"/>
  <c r="H342" i="13"/>
  <c r="H305" i="13"/>
  <c r="K305" i="13"/>
  <c r="H327" i="13"/>
  <c r="K342" i="13"/>
  <c r="J310" i="13"/>
  <c r="J327" i="13" s="1"/>
  <c r="K327" i="13"/>
  <c r="H289" i="13"/>
  <c r="K287" i="13"/>
  <c r="L10" i="12"/>
  <c r="K10" i="12" s="1"/>
  <c r="J222" i="13"/>
  <c r="K223" i="13"/>
  <c r="K225" i="13" s="1"/>
  <c r="J225" i="13" s="1"/>
  <c r="J241" i="13"/>
  <c r="K266" i="13"/>
  <c r="J229" i="13"/>
  <c r="J217" i="13"/>
  <c r="J189" i="13"/>
  <c r="K157" i="13"/>
  <c r="H164" i="13"/>
  <c r="K139" i="13"/>
  <c r="K151" i="13" s="1"/>
  <c r="K133" i="13"/>
  <c r="K237" i="13"/>
  <c r="J237" i="13" s="1"/>
  <c r="J132" i="13"/>
  <c r="G151" i="13"/>
  <c r="H151" i="13" s="1"/>
  <c r="H153" i="13" s="1"/>
  <c r="J158" i="13"/>
  <c r="K200" i="13"/>
  <c r="J173" i="13"/>
  <c r="K168" i="13"/>
  <c r="K194" i="13" s="1"/>
  <c r="J194" i="13" s="1"/>
  <c r="G133" i="13"/>
  <c r="H133" i="13" s="1"/>
  <c r="H135" i="13" s="1"/>
  <c r="J130" i="13"/>
  <c r="J128" i="13"/>
  <c r="J125" i="13"/>
  <c r="J126" i="13"/>
  <c r="J122" i="13"/>
  <c r="J123" i="13"/>
  <c r="J120" i="13"/>
  <c r="G112" i="13"/>
  <c r="H112" i="13" s="1"/>
  <c r="H114" i="13" s="1"/>
  <c r="K105" i="13"/>
  <c r="K7" i="12"/>
  <c r="L6" i="12" l="1"/>
  <c r="K289" i="13"/>
  <c r="J287" i="13"/>
  <c r="F624" i="13"/>
  <c r="K164" i="13"/>
  <c r="J164" i="13" s="1"/>
  <c r="J266" i="13"/>
  <c r="K196" i="13"/>
  <c r="J196" i="13" s="1"/>
  <c r="J139" i="13"/>
  <c r="K153" i="13"/>
  <c r="J153" i="13" s="1"/>
  <c r="K135" i="13"/>
  <c r="J135" i="13" s="1"/>
  <c r="K112" i="13"/>
  <c r="K114" i="13" s="1"/>
  <c r="J114" i="13" s="1"/>
  <c r="J200" i="13"/>
  <c r="K211" i="13"/>
  <c r="J211" i="13" s="1"/>
  <c r="J235" i="13"/>
  <c r="J223" i="13"/>
  <c r="J168" i="13"/>
  <c r="J119" i="13"/>
  <c r="J105" i="13"/>
  <c r="J157" i="13"/>
  <c r="J133" i="13"/>
  <c r="K6" i="12" l="1"/>
  <c r="E624" i="13"/>
  <c r="J289" i="13"/>
  <c r="F622" i="13"/>
  <c r="F623" i="13"/>
  <c r="K213" i="13"/>
  <c r="J112" i="13"/>
  <c r="H98" i="13"/>
  <c r="K98" i="13" s="1"/>
  <c r="H70" i="13"/>
  <c r="K70" i="13" s="1"/>
  <c r="H59" i="13"/>
  <c r="K59" i="13" s="1"/>
  <c r="J59" i="13" s="1"/>
  <c r="H58" i="13"/>
  <c r="H62" i="13"/>
  <c r="K62" i="13" s="1"/>
  <c r="J62" i="13" s="1"/>
  <c r="H61" i="13"/>
  <c r="K61" i="13" s="1"/>
  <c r="J61" i="13" s="1"/>
  <c r="H45" i="13"/>
  <c r="K45" i="13" s="1"/>
  <c r="J45" i="13" s="1"/>
  <c r="H43" i="13"/>
  <c r="K43" i="13" s="1"/>
  <c r="J43" i="13" s="1"/>
  <c r="H42" i="13"/>
  <c r="K42" i="13" s="1"/>
  <c r="J42" i="13" s="1"/>
  <c r="H41" i="13"/>
  <c r="K41" i="13" s="1"/>
  <c r="J41" i="13" s="1"/>
  <c r="H40" i="13"/>
  <c r="K40" i="13" s="1"/>
  <c r="J40" i="13" s="1"/>
  <c r="H39" i="13"/>
  <c r="K39" i="13" s="1"/>
  <c r="J39" i="13" s="1"/>
  <c r="H37" i="13"/>
  <c r="K37" i="13" s="1"/>
  <c r="J37" i="13" s="1"/>
  <c r="H95" i="13"/>
  <c r="K95" i="13" s="1"/>
  <c r="J95" i="13" s="1"/>
  <c r="H93" i="13"/>
  <c r="K93" i="13" s="1"/>
  <c r="H92" i="13"/>
  <c r="H91" i="13"/>
  <c r="H83" i="13"/>
  <c r="K83" i="13" s="1"/>
  <c r="J83" i="13" s="1"/>
  <c r="H81" i="13"/>
  <c r="K81" i="13" s="1"/>
  <c r="J81" i="13" s="1"/>
  <c r="H80" i="13"/>
  <c r="K80" i="13" s="1"/>
  <c r="J80" i="13" s="1"/>
  <c r="H79" i="13"/>
  <c r="K79" i="13" s="1"/>
  <c r="J79" i="13" s="1"/>
  <c r="H78" i="13"/>
  <c r="K78" i="13" s="1"/>
  <c r="J78" i="13" s="1"/>
  <c r="H77" i="13"/>
  <c r="H68" i="13"/>
  <c r="K68" i="13" s="1"/>
  <c r="J68" i="13" s="1"/>
  <c r="H66" i="13"/>
  <c r="K66" i="13" s="1"/>
  <c r="J66" i="13" s="1"/>
  <c r="H64" i="13"/>
  <c r="K64" i="13" s="1"/>
  <c r="J64" i="13" s="1"/>
  <c r="H63" i="13"/>
  <c r="K63" i="13" s="1"/>
  <c r="J63" i="13" s="1"/>
  <c r="H60" i="13"/>
  <c r="H47" i="13"/>
  <c r="K47" i="13" s="1"/>
  <c r="J47" i="13" s="1"/>
  <c r="H35" i="13"/>
  <c r="K35" i="13" s="1"/>
  <c r="J35" i="13" s="1"/>
  <c r="H34" i="13"/>
  <c r="H33" i="13"/>
  <c r="K33" i="13" s="1"/>
  <c r="J33" i="13" s="1"/>
  <c r="H32" i="13"/>
  <c r="K65" i="12" l="1"/>
  <c r="J14" i="6"/>
  <c r="J213" i="13"/>
  <c r="K91" i="13"/>
  <c r="J91" i="13" s="1"/>
  <c r="K77" i="13"/>
  <c r="K58" i="13"/>
  <c r="J58" i="13" s="1"/>
  <c r="J70" i="13"/>
  <c r="J98" i="13"/>
  <c r="J93" i="13"/>
  <c r="K34" i="13"/>
  <c r="K32" i="13"/>
  <c r="H52" i="13"/>
  <c r="H54" i="13" s="1"/>
  <c r="H99" i="13"/>
  <c r="H101" i="13" s="1"/>
  <c r="H71" i="13"/>
  <c r="H73" i="13" s="1"/>
  <c r="K92" i="13"/>
  <c r="J92" i="13" s="1"/>
  <c r="H85" i="13"/>
  <c r="H87" i="13" s="1"/>
  <c r="K60" i="13"/>
  <c r="J60" i="13" s="1"/>
  <c r="K99" i="13" l="1"/>
  <c r="K101" i="13" s="1"/>
  <c r="K85" i="13"/>
  <c r="K87" i="13" s="1"/>
  <c r="J87" i="13" s="1"/>
  <c r="J77" i="13"/>
  <c r="K52" i="13"/>
  <c r="K54" i="13" s="1"/>
  <c r="K71" i="13"/>
  <c r="K73" i="13" s="1"/>
  <c r="J73" i="13" s="1"/>
  <c r="J34" i="13"/>
  <c r="J32" i="13"/>
  <c r="H21" i="13"/>
  <c r="K21" i="13" s="1"/>
  <c r="J21" i="13" s="1"/>
  <c r="H19" i="13"/>
  <c r="K19" i="13" s="1"/>
  <c r="J19" i="13" s="1"/>
  <c r="H18" i="13"/>
  <c r="K18" i="13" s="1"/>
  <c r="J18" i="13" s="1"/>
  <c r="J17" i="13"/>
  <c r="H16" i="13"/>
  <c r="K16" i="13" s="1"/>
  <c r="J16" i="13" s="1"/>
  <c r="H15" i="13"/>
  <c r="K15" i="13" s="1"/>
  <c r="J15" i="13" s="1"/>
  <c r="H14" i="13"/>
  <c r="K14" i="13" s="1"/>
  <c r="J14" i="13" s="1"/>
  <c r="H11" i="13"/>
  <c r="K11" i="13" s="1"/>
  <c r="J11" i="13" s="1"/>
  <c r="H10" i="13"/>
  <c r="K10" i="13" s="1"/>
  <c r="J10" i="13" s="1"/>
  <c r="H9" i="13"/>
  <c r="F621" i="13" l="1"/>
  <c r="J101" i="13"/>
  <c r="H28" i="13"/>
  <c r="J52" i="13"/>
  <c r="J71" i="13"/>
  <c r="J99" i="13"/>
  <c r="K9" i="13"/>
  <c r="K26" i="13" l="1"/>
  <c r="K28" i="13" s="1"/>
  <c r="E14" i="6"/>
  <c r="J9" i="13"/>
  <c r="F620" i="13" l="1"/>
  <c r="F630" i="13" s="1"/>
  <c r="E630" i="13" s="1"/>
  <c r="J28" i="13"/>
  <c r="J26" i="13"/>
  <c r="E620" i="13" s="1"/>
  <c r="G14" i="6"/>
  <c r="F14" i="6" s="1"/>
  <c r="I14" i="6" l="1"/>
  <c r="H15" i="6"/>
  <c r="J85" i="13" l="1"/>
  <c r="E621" i="13" s="1"/>
  <c r="J151" i="13"/>
  <c r="E622" i="13" s="1"/>
  <c r="J162" i="13"/>
  <c r="E623" i="13" s="1"/>
  <c r="J15" i="6" l="1"/>
  <c r="D15" i="6" l="1"/>
  <c r="D17" i="6" s="1"/>
  <c r="J17" i="6"/>
  <c r="G15" i="6" l="1"/>
  <c r="E15" i="6" l="1"/>
  <c r="F15" i="6" s="1"/>
  <c r="I15" i="6"/>
  <c r="I17" i="6" s="1"/>
  <c r="H17" i="6"/>
  <c r="J54" i="13"/>
</calcChain>
</file>

<file path=xl/sharedStrings.xml><?xml version="1.0" encoding="utf-8"?>
<sst xmlns="http://schemas.openxmlformats.org/spreadsheetml/2006/main" count="1529" uniqueCount="326">
  <si>
    <t>TOTAL AMOUNT</t>
  </si>
  <si>
    <t>A</t>
  </si>
  <si>
    <t>B</t>
  </si>
  <si>
    <t>S.Nr</t>
  </si>
  <si>
    <t>Description</t>
  </si>
  <si>
    <t>Cumulative Amount (AED)</t>
  </si>
  <si>
    <t>Remarks</t>
  </si>
  <si>
    <t xml:space="preserve">Previous </t>
  </si>
  <si>
    <t>Current</t>
  </si>
  <si>
    <t>Cumulative</t>
  </si>
  <si>
    <t xml:space="preserve">TOTAL </t>
  </si>
  <si>
    <t xml:space="preserve">Plumber </t>
  </si>
  <si>
    <t>Electrician</t>
  </si>
  <si>
    <t>Qty</t>
  </si>
  <si>
    <t>Unit</t>
  </si>
  <si>
    <t>Rate</t>
  </si>
  <si>
    <t>Amount</t>
  </si>
  <si>
    <t>Previous</t>
  </si>
  <si>
    <t>Lot</t>
  </si>
  <si>
    <t>Item</t>
  </si>
  <si>
    <t>Designation</t>
  </si>
  <si>
    <t>Previous Amount (AED)</t>
  </si>
  <si>
    <t>Current Amount (AED)</t>
  </si>
  <si>
    <t>PROJECT</t>
  </si>
  <si>
    <t>DORCHESTER HOTEL AND RESIDENCES</t>
  </si>
  <si>
    <t>EMPLOYER</t>
  </si>
  <si>
    <t>SKY PALACES REAL ESTATE DEVELOPMENT LLC</t>
  </si>
  <si>
    <t>EMPLOYER'S REP</t>
  </si>
  <si>
    <t>OMNIYAT CONCEPT INVESTMENTS LLC</t>
  </si>
  <si>
    <t>ENGINEER</t>
  </si>
  <si>
    <t>MAIN CONTRACTOR</t>
  </si>
  <si>
    <t>FOR THE PERIOD ENDING</t>
  </si>
  <si>
    <t>Contract Amount (AED)</t>
  </si>
  <si>
    <t>Progress Completion (%)</t>
  </si>
  <si>
    <t>Work Done (AED)</t>
  </si>
  <si>
    <t>This Month</t>
  </si>
  <si>
    <t>Total MEP Amount</t>
  </si>
  <si>
    <t xml:space="preserve">KHANSAHEB CIVIL ENGINEERING </t>
  </si>
  <si>
    <t>TEMPORARY MAINTENANCE WORKS (BLUE SKY) SUMMARY</t>
  </si>
  <si>
    <t>MANPOWER</t>
  </si>
  <si>
    <t>Supervisor</t>
  </si>
  <si>
    <t>Helper</t>
  </si>
  <si>
    <t>Day Shift</t>
  </si>
  <si>
    <t>Temporary Maintenance Manpower</t>
  </si>
  <si>
    <t>KCE Office Temporary Maintenance - BS/Q/KCE/04/22/V01_April'22</t>
  </si>
  <si>
    <t>Electrical Materials</t>
  </si>
  <si>
    <t>600c600 LED Lights</t>
  </si>
  <si>
    <t>Nr</t>
  </si>
  <si>
    <t>Plumbing Materials</t>
  </si>
  <si>
    <t>13A Twin Switch Socket Outlet</t>
  </si>
  <si>
    <t>PVC Trunking</t>
  </si>
  <si>
    <t>Previous IPC (AED)</t>
  </si>
  <si>
    <t>Current (AED)</t>
  </si>
  <si>
    <t>Cumulative (AED)</t>
  </si>
  <si>
    <t>Washbasin + Pedestal</t>
  </si>
  <si>
    <t>Washbasin mixture</t>
  </si>
  <si>
    <t>Western type WC</t>
  </si>
  <si>
    <t>Urinal Pot</t>
  </si>
  <si>
    <t>Angle valve and Shattaf</t>
  </si>
  <si>
    <t xml:space="preserve">Hose, WC Connector, tape </t>
  </si>
  <si>
    <t>Manpower</t>
  </si>
  <si>
    <t>OHP (10%)</t>
  </si>
  <si>
    <t>Month</t>
  </si>
  <si>
    <t>April'22</t>
  </si>
  <si>
    <t>ADDITIONAL WORKS</t>
  </si>
  <si>
    <t>TEMPORARY MAINTENANCE (BLUE SKY)</t>
  </si>
  <si>
    <t>May'22</t>
  </si>
  <si>
    <t>Mess area and Toilet water supply and food storage AC works - BS/Q/KCE/04/22/V03_May'22</t>
  </si>
  <si>
    <t>Foreman Office Power Supply Works - BS/Q/KCE/04/22/V06_May'22</t>
  </si>
  <si>
    <t>Mirage Office Sanitary ware replacement works - BS/Q/KCE/04/22/V07_May'22</t>
  </si>
  <si>
    <t>Derrick Crane Power supply - BS/Q/KCE/04/22/V08_May'22</t>
  </si>
  <si>
    <t>L2 Mess Area Water Supply</t>
  </si>
  <si>
    <t>165 Gallon Water cooler with filter set</t>
  </si>
  <si>
    <t>HPVC Pipe with Elbow</t>
  </si>
  <si>
    <t>1x18W LED Tube Rod</t>
  </si>
  <si>
    <t>Food Storage AC Works</t>
  </si>
  <si>
    <t>Supply and installation of 2ton Split AC  with copper piping and wiring</t>
  </si>
  <si>
    <t>Hotel L17 Mess area &amp; Level 18 Toilet area Water supply works</t>
  </si>
  <si>
    <t>Washbasin + Pedestrial</t>
  </si>
  <si>
    <t>Urinal</t>
  </si>
  <si>
    <t>Tap, Angle valve and Connection hose</t>
  </si>
  <si>
    <t>63A Floor Distribution with Stand</t>
  </si>
  <si>
    <t>4C x 16mm2 Cable</t>
  </si>
  <si>
    <t>20A Isolator</t>
  </si>
  <si>
    <t>1x18W LED Light fittings</t>
  </si>
  <si>
    <t>Wiring for above</t>
  </si>
  <si>
    <t>Cable gland and PVC Trunking</t>
  </si>
  <si>
    <t>KCE Office Works</t>
  </si>
  <si>
    <t>6" Exhaust Fan</t>
  </si>
  <si>
    <t>m</t>
  </si>
  <si>
    <t>Material buy back amount</t>
  </si>
  <si>
    <t>Kitchen Sink with Mixture</t>
  </si>
  <si>
    <t>Tissue Holder (Big)</t>
  </si>
  <si>
    <t>Tissue Holder (Small)</t>
  </si>
  <si>
    <t>200A Tower Crane Panel with Earth leakage protection</t>
  </si>
  <si>
    <t>4Cx95mm2 Armoured Cable</t>
  </si>
  <si>
    <t>Cable gland, Cable lug, tie and insulation tape</t>
  </si>
  <si>
    <t>No. of Days</t>
  </si>
  <si>
    <t>1</t>
  </si>
  <si>
    <t>June'22</t>
  </si>
  <si>
    <t>Night Shift</t>
  </si>
  <si>
    <t>Installation of Additional New Light fittings - BS/Q/KCE/04/22/V09_June'22</t>
  </si>
  <si>
    <t>Additional Manpower Requirement - BS/Q/KCE/04/22/V10_June'22</t>
  </si>
  <si>
    <t>1x18W LED Tube Light fittings</t>
  </si>
  <si>
    <t>1x200W LED Flood Light fittings</t>
  </si>
  <si>
    <t>Wiring Accessories for the above</t>
  </si>
  <si>
    <t>Male &amp; Female Industrial Socket, Cable tie, insulation tape and other accessories</t>
  </si>
  <si>
    <t>Manpower Details</t>
  </si>
  <si>
    <t>Removal and Replacement of Light fittings and fixing hanging cables</t>
  </si>
  <si>
    <t>Electrician (6nr x 1month)</t>
  </si>
  <si>
    <t>Hr</t>
  </si>
  <si>
    <t>Helper (4nr x 1month)</t>
  </si>
  <si>
    <t>DB Dressing and testing in all Levels</t>
  </si>
  <si>
    <t>Electrician (2nr x 1month)</t>
  </si>
  <si>
    <t>Helper (2nr x 1month)</t>
  </si>
  <si>
    <t>FHR Maintenance work in all Levels</t>
  </si>
  <si>
    <t>Plumber (2nr x 10 days)</t>
  </si>
  <si>
    <t>Helper (2nr x 10 days)</t>
  </si>
  <si>
    <t>Electrical Material details</t>
  </si>
  <si>
    <t>Wire coil, Male &amp; Female Industrial Socket</t>
  </si>
  <si>
    <t>Plumbing Material details</t>
  </si>
  <si>
    <t>Hanging Clamp, Threaded Rod, Nut, Washer and Unifix</t>
  </si>
  <si>
    <t>New Labour Toilet at Gate No.1 - BS/Q/KCE/04/22/V11_June'22</t>
  </si>
  <si>
    <t>2" UPVC Pipe with accessories</t>
  </si>
  <si>
    <t>4" UPVC Tee, Elbow, Floor Trap, Vent cowl, UPVC Reducer Push</t>
  </si>
  <si>
    <t>CP Hex nipple, Flexible Hose, WC Connector, Glue and Lubricant</t>
  </si>
  <si>
    <t xml:space="preserve">3Cx 6mm2 and 3C 4mm2 Cable </t>
  </si>
  <si>
    <t>July'22</t>
  </si>
  <si>
    <t>Power Supply for GF Glass line office - BS/Q/KCE/04/22/V15_July'22</t>
  </si>
  <si>
    <t>110V Transformer - BS/Q/KCE/04/22/V16_July'22</t>
  </si>
  <si>
    <t>Power Socket for Basement Offices - BS/Q/KCE/04/22/V18_July'22</t>
  </si>
  <si>
    <t>Monthly Maintenance Materials - BS/Q/KCE/04/22/V05_July'22</t>
  </si>
  <si>
    <t>L2 Client Office AC Drain works - BS/Q/KCE/04/22/V13_July'22</t>
  </si>
  <si>
    <t>1" HPVC Pipe with accessories</t>
  </si>
  <si>
    <t>3/4" HPVC Pipe with accessories</t>
  </si>
  <si>
    <t>Fisher, unifix, nut, washer , glue and insulation tape</t>
  </si>
  <si>
    <t>Mess and Rest area Power Supply works</t>
  </si>
  <si>
    <t>SMDB with Stand, 125A</t>
  </si>
  <si>
    <t>DB with Stand, 80A</t>
  </si>
  <si>
    <t>4Cx 50mm2 Armoured Cable + Earth Cable</t>
  </si>
  <si>
    <t>4Cx 16mm2 Armoured Cable + Earth Cable</t>
  </si>
  <si>
    <t>Cable Gland, lug and insulation tape for above</t>
  </si>
  <si>
    <t>200W/ 220V LED Light fittings</t>
  </si>
  <si>
    <t>MCCB, 125A</t>
  </si>
  <si>
    <t>32A Isolator</t>
  </si>
  <si>
    <t>Wiring and accessories for above</t>
  </si>
  <si>
    <t>Femal, male socket, PVC Gland and Junctiuon Box</t>
  </si>
  <si>
    <t>Cable ties, Fishers, Hook and accessories</t>
  </si>
  <si>
    <t>Canteen Power Supply works</t>
  </si>
  <si>
    <t>DB, 40A</t>
  </si>
  <si>
    <t>4Cx 10mm2 Armoured Cable + Earth Cable</t>
  </si>
  <si>
    <t>15A Socket with Back box</t>
  </si>
  <si>
    <t>13A Twin Socket with Back box</t>
  </si>
  <si>
    <t>10A Switch outlet with Back box</t>
  </si>
  <si>
    <t>PVC Trunking and accessories</t>
  </si>
  <si>
    <t>AC Drain Pipe works</t>
  </si>
  <si>
    <t>1" HPVC Pipe</t>
  </si>
  <si>
    <t>Threaded rod, Nut and Wahser, Glue</t>
  </si>
  <si>
    <t>Cable Gland, Tie, Hook, Chain and Fisher</t>
  </si>
  <si>
    <t>7.5KvA/ 6 Outlet, 110V Transformer</t>
  </si>
  <si>
    <t>4Cx 6mm2 Armoured Cable + Earth Cable</t>
  </si>
  <si>
    <t>Cable Gland, Lug, Tie and Insulation tape</t>
  </si>
  <si>
    <t>PVC Gland,  Fisher, Hook, Cable Tie and insulation tape</t>
  </si>
  <si>
    <t>16A SP MCB</t>
  </si>
  <si>
    <t>20A SP MCB</t>
  </si>
  <si>
    <t>ELCB, 3P, 30mA, 40A</t>
  </si>
  <si>
    <t>ELCB, 3P, 30mA, 100A</t>
  </si>
  <si>
    <t>220V, 16A Male Industrial Plug</t>
  </si>
  <si>
    <t>220V, 16A Female Ind. Socket</t>
  </si>
  <si>
    <t>380V, 32A Female Ind. Socket</t>
  </si>
  <si>
    <t>380V, 32A Male Ind. Plug</t>
  </si>
  <si>
    <t>Insulation Tape</t>
  </si>
  <si>
    <t>Cable Tie</t>
  </si>
  <si>
    <t>3Cx2.5mm2 Flexible wire coil</t>
  </si>
  <si>
    <t>Rolls</t>
  </si>
  <si>
    <t>1" LDPE Pipe</t>
  </si>
  <si>
    <t>1" LDPE M/ Adaptor</t>
  </si>
  <si>
    <t>1" LDPE Socket</t>
  </si>
  <si>
    <t>2" LDPE Socket</t>
  </si>
  <si>
    <t>1" Ball Valve</t>
  </si>
  <si>
    <t>1" GI Hanging Clamp</t>
  </si>
  <si>
    <t>4" UPVC Pipe</t>
  </si>
  <si>
    <t>Length</t>
  </si>
  <si>
    <t>Booster Pump Bladder</t>
  </si>
  <si>
    <t>Filter Candle</t>
  </si>
  <si>
    <t>Teflon Tape</t>
  </si>
  <si>
    <t>Garden Tap, Angle valve and conn. hose</t>
  </si>
  <si>
    <t>L2 New Mess/ Rest area, Canteen Power supply, AC Drain - BS/Q/KCE/04/22/V14_July'22</t>
  </si>
  <si>
    <t>Electrician Helper</t>
  </si>
  <si>
    <t>Plumber</t>
  </si>
  <si>
    <t>Plumbing Helper</t>
  </si>
  <si>
    <t>2 Days 2 labour</t>
  </si>
  <si>
    <t>2 Days 3 labour</t>
  </si>
  <si>
    <t>3 Days 2 labour</t>
  </si>
  <si>
    <t>1 Day 1 labour</t>
  </si>
  <si>
    <t>3 Days 1 labour</t>
  </si>
  <si>
    <t>Aug'22</t>
  </si>
  <si>
    <t>36W/220V Tube Rod</t>
  </si>
  <si>
    <t>Western Type WC</t>
  </si>
  <si>
    <t>Hand Spray</t>
  </si>
  <si>
    <t>Urinal Push tap</t>
  </si>
  <si>
    <t>Angle valve, hose, BTp and WC connec</t>
  </si>
  <si>
    <t>1" PPR Pipe</t>
  </si>
  <si>
    <t>PPR Elbow, Tee, Socket and Clamp</t>
  </si>
  <si>
    <t>3/4" PPR Pipe</t>
  </si>
  <si>
    <t>Power Supply works on L3 &amp; B1 Subcontractor offices - BS/Q/KCE/07/22/V17_Aug'22</t>
  </si>
  <si>
    <t>Labour Toilet Refurbishment Works - BS/Q/KCE/05/22/V05_July'22</t>
  </si>
  <si>
    <t>L3:-</t>
  </si>
  <si>
    <t>Wiring of A/C and power socket outlet</t>
  </si>
  <si>
    <t>B1:-</t>
  </si>
  <si>
    <t>Wiring of A/C, Cooler and Lights</t>
  </si>
  <si>
    <t>Fisher, screw, cable tie and tapes</t>
  </si>
  <si>
    <t>B2, GF KCE office, L2 FM office A/C, Lighting and power works - BS/Q/KCE/07/22/V19_Aug'22</t>
  </si>
  <si>
    <t>B2:-</t>
  </si>
  <si>
    <t>Wiring of above</t>
  </si>
  <si>
    <t>Gypsum screw, fisher, tie and tapes</t>
  </si>
  <si>
    <t>GF:-</t>
  </si>
  <si>
    <t>L2:-</t>
  </si>
  <si>
    <t>L2 Relocation of Hand wash and drinking station at labour area - BS/Q/KCE/07/22/V20_Aug'22</t>
  </si>
  <si>
    <t>Bends, Cap, P-trap and grating</t>
  </si>
  <si>
    <t>PPE Socket, Adaptor, Elbow, Cap, Clamp and etc.,</t>
  </si>
  <si>
    <t>2" UPVC Pipe</t>
  </si>
  <si>
    <t>Tee, Elbow and clip</t>
  </si>
  <si>
    <t>Nut, Wahser and Lubricant</t>
  </si>
  <si>
    <t>500 Gallon Water tank</t>
  </si>
  <si>
    <t>1" GI Pipe</t>
  </si>
  <si>
    <t>Elbow, 45, Tee, Socket, Reducer, Nipple, Union and Plug</t>
  </si>
  <si>
    <t>1" GI Ball valve</t>
  </si>
  <si>
    <t>Rod, nut, Washer, Clamp and tapes</t>
  </si>
  <si>
    <t>Labour welfare area relocation from L17 to B1 - BS/Q/KCE/08/22/V22_Aug'22</t>
  </si>
  <si>
    <t>Booster pump relocation and Tank replacement from L17-L18 - BS/Q/KCE/08/22/V21_Aug'22</t>
  </si>
  <si>
    <t>Rod, nut, Washer, PVC cement and Lubricant</t>
  </si>
  <si>
    <t>2 Days 1 labour</t>
  </si>
  <si>
    <t>3 Days 4 labour</t>
  </si>
  <si>
    <t>Additional material &amp; works</t>
  </si>
  <si>
    <t>Sep'22</t>
  </si>
  <si>
    <t>Temporary Power supply for Lift 17 &amp; 18 in L28 Hotel - BS/Q/KCE/08/22/V24_Sep'22</t>
  </si>
  <si>
    <t>63A TPN Isolator panel with 300mA ELCB protection</t>
  </si>
  <si>
    <t>4C 16mm2 Armoured + Earth cable</t>
  </si>
  <si>
    <t>Cable gland, lug and insulation tapes</t>
  </si>
  <si>
    <t>Temporary Water supply for Male and Female Toilets in B1 - BS/Q/KCE/08/22/V25_Sep'22</t>
  </si>
  <si>
    <t>Adaptors, Hex Nipple, GI clamp</t>
  </si>
  <si>
    <t>1" PRV</t>
  </si>
  <si>
    <t>Oct'22</t>
  </si>
  <si>
    <t>Temporary power supply for lift no.13 in Hotel Ball Room - BS/Q/KCE/09/22/V27_Oct'22</t>
  </si>
  <si>
    <t>63A Isolator</t>
  </si>
  <si>
    <t>4C 16mm2 Armoured Cable</t>
  </si>
  <si>
    <t>Cable gland, lugs, ite, insulation tape</t>
  </si>
  <si>
    <t>Temporary power supply for cradle in L7 Hotel - BS/Q/KCE/09/22/V28_Oct'22</t>
  </si>
  <si>
    <t>Emergency light and detector in B2 &amp; B1 Ofice area - BS/Q/KCE/10/22/V29_Oct'22</t>
  </si>
  <si>
    <t>Emergeny Exit light - Supply + Install</t>
  </si>
  <si>
    <t>Smoke Detector - Supply + Install</t>
  </si>
  <si>
    <t>PVC Connector, Cable tie and insulation tape</t>
  </si>
  <si>
    <t>Wall cutting machine power supply at Hotel Level-29 - BS/Q/KCE/09/22/V33_Oct'22</t>
  </si>
  <si>
    <t>Nov'22</t>
  </si>
  <si>
    <t>Electrical and Plumbing works for proposed Labour Toilet at B1- BS/Q/KCE/10/22/V34_Nov'22</t>
  </si>
  <si>
    <t>40A SP Distribution Panel</t>
  </si>
  <si>
    <t>3C x 10mm2 Amoured Cable</t>
  </si>
  <si>
    <t>1 x 18W LED Tube Light Fittings</t>
  </si>
  <si>
    <t>1 x 8W Exit Light Fittings with Battery Back-up</t>
  </si>
  <si>
    <t>1G Switch with back box</t>
  </si>
  <si>
    <t>Wiring for the above</t>
  </si>
  <si>
    <t>Cable Gland, Lug, Tie and Insulation Tape</t>
  </si>
  <si>
    <t>Butterfly fisher, Screw, Clip</t>
  </si>
  <si>
    <t>Drainage Materials</t>
  </si>
  <si>
    <t>4" UPVC Tee, Elbow, Socket, Y, Access Cap,</t>
  </si>
  <si>
    <t>4" UPVC P Trap,Floor Trap, Reducer Bushes</t>
  </si>
  <si>
    <t>3" UPVC Pipe</t>
  </si>
  <si>
    <t>3" UPVC Socket,WC Coonector</t>
  </si>
  <si>
    <t>2" UPVC Elbow, Socket, Y, Access Cap, 45</t>
  </si>
  <si>
    <t>4", 2", 1" G.I Hanging Clamp</t>
  </si>
  <si>
    <t>4", 2", 1" G.I U Clip</t>
  </si>
  <si>
    <t>WC Asian Tpe including High level Flushing Tank</t>
  </si>
  <si>
    <t>Wash Basin + Pedestrial</t>
  </si>
  <si>
    <t>Wash Basin Mixture</t>
  </si>
  <si>
    <t>Wash Basin Bottle Trap,Waste Cup</t>
  </si>
  <si>
    <t>Urinals including Fittings</t>
  </si>
  <si>
    <t>Shattaff and Connection Hose</t>
  </si>
  <si>
    <t>Angle Valve</t>
  </si>
  <si>
    <t>4" G.I Grating</t>
  </si>
  <si>
    <t>Threaded Rod, Nut, Washer, Silicon White, Unifix</t>
  </si>
  <si>
    <t>Connector, Screw and Fisher</t>
  </si>
  <si>
    <t>Water Supply Materials</t>
  </si>
  <si>
    <t>PPR Elbow, Socket, Tee, End Cap, Clip, Male &amp; Female Adaptor, Female Tee, Female Elbow</t>
  </si>
  <si>
    <t>LDPE Male, Female Adaptor, Tee, Socket</t>
  </si>
  <si>
    <t>Taflon Tape, PVC Cement, Lubricant, Shellac</t>
  </si>
  <si>
    <t>Tank and Pump Material Details</t>
  </si>
  <si>
    <t>Submersible Pump with Control Panel(Duty+Stand By)</t>
  </si>
  <si>
    <t>2000 Gallon GRP Septic Tank</t>
  </si>
  <si>
    <t>2" NRV</t>
  </si>
  <si>
    <t>2" Gate Valve</t>
  </si>
  <si>
    <t>Float Switch</t>
  </si>
  <si>
    <t>2" G.I Pipe</t>
  </si>
  <si>
    <t>G.I Tee, Union, Elbow, Hex Nipple</t>
  </si>
  <si>
    <t>2" LDPE Pipe</t>
  </si>
  <si>
    <t>LDPE Male, Female Adaptor, Socket</t>
  </si>
  <si>
    <t>Booster Pump(Duty+Stand By)</t>
  </si>
  <si>
    <t>2000 Gallon GRP Water Tank</t>
  </si>
  <si>
    <t>2" Stainer</t>
  </si>
  <si>
    <t>G.I Union, G.I Tee, Hex Nipple, G.I Reducer Bush</t>
  </si>
  <si>
    <t>Electrical Manpower Details</t>
  </si>
  <si>
    <t>Plumbing Manpower Details</t>
  </si>
  <si>
    <t>Set</t>
  </si>
  <si>
    <t>Materials</t>
  </si>
  <si>
    <t>LDPE Socket and Taflon Tape</t>
  </si>
  <si>
    <t>63A DB with Timer Control</t>
  </si>
  <si>
    <t>40A DB with Timer Control</t>
  </si>
  <si>
    <t>4cx16mm² Armoured +Earth Cable</t>
  </si>
  <si>
    <t>4cx10mm² Armoured +Earth Cable</t>
  </si>
  <si>
    <t>Wiring for the Isolator</t>
  </si>
  <si>
    <t>Cable Gland, Cable Lug, Adaptor, Tie, Insulation Tape</t>
  </si>
  <si>
    <t>Dec'22</t>
  </si>
  <si>
    <t>Jan'23</t>
  </si>
  <si>
    <t>IPC-12</t>
  </si>
  <si>
    <t>BREWER SMITH BREWER GROUP (BSBG)</t>
  </si>
  <si>
    <t>Temporary Drainage Line Extension Work - BS/Q/KCE/10/22/V35_Nov'22</t>
  </si>
  <si>
    <t>B1 &amp; B2 AC Power Supply for Offices - BS/Q/KCE/10/22/V36_Nov'22</t>
  </si>
  <si>
    <t>Water provision for irrigation tank - BS/Q/KCE/12/22/V38_Jan'23</t>
  </si>
  <si>
    <t>New Labor toilet and rest area - BS/Q/KCE/12/22/V39_Jan'23</t>
  </si>
  <si>
    <t>4C x 10mm2 Amoured Cable</t>
  </si>
  <si>
    <t>Jute and Shellac</t>
  </si>
  <si>
    <t>1" GI Hex Nipple, Tee &amp; Elbow</t>
  </si>
  <si>
    <t>L3 Client office temporary water supply - BS/Q/KCE/12/23/V42_Jan'23</t>
  </si>
  <si>
    <t>1" Ball valve</t>
  </si>
  <si>
    <t>Shattaf</t>
  </si>
  <si>
    <t>BLUE SKY PROFORMA INVOICE REF.5724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</si>
</sst>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  <numFmt numFmtId="167" formatCode="[$-409]d\-mmm\-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name val="Calibri"/>
      <family val="2"/>
      <scheme val="minor"/>
    </font>
    <font>
      <i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</cellStyleXfs>
  <cellXfs count="246">
    <xf numFmtId="0" fontId="0" fillId="0" borderId="0" xfId="0"/>
    <xf numFmtId="0" fontId="4" fillId="0" borderId="0" xfId="0" applyFont="1" applyAlignment="1">
      <alignment vertical="center"/>
    </xf>
    <xf numFmtId="39" fontId="4" fillId="0" borderId="0" xfId="0" applyNumberFormat="1" applyFont="1" applyAlignment="1">
      <alignment vertical="center"/>
    </xf>
    <xf numFmtId="0" fontId="0" fillId="0" borderId="0" xfId="0" applyFont="1"/>
    <xf numFmtId="0" fontId="3" fillId="0" borderId="0" xfId="5" applyFont="1"/>
    <xf numFmtId="43" fontId="3" fillId="0" borderId="0" xfId="1" applyFont="1"/>
    <xf numFmtId="0" fontId="5" fillId="0" borderId="0" xfId="5" applyFont="1" applyAlignment="1">
      <alignment horizontal="left" vertic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/>
    </xf>
    <xf numFmtId="43" fontId="3" fillId="0" borderId="0" xfId="1" applyFont="1" applyAlignment="1">
      <alignment horizontal="center"/>
    </xf>
    <xf numFmtId="17" fontId="6" fillId="0" borderId="8" xfId="5" applyNumberFormat="1" applyFont="1" applyBorder="1" applyAlignment="1">
      <alignment horizontal="center" vertical="center" wrapText="1"/>
    </xf>
    <xf numFmtId="43" fontId="6" fillId="0" borderId="7" xfId="1" applyFont="1" applyFill="1" applyBorder="1" applyAlignment="1">
      <alignment horizontal="center" vertical="center"/>
    </xf>
    <xf numFmtId="39" fontId="6" fillId="0" borderId="7" xfId="1" applyNumberFormat="1" applyFont="1" applyFill="1" applyBorder="1" applyAlignment="1">
      <alignment horizontal="center" vertical="center"/>
    </xf>
    <xf numFmtId="43" fontId="3" fillId="0" borderId="7" xfId="6" applyFont="1" applyFill="1" applyBorder="1" applyAlignment="1">
      <alignment horizontal="left" vertical="center"/>
    </xf>
    <xf numFmtId="0" fontId="6" fillId="0" borderId="9" xfId="5" applyFont="1" applyBorder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3" fillId="0" borderId="0" xfId="5" applyFont="1" applyAlignment="1">
      <alignment vertical="center"/>
    </xf>
    <xf numFmtId="43" fontId="3" fillId="0" borderId="0" xfId="1" applyFont="1" applyAlignment="1">
      <alignment vertical="center"/>
    </xf>
    <xf numFmtId="43" fontId="6" fillId="0" borderId="5" xfId="1" applyFont="1" applyBorder="1" applyAlignment="1">
      <alignment horizontal="center" vertical="center"/>
    </xf>
    <xf numFmtId="0" fontId="6" fillId="0" borderId="10" xfId="7" applyFont="1" applyBorder="1" applyAlignment="1">
      <alignment vertical="center"/>
    </xf>
    <xf numFmtId="39" fontId="6" fillId="0" borderId="10" xfId="1" applyNumberFormat="1" applyFont="1" applyBorder="1" applyAlignment="1">
      <alignment horizontal="center" vertical="center"/>
    </xf>
    <xf numFmtId="0" fontId="5" fillId="0" borderId="4" xfId="5" applyFont="1" applyBorder="1" applyAlignment="1">
      <alignment vertical="center"/>
    </xf>
    <xf numFmtId="39" fontId="5" fillId="0" borderId="4" xfId="1" applyNumberFormat="1" applyFont="1" applyBorder="1" applyAlignment="1">
      <alignment horizontal="center" vertical="center"/>
    </xf>
    <xf numFmtId="17" fontId="6" fillId="0" borderId="8" xfId="5" applyNumberFormat="1" applyFont="1" applyBorder="1" applyAlignment="1">
      <alignment horizontal="left" vertical="center" wrapText="1"/>
    </xf>
    <xf numFmtId="39" fontId="6" fillId="0" borderId="5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5" fillId="0" borderId="0" xfId="5" applyFont="1" applyAlignment="1">
      <alignment horizontal="left"/>
    </xf>
    <xf numFmtId="0" fontId="10" fillId="0" borderId="0" xfId="5" quotePrefix="1" applyFont="1" applyAlignment="1">
      <alignment horizontal="left" vertical="center"/>
    </xf>
    <xf numFmtId="0" fontId="10" fillId="0" borderId="0" xfId="5" applyFont="1"/>
    <xf numFmtId="0" fontId="11" fillId="0" borderId="0" xfId="5" applyFont="1"/>
    <xf numFmtId="43" fontId="11" fillId="0" borderId="0" xfId="1" applyFont="1"/>
    <xf numFmtId="166" fontId="10" fillId="0" borderId="0" xfId="5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9" fontId="0" fillId="0" borderId="7" xfId="2" applyFont="1" applyBorder="1" applyAlignment="1">
      <alignment horizontal="center" vertical="center"/>
    </xf>
    <xf numFmtId="0" fontId="6" fillId="0" borderId="8" xfId="5" applyFont="1" applyBorder="1" applyAlignment="1">
      <alignment horizontal="center" vertical="center"/>
    </xf>
    <xf numFmtId="43" fontId="6" fillId="0" borderId="9" xfId="1" applyFont="1" applyFill="1" applyBorder="1" applyAlignment="1">
      <alignment horizontal="center" vertical="center"/>
    </xf>
    <xf numFmtId="39" fontId="6" fillId="0" borderId="9" xfId="1" applyNumberFormat="1" applyFont="1" applyFill="1" applyBorder="1" applyAlignment="1">
      <alignment horizontal="center" vertical="center"/>
    </xf>
    <xf numFmtId="0" fontId="6" fillId="0" borderId="10" xfId="5" applyFont="1" applyBorder="1" applyAlignment="1">
      <alignment horizontal="center" vertical="center"/>
    </xf>
    <xf numFmtId="0" fontId="10" fillId="0" borderId="0" xfId="5" quotePrefix="1" applyFont="1" applyAlignment="1">
      <alignment horizontal="right" vertical="center"/>
    </xf>
    <xf numFmtId="43" fontId="6" fillId="0" borderId="10" xfId="1" applyFont="1" applyBorder="1" applyAlignment="1">
      <alignment horizontal="center" vertical="center"/>
    </xf>
    <xf numFmtId="0" fontId="5" fillId="0" borderId="0" xfId="0" applyFont="1"/>
    <xf numFmtId="0" fontId="5" fillId="0" borderId="0" xfId="5" applyFont="1" applyAlignment="1">
      <alignment vertical="top"/>
    </xf>
    <xf numFmtId="167" fontId="5" fillId="0" borderId="0" xfId="1" quotePrefix="1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165" fontId="5" fillId="0" borderId="0" xfId="5" applyNumberFormat="1" applyFont="1" applyAlignment="1">
      <alignment horizontal="left"/>
    </xf>
    <xf numFmtId="0" fontId="5" fillId="0" borderId="0" xfId="5" quotePrefix="1" applyFont="1" applyAlignment="1">
      <alignment horizontal="left"/>
    </xf>
    <xf numFmtId="167" fontId="5" fillId="0" borderId="0" xfId="0" applyNumberFormat="1" applyFont="1" applyAlignment="1">
      <alignment horizontal="left"/>
    </xf>
    <xf numFmtId="43" fontId="5" fillId="2" borderId="4" xfId="1" applyFont="1" applyFill="1" applyBorder="1" applyAlignment="1">
      <alignment horizontal="center" vertical="center"/>
    </xf>
    <xf numFmtId="0" fontId="0" fillId="0" borderId="4" xfId="0" applyBorder="1"/>
    <xf numFmtId="39" fontId="4" fillId="2" borderId="4" xfId="0" applyNumberFormat="1" applyFont="1" applyFill="1" applyBorder="1" applyAlignment="1">
      <alignment vertical="center"/>
    </xf>
    <xf numFmtId="0" fontId="6" fillId="0" borderId="0" xfId="0" applyFont="1"/>
    <xf numFmtId="43" fontId="6" fillId="0" borderId="0" xfId="1" applyFont="1" applyFill="1" applyAlignment="1"/>
    <xf numFmtId="43" fontId="0" fillId="0" borderId="0" xfId="1" applyFont="1"/>
    <xf numFmtId="43" fontId="0" fillId="0" borderId="0" xfId="0" applyNumberFormat="1"/>
    <xf numFmtId="0" fontId="0" fillId="0" borderId="0" xfId="0" applyAlignment="1"/>
    <xf numFmtId="10" fontId="6" fillId="0" borderId="0" xfId="0" applyNumberFormat="1" applyFont="1" applyAlignment="1"/>
    <xf numFmtId="0" fontId="6" fillId="0" borderId="0" xfId="0" applyFont="1" applyAlignment="1"/>
    <xf numFmtId="43" fontId="6" fillId="0" borderId="0" xfId="0" applyNumberFormat="1" applyFont="1" applyAlignment="1"/>
    <xf numFmtId="43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10" fillId="0" borderId="0" xfId="5" applyFont="1" applyAlignment="1">
      <alignment horizontal="center"/>
    </xf>
    <xf numFmtId="17" fontId="12" fillId="0" borderId="10" xfId="5" applyNumberFormat="1" applyFont="1" applyBorder="1" applyAlignment="1">
      <alignment horizontal="left" vertical="center" wrapText="1"/>
    </xf>
    <xf numFmtId="17" fontId="6" fillId="0" borderId="10" xfId="5" applyNumberFormat="1" applyFont="1" applyBorder="1" applyAlignment="1">
      <alignment horizontal="left" vertical="center" wrapText="1"/>
    </xf>
    <xf numFmtId="43" fontId="6" fillId="0" borderId="8" xfId="1" applyFont="1" applyBorder="1" applyAlignment="1">
      <alignment horizontal="left" vertical="center" wrapText="1"/>
    </xf>
    <xf numFmtId="1" fontId="6" fillId="0" borderId="8" xfId="1" applyNumberFormat="1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7" applyFont="1" applyBorder="1" applyAlignment="1">
      <alignment vertical="center"/>
    </xf>
    <xf numFmtId="0" fontId="6" fillId="0" borderId="7" xfId="7" applyFont="1" applyBorder="1" applyAlignment="1">
      <alignment vertical="center"/>
    </xf>
    <xf numFmtId="39" fontId="6" fillId="0" borderId="7" xfId="1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43" fontId="3" fillId="0" borderId="9" xfId="6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0" fillId="0" borderId="0" xfId="5" applyNumberFormat="1" applyFont="1" applyAlignment="1">
      <alignment horizontal="center" vertical="center"/>
    </xf>
    <xf numFmtId="43" fontId="6" fillId="0" borderId="10" xfId="1" applyFont="1" applyBorder="1" applyAlignment="1">
      <alignment horizontal="left" vertical="center"/>
    </xf>
    <xf numFmtId="17" fontId="6" fillId="0" borderId="6" xfId="5" applyNumberFormat="1" applyFont="1" applyBorder="1" applyAlignment="1">
      <alignment horizontal="left" vertical="center"/>
    </xf>
    <xf numFmtId="43" fontId="3" fillId="0" borderId="0" xfId="5" applyNumberFormat="1" applyFont="1"/>
    <xf numFmtId="0" fontId="10" fillId="0" borderId="0" xfId="5" applyFont="1" applyAlignment="1">
      <alignment horizontal="left" vertical="center"/>
    </xf>
    <xf numFmtId="0" fontId="10" fillId="0" borderId="0" xfId="5" applyFont="1" applyAlignment="1">
      <alignment vertical="center"/>
    </xf>
    <xf numFmtId="0" fontId="10" fillId="0" borderId="0" xfId="5" quotePrefix="1" applyFont="1" applyAlignment="1">
      <alignment vertical="center"/>
    </xf>
    <xf numFmtId="49" fontId="6" fillId="0" borderId="11" xfId="5" applyNumberFormat="1" applyFont="1" applyBorder="1" applyAlignment="1">
      <alignment horizontal="left" vertical="center"/>
    </xf>
    <xf numFmtId="17" fontId="6" fillId="0" borderId="12" xfId="5" applyNumberFormat="1" applyFont="1" applyBorder="1" applyAlignment="1">
      <alignment horizontal="center" vertical="center"/>
    </xf>
    <xf numFmtId="17" fontId="6" fillId="0" borderId="12" xfId="5" applyNumberFormat="1" applyFont="1" applyBorder="1" applyAlignment="1">
      <alignment horizontal="left" vertical="center"/>
    </xf>
    <xf numFmtId="39" fontId="6" fillId="0" borderId="12" xfId="1" applyNumberFormat="1" applyFont="1" applyBorder="1" applyAlignment="1">
      <alignment vertical="center"/>
    </xf>
    <xf numFmtId="39" fontId="6" fillId="0" borderId="9" xfId="1" applyNumberFormat="1" applyFont="1" applyFill="1" applyBorder="1" applyAlignment="1">
      <alignment horizontal="left" vertical="center"/>
    </xf>
    <xf numFmtId="43" fontId="6" fillId="0" borderId="9" xfId="6" applyFont="1" applyFill="1" applyBorder="1" applyAlignment="1">
      <alignment horizontal="left" vertical="center"/>
    </xf>
    <xf numFmtId="17" fontId="12" fillId="0" borderId="10" xfId="5" applyNumberFormat="1" applyFont="1" applyBorder="1" applyAlignment="1">
      <alignment horizontal="center" vertical="center" wrapText="1"/>
    </xf>
    <xf numFmtId="43" fontId="6" fillId="0" borderId="13" xfId="1" applyFont="1" applyFill="1" applyBorder="1" applyAlignment="1">
      <alignment horizontal="center" vertical="center"/>
    </xf>
    <xf numFmtId="39" fontId="6" fillId="0" borderId="13" xfId="1" applyNumberFormat="1" applyFont="1" applyFill="1" applyBorder="1" applyAlignment="1">
      <alignment horizontal="center" vertical="center"/>
    </xf>
    <xf numFmtId="43" fontId="3" fillId="0" borderId="13" xfId="6" applyFont="1" applyFill="1" applyBorder="1" applyAlignment="1">
      <alignment horizontal="left" vertical="center"/>
    </xf>
    <xf numFmtId="17" fontId="6" fillId="0" borderId="10" xfId="5" applyNumberFormat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1" fontId="6" fillId="0" borderId="10" xfId="1" applyNumberFormat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left" vertical="center" wrapText="1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3" fillId="0" borderId="10" xfId="6" applyFont="1" applyFill="1" applyBorder="1" applyAlignment="1">
      <alignment horizontal="left" vertical="center"/>
    </xf>
    <xf numFmtId="43" fontId="6" fillId="0" borderId="8" xfId="1" applyFont="1" applyFill="1" applyBorder="1" applyAlignment="1">
      <alignment horizontal="center" vertical="center"/>
    </xf>
    <xf numFmtId="39" fontId="6" fillId="0" borderId="8" xfId="1" applyNumberFormat="1" applyFont="1" applyFill="1" applyBorder="1" applyAlignment="1">
      <alignment horizontal="center" vertical="center"/>
    </xf>
    <xf numFmtId="43" fontId="3" fillId="0" borderId="8" xfId="6" applyFont="1" applyFill="1" applyBorder="1" applyAlignment="1">
      <alignment horizontal="left" vertical="center"/>
    </xf>
    <xf numFmtId="17" fontId="12" fillId="0" borderId="10" xfId="5" applyNumberFormat="1" applyFont="1" applyBorder="1" applyAlignment="1">
      <alignment horizontal="left" vertical="center"/>
    </xf>
    <xf numFmtId="0" fontId="6" fillId="0" borderId="13" xfId="5" applyFont="1" applyBorder="1" applyAlignment="1">
      <alignment horizontal="center" vertical="center"/>
    </xf>
    <xf numFmtId="17" fontId="6" fillId="0" borderId="13" xfId="5" applyNumberFormat="1" applyFont="1" applyBorder="1" applyAlignment="1">
      <alignment horizontal="left" vertical="center" wrapText="1"/>
    </xf>
    <xf numFmtId="17" fontId="6" fillId="0" borderId="13" xfId="5" applyNumberFormat="1" applyFont="1" applyBorder="1" applyAlignment="1">
      <alignment horizontal="center" vertical="center" wrapText="1"/>
    </xf>
    <xf numFmtId="43" fontId="6" fillId="0" borderId="13" xfId="1" applyFont="1" applyBorder="1" applyAlignment="1">
      <alignment horizontal="center" vertical="center" wrapText="1"/>
    </xf>
    <xf numFmtId="1" fontId="6" fillId="0" borderId="13" xfId="1" applyNumberFormat="1" applyFont="1" applyBorder="1" applyAlignment="1">
      <alignment horizontal="center" vertical="center" wrapText="1"/>
    </xf>
    <xf numFmtId="43" fontId="6" fillId="0" borderId="13" xfId="1" applyFont="1" applyBorder="1" applyAlignment="1">
      <alignment horizontal="left" vertical="center" wrapText="1"/>
    </xf>
    <xf numFmtId="17" fontId="13" fillId="0" borderId="10" xfId="5" applyNumberFormat="1" applyFont="1" applyBorder="1" applyAlignment="1">
      <alignment horizontal="left" vertical="center"/>
    </xf>
    <xf numFmtId="49" fontId="6" fillId="0" borderId="10" xfId="5" applyNumberFormat="1" applyFont="1" applyBorder="1" applyAlignment="1">
      <alignment horizontal="left" vertical="center" wrapText="1"/>
    </xf>
    <xf numFmtId="49" fontId="6" fillId="0" borderId="15" xfId="5" applyNumberFormat="1" applyFont="1" applyBorder="1" applyAlignment="1">
      <alignment horizontal="center" vertical="center" wrapText="1"/>
    </xf>
    <xf numFmtId="43" fontId="6" fillId="0" borderId="15" xfId="1" applyFont="1" applyBorder="1" applyAlignment="1">
      <alignment horizontal="center" vertical="center" wrapText="1"/>
    </xf>
    <xf numFmtId="49" fontId="6" fillId="0" borderId="8" xfId="5" applyNumberFormat="1" applyFont="1" applyBorder="1" applyAlignment="1">
      <alignment horizontal="left" vertical="center" wrapText="1"/>
    </xf>
    <xf numFmtId="49" fontId="6" fillId="0" borderId="16" xfId="5" applyNumberFormat="1" applyFont="1" applyBorder="1" applyAlignment="1">
      <alignment horizontal="center" vertical="center" wrapText="1"/>
    </xf>
    <xf numFmtId="43" fontId="6" fillId="0" borderId="16" xfId="1" applyFont="1" applyBorder="1" applyAlignment="1">
      <alignment horizontal="center" vertical="center" wrapText="1"/>
    </xf>
    <xf numFmtId="17" fontId="6" fillId="0" borderId="9" xfId="5" applyNumberFormat="1" applyFont="1" applyBorder="1" applyAlignment="1">
      <alignment horizontal="center" vertical="center"/>
    </xf>
    <xf numFmtId="39" fontId="6" fillId="0" borderId="15" xfId="1" applyNumberFormat="1" applyFont="1" applyBorder="1" applyAlignment="1">
      <alignment horizontal="center" vertical="center"/>
    </xf>
    <xf numFmtId="39" fontId="6" fillId="0" borderId="16" xfId="1" applyNumberFormat="1" applyFont="1" applyBorder="1" applyAlignment="1">
      <alignment horizontal="center" vertical="center"/>
    </xf>
    <xf numFmtId="37" fontId="6" fillId="0" borderId="15" xfId="1" applyNumberFormat="1" applyFont="1" applyBorder="1" applyAlignment="1">
      <alignment horizontal="center" vertical="center"/>
    </xf>
    <xf numFmtId="37" fontId="6" fillId="0" borderId="16" xfId="1" applyNumberFormat="1" applyFont="1" applyBorder="1" applyAlignment="1">
      <alignment horizontal="center" vertical="center"/>
    </xf>
    <xf numFmtId="37" fontId="6" fillId="0" borderId="15" xfId="1" applyNumberFormat="1" applyFont="1" applyBorder="1" applyAlignment="1">
      <alignment horizontal="center" vertical="center" wrapText="1"/>
    </xf>
    <xf numFmtId="37" fontId="6" fillId="0" borderId="16" xfId="1" applyNumberFormat="1" applyFont="1" applyBorder="1" applyAlignment="1">
      <alignment horizontal="center" vertical="center" wrapText="1"/>
    </xf>
    <xf numFmtId="39" fontId="0" fillId="0" borderId="4" xfId="0" applyNumberForma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39" fontId="4" fillId="0" borderId="5" xfId="0" applyNumberFormat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17" fontId="6" fillId="0" borderId="9" xfId="5" applyNumberFormat="1" applyFont="1" applyBorder="1" applyAlignment="1">
      <alignment horizontal="left" vertical="center" wrapText="1"/>
    </xf>
    <xf numFmtId="17" fontId="6" fillId="0" borderId="9" xfId="5" applyNumberFormat="1" applyFont="1" applyBorder="1" applyAlignment="1">
      <alignment horizontal="center" vertical="center" wrapText="1"/>
    </xf>
    <xf numFmtId="17" fontId="5" fillId="0" borderId="7" xfId="5" applyNumberFormat="1" applyFont="1" applyFill="1" applyBorder="1" applyAlignment="1">
      <alignment horizontal="left" vertical="center"/>
    </xf>
    <xf numFmtId="43" fontId="5" fillId="0" borderId="7" xfId="1" applyFont="1" applyFill="1" applyBorder="1" applyAlignment="1">
      <alignment horizontal="center" vertical="center"/>
    </xf>
    <xf numFmtId="39" fontId="5" fillId="0" borderId="7" xfId="1" applyNumberFormat="1" applyFont="1" applyFill="1" applyBorder="1" applyAlignment="1">
      <alignment horizontal="center" vertical="center"/>
    </xf>
    <xf numFmtId="43" fontId="2" fillId="0" borderId="7" xfId="6" applyFont="1" applyFill="1" applyBorder="1" applyAlignment="1">
      <alignment horizontal="left" vertical="center"/>
    </xf>
    <xf numFmtId="0" fontId="5" fillId="2" borderId="7" xfId="5" applyFont="1" applyFill="1" applyBorder="1" applyAlignment="1">
      <alignment horizontal="center" vertical="center"/>
    </xf>
    <xf numFmtId="17" fontId="5" fillId="2" borderId="7" xfId="5" applyNumberFormat="1" applyFont="1" applyFill="1" applyBorder="1" applyAlignment="1">
      <alignment horizontal="left" vertical="center"/>
    </xf>
    <xf numFmtId="17" fontId="5" fillId="2" borderId="7" xfId="5" applyNumberFormat="1" applyFont="1" applyFill="1" applyBorder="1" applyAlignment="1">
      <alignment horizontal="center" vertical="center"/>
    </xf>
    <xf numFmtId="39" fontId="0" fillId="0" borderId="0" xfId="0" applyNumberFormat="1" applyFont="1"/>
    <xf numFmtId="17" fontId="6" fillId="0" borderId="17" xfId="5" applyNumberFormat="1" applyFont="1" applyBorder="1" applyAlignment="1">
      <alignment horizontal="left" vertical="center" wrapText="1"/>
    </xf>
    <xf numFmtId="43" fontId="5" fillId="0" borderId="19" xfId="1" applyFont="1" applyFill="1" applyBorder="1" applyAlignment="1">
      <alignment horizontal="left" vertical="center"/>
    </xf>
    <xf numFmtId="17" fontId="12" fillId="0" borderId="20" xfId="5" applyNumberFormat="1" applyFont="1" applyBorder="1" applyAlignment="1">
      <alignment horizontal="left" vertical="center" wrapText="1"/>
    </xf>
    <xf numFmtId="43" fontId="6" fillId="0" borderId="20" xfId="1" applyFont="1" applyBorder="1" applyAlignment="1">
      <alignment horizontal="left" vertical="center" wrapText="1"/>
    </xf>
    <xf numFmtId="43" fontId="6" fillId="0" borderId="17" xfId="1" applyFont="1" applyBorder="1" applyAlignment="1">
      <alignment horizontal="left" vertical="center" wrapText="1"/>
    </xf>
    <xf numFmtId="17" fontId="6" fillId="0" borderId="11" xfId="5" applyNumberFormat="1" applyFont="1" applyBorder="1" applyAlignment="1">
      <alignment horizontal="left" vertical="center" wrapText="1"/>
    </xf>
    <xf numFmtId="43" fontId="6" fillId="0" borderId="21" xfId="1" applyFont="1" applyBorder="1" applyAlignment="1">
      <alignment horizontal="left" vertical="center" wrapText="1"/>
    </xf>
    <xf numFmtId="39" fontId="6" fillId="0" borderId="22" xfId="1" applyNumberFormat="1" applyFont="1" applyBorder="1" applyAlignment="1">
      <alignment horizontal="center" vertical="center" wrapText="1"/>
    </xf>
    <xf numFmtId="39" fontId="5" fillId="0" borderId="23" xfId="1" applyNumberFormat="1" applyFont="1" applyFill="1" applyBorder="1" applyAlignment="1">
      <alignment horizontal="center" vertical="center" wrapText="1"/>
    </xf>
    <xf numFmtId="39" fontId="6" fillId="0" borderId="24" xfId="1" applyNumberFormat="1" applyFont="1" applyBorder="1" applyAlignment="1">
      <alignment horizontal="center" vertical="center" wrapText="1"/>
    </xf>
    <xf numFmtId="43" fontId="6" fillId="0" borderId="24" xfId="1" applyFont="1" applyBorder="1" applyAlignment="1">
      <alignment horizontal="center" vertical="center" wrapText="1"/>
    </xf>
    <xf numFmtId="43" fontId="6" fillId="0" borderId="22" xfId="1" applyFont="1" applyBorder="1" applyAlignment="1">
      <alignment horizontal="center" vertical="center" wrapText="1"/>
    </xf>
    <xf numFmtId="39" fontId="6" fillId="0" borderId="25" xfId="1" applyNumberFormat="1" applyFont="1" applyBorder="1" applyAlignment="1">
      <alignment horizontal="center" vertical="center" wrapText="1"/>
    </xf>
    <xf numFmtId="43" fontId="6" fillId="0" borderId="26" xfId="1" applyFont="1" applyBorder="1" applyAlignment="1">
      <alignment horizontal="center" vertical="center" wrapText="1"/>
    </xf>
    <xf numFmtId="43" fontId="6" fillId="0" borderId="27" xfId="1" applyFont="1" applyBorder="1" applyAlignment="1">
      <alignment horizontal="left" vertical="center" wrapText="1"/>
    </xf>
    <xf numFmtId="0" fontId="6" fillId="0" borderId="0" xfId="5" applyFont="1" applyBorder="1" applyAlignment="1">
      <alignment horizontal="center" vertical="center"/>
    </xf>
    <xf numFmtId="17" fontId="6" fillId="0" borderId="0" xfId="5" applyNumberFormat="1" applyFont="1" applyBorder="1" applyAlignment="1">
      <alignment horizontal="left" vertical="center" wrapText="1"/>
    </xf>
    <xf numFmtId="17" fontId="6" fillId="0" borderId="0" xfId="5" applyNumberFormat="1" applyFont="1" applyBorder="1" applyAlignment="1">
      <alignment horizontal="center" vertical="center" wrapText="1"/>
    </xf>
    <xf numFmtId="39" fontId="6" fillId="0" borderId="0" xfId="1" applyNumberFormat="1" applyFont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 vertical="center"/>
    </xf>
    <xf numFmtId="39" fontId="6" fillId="0" borderId="0" xfId="1" applyNumberFormat="1" applyFont="1" applyFill="1" applyBorder="1" applyAlignment="1">
      <alignment horizontal="center" vertical="center"/>
    </xf>
    <xf numFmtId="43" fontId="3" fillId="0" borderId="0" xfId="6" applyFont="1" applyFill="1" applyBorder="1" applyAlignment="1">
      <alignment horizontal="left" vertical="center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2" borderId="14" xfId="5" applyFont="1" applyFill="1" applyBorder="1" applyAlignment="1">
      <alignment horizontal="center" vertical="center" wrapText="1"/>
    </xf>
    <xf numFmtId="43" fontId="5" fillId="2" borderId="14" xfId="6" applyFont="1" applyFill="1" applyBorder="1" applyAlignment="1">
      <alignment horizontal="center" vertical="center" wrapText="1"/>
    </xf>
    <xf numFmtId="43" fontId="5" fillId="2" borderId="1" xfId="6" applyFont="1" applyFill="1" applyBorder="1" applyAlignment="1">
      <alignment horizontal="center" vertical="center" wrapText="1"/>
    </xf>
    <xf numFmtId="0" fontId="5" fillId="3" borderId="4" xfId="5" applyFont="1" applyFill="1" applyBorder="1" applyAlignment="1">
      <alignment horizontal="center" vertical="center" wrapText="1"/>
    </xf>
    <xf numFmtId="0" fontId="5" fillId="3" borderId="3" xfId="5" applyFont="1" applyFill="1" applyBorder="1" applyAlignment="1">
      <alignment horizontal="center" vertical="center" wrapText="1"/>
    </xf>
    <xf numFmtId="43" fontId="5" fillId="3" borderId="4" xfId="6" applyFont="1" applyFill="1" applyBorder="1" applyAlignment="1">
      <alignment horizontal="center" vertical="center" wrapText="1"/>
    </xf>
    <xf numFmtId="49" fontId="5" fillId="2" borderId="14" xfId="5" applyNumberFormat="1" applyFont="1" applyFill="1" applyBorder="1" applyAlignment="1">
      <alignment horizontal="center" vertical="center" wrapText="1"/>
    </xf>
    <xf numFmtId="0" fontId="6" fillId="0" borderId="6" xfId="5" applyFont="1" applyBorder="1" applyAlignment="1">
      <alignment horizontal="center" vertical="center"/>
    </xf>
    <xf numFmtId="17" fontId="6" fillId="0" borderId="6" xfId="5" applyNumberFormat="1" applyFont="1" applyBorder="1" applyAlignment="1">
      <alignment horizontal="left" vertical="center" wrapText="1"/>
    </xf>
    <xf numFmtId="17" fontId="6" fillId="0" borderId="6" xfId="5" applyNumberFormat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left" vertical="center" wrapText="1"/>
    </xf>
    <xf numFmtId="43" fontId="6" fillId="0" borderId="29" xfId="1" applyFont="1" applyBorder="1" applyAlignment="1">
      <alignment horizontal="left" vertical="center" wrapText="1"/>
    </xf>
    <xf numFmtId="43" fontId="6" fillId="0" borderId="30" xfId="1" applyFont="1" applyBorder="1" applyAlignment="1">
      <alignment horizontal="center" vertical="center" wrapText="1"/>
    </xf>
    <xf numFmtId="43" fontId="6" fillId="0" borderId="6" xfId="1" applyFont="1" applyFill="1" applyBorder="1" applyAlignment="1">
      <alignment horizontal="center" vertical="center"/>
    </xf>
    <xf numFmtId="39" fontId="6" fillId="0" borderId="6" xfId="1" applyNumberFormat="1" applyFont="1" applyFill="1" applyBorder="1" applyAlignment="1">
      <alignment horizontal="center" vertical="center"/>
    </xf>
    <xf numFmtId="43" fontId="3" fillId="0" borderId="6" xfId="6" applyFont="1" applyFill="1" applyBorder="1" applyAlignment="1">
      <alignment horizontal="left" vertical="center"/>
    </xf>
    <xf numFmtId="43" fontId="6" fillId="0" borderId="10" xfId="1" applyFont="1" applyBorder="1" applyAlignment="1">
      <alignment vertical="center" wrapText="1"/>
    </xf>
    <xf numFmtId="43" fontId="6" fillId="0" borderId="28" xfId="1" applyFont="1" applyBorder="1" applyAlignment="1">
      <alignment vertical="center" wrapText="1"/>
    </xf>
    <xf numFmtId="43" fontId="6" fillId="0" borderId="31" xfId="1" applyFont="1" applyBorder="1" applyAlignment="1">
      <alignment horizontal="left" vertical="center" wrapText="1"/>
    </xf>
    <xf numFmtId="0" fontId="6" fillId="3" borderId="4" xfId="5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left" vertical="center" wrapText="1"/>
    </xf>
    <xf numFmtId="0" fontId="5" fillId="3" borderId="3" xfId="5" applyFont="1" applyFill="1" applyBorder="1" applyAlignment="1">
      <alignment horizontal="left" vertical="center" wrapText="1"/>
    </xf>
    <xf numFmtId="39" fontId="5" fillId="3" borderId="3" xfId="1" applyNumberFormat="1" applyFont="1" applyFill="1" applyBorder="1" applyAlignment="1">
      <alignment horizontal="center" vertical="center" wrapText="1"/>
    </xf>
    <xf numFmtId="39" fontId="5" fillId="3" borderId="4" xfId="1" applyNumberFormat="1" applyFont="1" applyFill="1" applyBorder="1" applyAlignment="1">
      <alignment horizontal="center" vertical="center" wrapText="1"/>
    </xf>
    <xf numFmtId="43" fontId="5" fillId="3" borderId="4" xfId="5" applyNumberFormat="1" applyFont="1" applyFill="1" applyBorder="1" applyAlignment="1">
      <alignment horizontal="center" vertical="center" wrapText="1"/>
    </xf>
    <xf numFmtId="0" fontId="5" fillId="3" borderId="2" xfId="5" applyFont="1" applyFill="1" applyBorder="1" applyAlignment="1">
      <alignment horizontal="center" vertical="center" wrapText="1"/>
    </xf>
    <xf numFmtId="43" fontId="5" fillId="3" borderId="18" xfId="6" applyFont="1" applyFill="1" applyBorder="1" applyAlignment="1">
      <alignment horizontal="center" vertical="center" wrapText="1"/>
    </xf>
    <xf numFmtId="43" fontId="5" fillId="2" borderId="19" xfId="1" applyFont="1" applyFill="1" applyBorder="1" applyAlignment="1">
      <alignment horizontal="left" vertical="center"/>
    </xf>
    <xf numFmtId="39" fontId="5" fillId="2" borderId="23" xfId="1" applyNumberFormat="1" applyFont="1" applyFill="1" applyBorder="1" applyAlignment="1">
      <alignment horizontal="center" vertical="center" wrapText="1"/>
    </xf>
    <xf numFmtId="43" fontId="5" fillId="2" borderId="7" xfId="1" applyFont="1" applyFill="1" applyBorder="1" applyAlignment="1">
      <alignment horizontal="center" vertical="center"/>
    </xf>
    <xf numFmtId="39" fontId="5" fillId="2" borderId="7" xfId="1" applyNumberFormat="1" applyFont="1" applyFill="1" applyBorder="1" applyAlignment="1">
      <alignment horizontal="center" vertical="center"/>
    </xf>
    <xf numFmtId="43" fontId="2" fillId="2" borderId="7" xfId="6" applyFont="1" applyFill="1" applyBorder="1" applyAlignment="1">
      <alignment horizontal="left" vertical="center"/>
    </xf>
    <xf numFmtId="39" fontId="5" fillId="2" borderId="19" xfId="1" applyNumberFormat="1" applyFont="1" applyFill="1" applyBorder="1" applyAlignment="1">
      <alignment horizontal="center" vertical="center"/>
    </xf>
    <xf numFmtId="39" fontId="5" fillId="2" borderId="23" xfId="1" applyNumberFormat="1" applyFont="1" applyFill="1" applyBorder="1" applyAlignment="1">
      <alignment horizontal="center" vertical="center"/>
    </xf>
    <xf numFmtId="43" fontId="5" fillId="3" borderId="4" xfId="1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49" fontId="5" fillId="2" borderId="32" xfId="5" applyNumberFormat="1" applyFont="1" applyFill="1" applyBorder="1" applyAlignment="1">
      <alignment horizontal="center" vertical="center" wrapText="1"/>
    </xf>
    <xf numFmtId="0" fontId="5" fillId="2" borderId="32" xfId="5" applyFont="1" applyFill="1" applyBorder="1" applyAlignment="1">
      <alignment horizontal="center" vertical="center" wrapText="1"/>
    </xf>
    <xf numFmtId="43" fontId="5" fillId="2" borderId="32" xfId="6" applyFont="1" applyFill="1" applyBorder="1" applyAlignment="1">
      <alignment horizontal="center" vertical="center" wrapText="1"/>
    </xf>
    <xf numFmtId="43" fontId="5" fillId="2" borderId="5" xfId="6" applyFont="1" applyFill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43" fontId="5" fillId="0" borderId="4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43" fontId="4" fillId="2" borderId="4" xfId="1" applyFont="1" applyFill="1" applyBorder="1" applyAlignment="1">
      <alignment horizontal="center" vertical="center"/>
    </xf>
    <xf numFmtId="43" fontId="0" fillId="0" borderId="4" xfId="1" applyFont="1" applyBorder="1" applyAlignment="1">
      <alignment horizontal="center"/>
    </xf>
    <xf numFmtId="43" fontId="6" fillId="0" borderId="10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0" fontId="5" fillId="4" borderId="7" xfId="5" applyFont="1" applyFill="1" applyBorder="1" applyAlignment="1">
      <alignment horizontal="center" vertical="center"/>
    </xf>
    <xf numFmtId="17" fontId="5" fillId="4" borderId="7" xfId="5" applyNumberFormat="1" applyFont="1" applyFill="1" applyBorder="1" applyAlignment="1">
      <alignment horizontal="left" vertical="center"/>
    </xf>
    <xf numFmtId="17" fontId="5" fillId="4" borderId="7" xfId="5" applyNumberFormat="1" applyFont="1" applyFill="1" applyBorder="1" applyAlignment="1">
      <alignment horizontal="center" vertical="center"/>
    </xf>
    <xf numFmtId="1" fontId="6" fillId="0" borderId="30" xfId="1" applyNumberFormat="1" applyFont="1" applyBorder="1" applyAlignment="1">
      <alignment horizontal="center" vertical="center" wrapText="1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5" fillId="2" borderId="4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43" fontId="6" fillId="0" borderId="28" xfId="1" applyFont="1" applyBorder="1" applyAlignment="1">
      <alignment horizontal="center" vertical="center" wrapText="1"/>
    </xf>
  </cellXfs>
  <cellStyles count="9">
    <cellStyle name="Comma" xfId="1" builtinId="3"/>
    <cellStyle name="Comma 2" xfId="4" xr:uid="{1E40085C-619D-4B16-BC4D-3B8096D2E4B0}"/>
    <cellStyle name="Comma 2 2 2" xfId="6" xr:uid="{7D68AC16-69C9-49CA-8D18-0EFC027E4C72}"/>
    <cellStyle name="Comma 6 6" xfId="3" xr:uid="{FA04D839-2E4C-44CE-960F-275F0A68FB6D}"/>
    <cellStyle name="Normal" xfId="0" builtinId="0"/>
    <cellStyle name="Normal 2 10" xfId="7" xr:uid="{841A1AD6-0DD9-49EF-86D9-F126D12F6003}"/>
    <cellStyle name="Normal 2 2 2" xfId="5" xr:uid="{619421FB-82A8-480B-9170-170DE4B970DF}"/>
    <cellStyle name="Normal 2 3" xfId="8" xr:uid="{50A51EFF-A0A3-4409-9503-0364C60CDBA1}"/>
    <cellStyle name="Percent" xfId="2" builtinId="5"/>
  </cellStyles>
  <dxfs count="0"/>
  <tableStyles count="1" defaultTableStyle="TableStyleMedium2" defaultPivotStyle="PivotStyleLight16">
    <tableStyle name="Invisible" pivot="0" table="0" count="0" xr9:uid="{A0B68E17-5C91-4889-92D2-DDE220A4A0D8}"/>
  </tableStyles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6AD-D08D-4DDF-A3AF-866C30AE1CD4}">
  <sheetPr>
    <pageSetUpPr fitToPage="1"/>
  </sheetPr>
  <dimension ref="B1:K33"/>
  <sheetViews>
    <sheetView tabSelected="1" view="pageBreakPreview" zoomScale="85" zoomScaleNormal="100" zoomScaleSheetLayoutView="85" workbookViewId="0">
      <selection activeCell="I22" sqref="I22"/>
    </sheetView>
  </sheetViews>
  <sheetFormatPr defaultRowHeight="14.4" x14ac:dyDescent="0.3"/>
  <cols>
    <col min="1" max="1" width="3" customWidth="1"/>
    <col min="3" max="3" width="37.109375" customWidth="1"/>
    <col min="4" max="4" width="18.77734375" customWidth="1"/>
    <col min="5" max="7" width="10.77734375" customWidth="1"/>
    <col min="8" max="10" width="18.77734375" customWidth="1"/>
    <col min="11" max="11" width="20.77734375" customWidth="1"/>
  </cols>
  <sheetData>
    <row r="1" spans="2:11" ht="14.4" customHeight="1" x14ac:dyDescent="0.3"/>
    <row r="2" spans="2:11" x14ac:dyDescent="0.3">
      <c r="B2" s="43" t="s">
        <v>23</v>
      </c>
      <c r="D2" s="44" t="s">
        <v>24</v>
      </c>
      <c r="K2" s="45" t="s">
        <v>313</v>
      </c>
    </row>
    <row r="3" spans="2:11" x14ac:dyDescent="0.3">
      <c r="B3" s="43" t="s">
        <v>25</v>
      </c>
      <c r="D3" s="28" t="s">
        <v>26</v>
      </c>
      <c r="K3" s="46"/>
    </row>
    <row r="4" spans="2:11" x14ac:dyDescent="0.3">
      <c r="B4" s="43" t="s">
        <v>27</v>
      </c>
      <c r="D4" s="28" t="s">
        <v>28</v>
      </c>
    </row>
    <row r="5" spans="2:11" x14ac:dyDescent="0.3">
      <c r="B5" s="43" t="s">
        <v>29</v>
      </c>
      <c r="D5" s="47" t="s">
        <v>314</v>
      </c>
    </row>
    <row r="6" spans="2:11" x14ac:dyDescent="0.3">
      <c r="B6" s="43" t="s">
        <v>30</v>
      </c>
      <c r="D6" s="48" t="s">
        <v>37</v>
      </c>
    </row>
    <row r="7" spans="2:11" x14ac:dyDescent="0.3">
      <c r="B7" s="43" t="s">
        <v>31</v>
      </c>
      <c r="D7" s="49">
        <v>44957</v>
      </c>
    </row>
    <row r="9" spans="2:11" x14ac:dyDescent="0.3">
      <c r="B9" s="43" t="s">
        <v>38</v>
      </c>
    </row>
    <row r="11" spans="2:11" ht="19.95" customHeight="1" x14ac:dyDescent="0.3">
      <c r="B11" s="239" t="s">
        <v>19</v>
      </c>
      <c r="C11" s="240" t="s">
        <v>4</v>
      </c>
      <c r="D11" s="240" t="s">
        <v>32</v>
      </c>
      <c r="E11" s="239" t="s">
        <v>33</v>
      </c>
      <c r="F11" s="239"/>
      <c r="G11" s="239"/>
      <c r="H11" s="238" t="s">
        <v>34</v>
      </c>
      <c r="I11" s="238"/>
      <c r="J11" s="238"/>
      <c r="K11" s="238" t="s">
        <v>6</v>
      </c>
    </row>
    <row r="12" spans="2:11" ht="19.95" customHeight="1" x14ac:dyDescent="0.3">
      <c r="B12" s="239"/>
      <c r="C12" s="240"/>
      <c r="D12" s="240"/>
      <c r="E12" s="34" t="s">
        <v>17</v>
      </c>
      <c r="F12" s="34" t="s">
        <v>35</v>
      </c>
      <c r="G12" s="34" t="s">
        <v>9</v>
      </c>
      <c r="H12" s="50" t="s">
        <v>17</v>
      </c>
      <c r="I12" s="50" t="s">
        <v>35</v>
      </c>
      <c r="J12" s="50" t="s">
        <v>9</v>
      </c>
      <c r="K12" s="238"/>
    </row>
    <row r="13" spans="2:11" s="1" customFormat="1" ht="25.2" customHeight="1" x14ac:dyDescent="0.3">
      <c r="B13" s="125"/>
      <c r="C13" s="214" t="s">
        <v>325</v>
      </c>
      <c r="D13" s="126"/>
      <c r="E13" s="125"/>
      <c r="F13" s="125"/>
      <c r="G13" s="125"/>
      <c r="H13" s="127"/>
      <c r="I13" s="127"/>
      <c r="J13" s="127"/>
      <c r="K13" s="125"/>
    </row>
    <row r="14" spans="2:11" s="25" customFormat="1" ht="37.200000000000003" customHeight="1" x14ac:dyDescent="0.3">
      <c r="B14" s="26" t="s">
        <v>1</v>
      </c>
      <c r="C14" s="27" t="s">
        <v>43</v>
      </c>
      <c r="D14" s="213">
        <v>396000</v>
      </c>
      <c r="E14" s="36">
        <f>(H14)/D14</f>
        <v>0.88030303030303025</v>
      </c>
      <c r="F14" s="36">
        <f>+G14-E14</f>
        <v>0.10681818181818181</v>
      </c>
      <c r="G14" s="36">
        <f>J14/D14</f>
        <v>0.98712121212121207</v>
      </c>
      <c r="H14" s="213">
        <f>Contract!J65</f>
        <v>348600</v>
      </c>
      <c r="I14" s="213">
        <f>J14-H14</f>
        <v>42300</v>
      </c>
      <c r="J14" s="213">
        <f>Contract!L65</f>
        <v>390900</v>
      </c>
      <c r="K14" s="35"/>
    </row>
    <row r="15" spans="2:11" s="25" customFormat="1" ht="37.200000000000003" customHeight="1" x14ac:dyDescent="0.3">
      <c r="B15" s="26" t="s">
        <v>2</v>
      </c>
      <c r="C15" s="27" t="s">
        <v>234</v>
      </c>
      <c r="D15" s="213">
        <f>J15</f>
        <v>423392.99</v>
      </c>
      <c r="E15" s="36">
        <f>H15/D15</f>
        <v>0.88709902117179595</v>
      </c>
      <c r="F15" s="36">
        <f>+G15-E15</f>
        <v>0.11290097882820405</v>
      </c>
      <c r="G15" s="36">
        <f>J15/D15</f>
        <v>1</v>
      </c>
      <c r="H15" s="213">
        <f>Additional!D630</f>
        <v>375591.50699999998</v>
      </c>
      <c r="I15" s="213">
        <f>J15-H15</f>
        <v>47801.483000000007</v>
      </c>
      <c r="J15" s="213">
        <f>Additional!F630</f>
        <v>423392.99</v>
      </c>
      <c r="K15" s="35"/>
    </row>
    <row r="16" spans="2:11" ht="7.2" customHeight="1" x14ac:dyDescent="0.3">
      <c r="B16" s="51"/>
      <c r="C16" s="51"/>
      <c r="D16" s="216"/>
      <c r="E16" s="51"/>
      <c r="F16" s="51"/>
      <c r="G16" s="51"/>
      <c r="H16" s="124"/>
      <c r="I16" s="124"/>
      <c r="J16" s="124"/>
      <c r="K16" s="51"/>
    </row>
    <row r="17" spans="2:11" s="2" customFormat="1" ht="25.05" customHeight="1" x14ac:dyDescent="0.3">
      <c r="B17" s="52"/>
      <c r="C17" s="52" t="s">
        <v>36</v>
      </c>
      <c r="D17" s="215">
        <f>SUM(D14:D16)</f>
        <v>819392.99</v>
      </c>
      <c r="E17" s="52"/>
      <c r="F17" s="52"/>
      <c r="G17" s="52"/>
      <c r="H17" s="215">
        <f>SUM(H14:H16)</f>
        <v>724191.50699999998</v>
      </c>
      <c r="I17" s="215">
        <f>SUM(I14:I16)</f>
        <v>90101.483000000007</v>
      </c>
      <c r="J17" s="215">
        <f>SUM(J14:J16)</f>
        <v>814292.99</v>
      </c>
      <c r="K17" s="52"/>
    </row>
    <row r="18" spans="2:11" ht="6" customHeight="1" x14ac:dyDescent="0.3">
      <c r="B18" s="51"/>
      <c r="C18" s="51"/>
      <c r="D18" s="51"/>
      <c r="E18" s="51"/>
      <c r="F18" s="51"/>
      <c r="G18" s="51"/>
      <c r="H18" s="51"/>
      <c r="I18" s="51"/>
      <c r="J18" s="51"/>
      <c r="K18" s="51"/>
    </row>
    <row r="20" spans="2:11" s="57" customFormat="1" x14ac:dyDescent="0.3">
      <c r="D20" s="58"/>
      <c r="E20" s="59"/>
      <c r="F20" s="59"/>
      <c r="G20" s="59"/>
      <c r="H20" s="60"/>
      <c r="I20" s="58"/>
      <c r="J20" s="58"/>
    </row>
    <row r="21" spans="2:11" s="57" customFormat="1" x14ac:dyDescent="0.3">
      <c r="D21" s="59"/>
      <c r="E21" s="59"/>
      <c r="F21" s="59"/>
      <c r="G21" s="59"/>
      <c r="H21" s="59"/>
      <c r="I21" s="59"/>
      <c r="J21" s="59"/>
    </row>
    <row r="22" spans="2:11" s="57" customFormat="1" x14ac:dyDescent="0.3">
      <c r="D22" s="60"/>
      <c r="E22" s="59"/>
      <c r="F22" s="59"/>
      <c r="G22" s="59"/>
      <c r="H22" s="60"/>
      <c r="I22" s="60"/>
      <c r="J22" s="60"/>
    </row>
    <row r="23" spans="2:11" s="57" customFormat="1" x14ac:dyDescent="0.3">
      <c r="D23" s="59"/>
      <c r="E23" s="59"/>
      <c r="F23" s="59"/>
      <c r="G23" s="59"/>
      <c r="H23" s="59"/>
      <c r="I23" s="59"/>
      <c r="J23" s="59"/>
    </row>
    <row r="24" spans="2:11" s="57" customFormat="1" x14ac:dyDescent="0.3">
      <c r="D24" s="61"/>
      <c r="E24" s="59"/>
      <c r="F24" s="59"/>
      <c r="G24" s="59"/>
      <c r="H24" s="61"/>
      <c r="I24" s="61"/>
      <c r="J24" s="61"/>
    </row>
    <row r="25" spans="2:11" x14ac:dyDescent="0.3">
      <c r="D25" s="53"/>
      <c r="E25" s="53"/>
      <c r="F25" s="53"/>
      <c r="G25" s="53"/>
      <c r="H25" s="54"/>
      <c r="I25" s="54"/>
      <c r="J25" s="54"/>
    </row>
    <row r="28" spans="2:11" x14ac:dyDescent="0.3">
      <c r="I28" s="55"/>
    </row>
    <row r="30" spans="2:11" x14ac:dyDescent="0.3">
      <c r="I30" s="56"/>
    </row>
    <row r="32" spans="2:11" x14ac:dyDescent="0.3">
      <c r="I32" s="56"/>
    </row>
    <row r="33" spans="9:9" x14ac:dyDescent="0.3">
      <c r="I33" s="56"/>
    </row>
  </sheetData>
  <mergeCells count="6">
    <mergeCell ref="K11:K12"/>
    <mergeCell ref="H11:J11"/>
    <mergeCell ref="B11:B12"/>
    <mergeCell ref="C11:C12"/>
    <mergeCell ref="D11:D12"/>
    <mergeCell ref="E11:G11"/>
  </mergeCells>
  <printOptions horizontalCentered="1"/>
  <pageMargins left="0.25" right="0.25" top="0.5" bottom="0.75" header="0.25" footer="0.5"/>
  <pageSetup paperSize="9" scale="81" orientation="landscape" r:id="rId1"/>
  <headerFooter>
    <oddFooter>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D48C-AEB6-4C57-B67B-21697AF622AC}">
  <sheetPr>
    <pageSetUpPr fitToPage="1"/>
  </sheetPr>
  <dimension ref="A1:M66"/>
  <sheetViews>
    <sheetView view="pageBreakPreview" topLeftCell="A31" zoomScale="70" zoomScaleNormal="100" zoomScaleSheetLayoutView="70" workbookViewId="0">
      <selection activeCell="D81" sqref="D81"/>
    </sheetView>
  </sheetViews>
  <sheetFormatPr defaultRowHeight="14.4" x14ac:dyDescent="0.3"/>
  <cols>
    <col min="1" max="1" width="3" customWidth="1"/>
    <col min="2" max="2" width="6.21875" customWidth="1"/>
    <col min="3" max="3" width="16.109375" customWidth="1"/>
    <col min="4" max="4" width="20.77734375" style="74" customWidth="1"/>
    <col min="5" max="6" width="16.109375" style="75" customWidth="1"/>
    <col min="7" max="8" width="15.77734375" style="74" customWidth="1"/>
    <col min="9" max="9" width="1.33203125" style="74" customWidth="1"/>
    <col min="10" max="12" width="18.33203125" customWidth="1"/>
    <col min="13" max="13" width="16.77734375" customWidth="1"/>
    <col min="14" max="16384" width="8.88671875" style="3"/>
  </cols>
  <sheetData>
    <row r="1" spans="2:13" customFormat="1" ht="14.4" customHeight="1" x14ac:dyDescent="0.3">
      <c r="D1" s="74"/>
      <c r="E1" s="75"/>
      <c r="F1" s="75"/>
      <c r="G1" s="74"/>
      <c r="H1" s="74"/>
      <c r="I1" s="74"/>
    </row>
    <row r="2" spans="2:13" customFormat="1" ht="9.6" customHeight="1" x14ac:dyDescent="0.3">
      <c r="D2" s="74"/>
      <c r="E2" s="75"/>
      <c r="F2" s="75"/>
      <c r="G2" s="74"/>
      <c r="H2" s="74"/>
      <c r="I2" s="74"/>
    </row>
    <row r="3" spans="2:13" s="81" customFormat="1" ht="24.6" customHeight="1" x14ac:dyDescent="0.3">
      <c r="B3" s="82" t="s">
        <v>65</v>
      </c>
      <c r="C3" s="29"/>
      <c r="D3" s="80"/>
      <c r="E3" s="76"/>
      <c r="F3" s="76"/>
      <c r="G3" s="33"/>
      <c r="H3" s="33"/>
      <c r="I3" s="33"/>
      <c r="M3" s="41" t="s">
        <v>39</v>
      </c>
    </row>
    <row r="4" spans="2:13" s="4" customFormat="1" ht="10.050000000000001" customHeight="1" x14ac:dyDescent="0.3">
      <c r="C4" s="6"/>
      <c r="D4" s="7"/>
      <c r="E4" s="8"/>
      <c r="F4" s="8"/>
      <c r="G4" s="7"/>
      <c r="H4" s="7"/>
      <c r="I4" s="7"/>
    </row>
    <row r="5" spans="2:13" s="8" customFormat="1" ht="34.950000000000003" customHeight="1" x14ac:dyDescent="0.3">
      <c r="B5" s="169" t="s">
        <v>3</v>
      </c>
      <c r="C5" s="170" t="s">
        <v>62</v>
      </c>
      <c r="D5" s="169" t="s">
        <v>20</v>
      </c>
      <c r="E5" s="170" t="s">
        <v>60</v>
      </c>
      <c r="F5" s="170" t="s">
        <v>97</v>
      </c>
      <c r="G5" s="170" t="s">
        <v>15</v>
      </c>
      <c r="H5" s="170" t="s">
        <v>16</v>
      </c>
      <c r="I5" s="170"/>
      <c r="J5" s="171" t="s">
        <v>21</v>
      </c>
      <c r="K5" s="171" t="s">
        <v>22</v>
      </c>
      <c r="L5" s="171" t="s">
        <v>5</v>
      </c>
      <c r="M5" s="169" t="s">
        <v>6</v>
      </c>
    </row>
    <row r="6" spans="2:13" s="8" customFormat="1" ht="22.05" customHeight="1" x14ac:dyDescent="0.3">
      <c r="B6" s="203"/>
      <c r="C6" s="204" t="str">
        <f>C7</f>
        <v>April'22</v>
      </c>
      <c r="D6" s="203"/>
      <c r="E6" s="205"/>
      <c r="F6" s="205"/>
      <c r="G6" s="205"/>
      <c r="H6" s="205"/>
      <c r="I6" s="205"/>
      <c r="J6" s="206">
        <f>SUM(J7:J10)</f>
        <v>19200</v>
      </c>
      <c r="K6" s="207">
        <f>L6-J6</f>
        <v>0</v>
      </c>
      <c r="L6" s="207">
        <f>SUM(L7:L10)</f>
        <v>19200</v>
      </c>
      <c r="M6" s="203"/>
    </row>
    <row r="7" spans="2:13" s="4" customFormat="1" ht="22.05" customHeight="1" x14ac:dyDescent="0.3">
      <c r="B7" s="95" t="s">
        <v>98</v>
      </c>
      <c r="C7" s="112" t="s">
        <v>63</v>
      </c>
      <c r="D7" s="111" t="s">
        <v>40</v>
      </c>
      <c r="E7" s="122">
        <v>1</v>
      </c>
      <c r="F7" s="120">
        <v>20</v>
      </c>
      <c r="G7" s="118">
        <v>230</v>
      </c>
      <c r="H7" s="118">
        <f>G7*F7*E7</f>
        <v>4600</v>
      </c>
      <c r="I7" s="77"/>
      <c r="J7" s="113">
        <v>4600</v>
      </c>
      <c r="K7" s="163">
        <f t="shared" ref="K7:K15" si="0">L7-J7</f>
        <v>0</v>
      </c>
      <c r="L7" s="162">
        <f>H7</f>
        <v>4600</v>
      </c>
      <c r="M7" s="99" t="s">
        <v>42</v>
      </c>
    </row>
    <row r="8" spans="2:13" s="4" customFormat="1" ht="22.05" customHeight="1" x14ac:dyDescent="0.3">
      <c r="B8" s="95">
        <f>B7+1</f>
        <v>2</v>
      </c>
      <c r="C8" s="112" t="s">
        <v>63</v>
      </c>
      <c r="D8" s="111" t="s">
        <v>12</v>
      </c>
      <c r="E8" s="122">
        <v>3</v>
      </c>
      <c r="F8" s="120">
        <v>20</v>
      </c>
      <c r="G8" s="118">
        <v>150</v>
      </c>
      <c r="H8" s="118">
        <f t="shared" ref="H8:H10" si="1">G8*F8*E8</f>
        <v>9000</v>
      </c>
      <c r="I8" s="77"/>
      <c r="J8" s="113">
        <v>9000</v>
      </c>
      <c r="K8" s="97">
        <f t="shared" si="0"/>
        <v>0</v>
      </c>
      <c r="L8" s="98">
        <f t="shared" ref="L8:L15" si="2">H8</f>
        <v>9000</v>
      </c>
      <c r="M8" s="99" t="s">
        <v>42</v>
      </c>
    </row>
    <row r="9" spans="2:13" s="4" customFormat="1" ht="22.05" customHeight="1" x14ac:dyDescent="0.3">
      <c r="B9" s="95">
        <f t="shared" ref="B9:B15" si="3">B8+1</f>
        <v>3</v>
      </c>
      <c r="C9" s="112" t="s">
        <v>63</v>
      </c>
      <c r="D9" s="111" t="s">
        <v>11</v>
      </c>
      <c r="E9" s="122">
        <v>1</v>
      </c>
      <c r="F9" s="120">
        <v>20</v>
      </c>
      <c r="G9" s="118">
        <v>150</v>
      </c>
      <c r="H9" s="118">
        <f t="shared" si="1"/>
        <v>3000</v>
      </c>
      <c r="I9" s="77"/>
      <c r="J9" s="113">
        <v>3000</v>
      </c>
      <c r="K9" s="97">
        <f t="shared" si="0"/>
        <v>0</v>
      </c>
      <c r="L9" s="98">
        <f t="shared" si="2"/>
        <v>3000</v>
      </c>
      <c r="M9" s="99" t="s">
        <v>42</v>
      </c>
    </row>
    <row r="10" spans="2:13" s="4" customFormat="1" ht="22.05" customHeight="1" x14ac:dyDescent="0.3">
      <c r="B10" s="67">
        <f t="shared" si="3"/>
        <v>4</v>
      </c>
      <c r="C10" s="115" t="s">
        <v>63</v>
      </c>
      <c r="D10" s="114" t="s">
        <v>41</v>
      </c>
      <c r="E10" s="123">
        <v>1</v>
      </c>
      <c r="F10" s="121">
        <v>20</v>
      </c>
      <c r="G10" s="119">
        <v>130</v>
      </c>
      <c r="H10" s="119">
        <f t="shared" si="1"/>
        <v>2600</v>
      </c>
      <c r="I10" s="77"/>
      <c r="J10" s="116">
        <v>2600</v>
      </c>
      <c r="K10" s="100">
        <f t="shared" si="0"/>
        <v>0</v>
      </c>
      <c r="L10" s="101">
        <f>H10</f>
        <v>2600</v>
      </c>
      <c r="M10" s="102" t="s">
        <v>42</v>
      </c>
    </row>
    <row r="11" spans="2:13" s="8" customFormat="1" ht="22.05" customHeight="1" x14ac:dyDescent="0.3">
      <c r="B11" s="165"/>
      <c r="C11" s="172" t="str">
        <f>C12</f>
        <v>May'22</v>
      </c>
      <c r="D11" s="165"/>
      <c r="E11" s="166"/>
      <c r="F11" s="166"/>
      <c r="G11" s="166"/>
      <c r="H11" s="166"/>
      <c r="I11" s="166"/>
      <c r="J11" s="167">
        <f>SUM(J12:J15)</f>
        <v>33300</v>
      </c>
      <c r="K11" s="168">
        <f>L11-J11</f>
        <v>0</v>
      </c>
      <c r="L11" s="168">
        <f>SUM(L12:L15)</f>
        <v>33300</v>
      </c>
      <c r="M11" s="165"/>
    </row>
    <row r="12" spans="2:13" s="4" customFormat="1" ht="22.05" customHeight="1" x14ac:dyDescent="0.3">
      <c r="B12" s="95">
        <f>B10+1</f>
        <v>5</v>
      </c>
      <c r="C12" s="112" t="s">
        <v>66</v>
      </c>
      <c r="D12" s="111" t="s">
        <v>40</v>
      </c>
      <c r="E12" s="122">
        <v>1</v>
      </c>
      <c r="F12" s="120">
        <v>30</v>
      </c>
      <c r="G12" s="118">
        <v>230</v>
      </c>
      <c r="H12" s="118">
        <f>G12*F12*E12</f>
        <v>6900</v>
      </c>
      <c r="I12" s="77"/>
      <c r="J12" s="113">
        <v>6900</v>
      </c>
      <c r="K12" s="223">
        <f t="shared" si="0"/>
        <v>0</v>
      </c>
      <c r="L12" s="222">
        <f t="shared" si="2"/>
        <v>6900</v>
      </c>
      <c r="M12" s="99" t="s">
        <v>42</v>
      </c>
    </row>
    <row r="13" spans="2:13" s="4" customFormat="1" ht="22.05" customHeight="1" x14ac:dyDescent="0.3">
      <c r="B13" s="95">
        <f t="shared" si="3"/>
        <v>6</v>
      </c>
      <c r="C13" s="112" t="s">
        <v>66</v>
      </c>
      <c r="D13" s="111" t="s">
        <v>12</v>
      </c>
      <c r="E13" s="122">
        <v>3</v>
      </c>
      <c r="F13" s="120">
        <v>30</v>
      </c>
      <c r="G13" s="118">
        <v>150</v>
      </c>
      <c r="H13" s="118">
        <f t="shared" ref="H13:H15" si="4">G13*F13*E13</f>
        <v>13500</v>
      </c>
      <c r="I13" s="77"/>
      <c r="J13" s="113">
        <v>13500</v>
      </c>
      <c r="K13" s="223">
        <f t="shared" si="0"/>
        <v>0</v>
      </c>
      <c r="L13" s="222">
        <f t="shared" si="2"/>
        <v>13500</v>
      </c>
      <c r="M13" s="99" t="s">
        <v>42</v>
      </c>
    </row>
    <row r="14" spans="2:13" s="4" customFormat="1" ht="22.05" customHeight="1" x14ac:dyDescent="0.3">
      <c r="B14" s="95">
        <f t="shared" si="3"/>
        <v>7</v>
      </c>
      <c r="C14" s="112" t="s">
        <v>66</v>
      </c>
      <c r="D14" s="111" t="s">
        <v>11</v>
      </c>
      <c r="E14" s="122">
        <v>2</v>
      </c>
      <c r="F14" s="120">
        <v>30</v>
      </c>
      <c r="G14" s="118">
        <v>150</v>
      </c>
      <c r="H14" s="118">
        <f t="shared" si="4"/>
        <v>9000</v>
      </c>
      <c r="I14" s="77"/>
      <c r="J14" s="113">
        <v>9000</v>
      </c>
      <c r="K14" s="223">
        <f t="shared" si="0"/>
        <v>0</v>
      </c>
      <c r="L14" s="222">
        <f t="shared" si="2"/>
        <v>9000</v>
      </c>
      <c r="M14" s="99" t="s">
        <v>42</v>
      </c>
    </row>
    <row r="15" spans="2:13" s="4" customFormat="1" ht="22.05" customHeight="1" x14ac:dyDescent="0.3">
      <c r="B15" s="95">
        <f t="shared" si="3"/>
        <v>8</v>
      </c>
      <c r="C15" s="112" t="s">
        <v>66</v>
      </c>
      <c r="D15" s="111" t="s">
        <v>41</v>
      </c>
      <c r="E15" s="122">
        <v>1</v>
      </c>
      <c r="F15" s="120">
        <v>30</v>
      </c>
      <c r="G15" s="118">
        <v>130</v>
      </c>
      <c r="H15" s="118">
        <f t="shared" si="4"/>
        <v>3900</v>
      </c>
      <c r="I15" s="77"/>
      <c r="J15" s="113">
        <v>3900</v>
      </c>
      <c r="K15" s="223">
        <f t="shared" si="0"/>
        <v>0</v>
      </c>
      <c r="L15" s="222">
        <f t="shared" si="2"/>
        <v>3900</v>
      </c>
      <c r="M15" s="99" t="s">
        <v>42</v>
      </c>
    </row>
    <row r="16" spans="2:13" s="8" customFormat="1" ht="22.05" customHeight="1" x14ac:dyDescent="0.3">
      <c r="B16" s="165"/>
      <c r="C16" s="172" t="str">
        <f>C17</f>
        <v>June'22</v>
      </c>
      <c r="D16" s="165"/>
      <c r="E16" s="166"/>
      <c r="F16" s="166"/>
      <c r="G16" s="166"/>
      <c r="H16" s="166"/>
      <c r="I16" s="166"/>
      <c r="J16" s="167">
        <f>SUM(J17:J21)</f>
        <v>42300</v>
      </c>
      <c r="K16" s="168">
        <f>L16-J16</f>
        <v>0</v>
      </c>
      <c r="L16" s="168">
        <f>SUM(L17:L21)</f>
        <v>42300</v>
      </c>
      <c r="M16" s="165"/>
    </row>
    <row r="17" spans="2:13" s="4" customFormat="1" ht="22.05" customHeight="1" x14ac:dyDescent="0.3">
      <c r="B17" s="95">
        <f>B15+1</f>
        <v>9</v>
      </c>
      <c r="C17" s="112" t="s">
        <v>99</v>
      </c>
      <c r="D17" s="111" t="s">
        <v>40</v>
      </c>
      <c r="E17" s="122">
        <v>1</v>
      </c>
      <c r="F17" s="120">
        <v>30</v>
      </c>
      <c r="G17" s="118">
        <v>230</v>
      </c>
      <c r="H17" s="118">
        <f>G17*F17*E17</f>
        <v>6900</v>
      </c>
      <c r="I17" s="77"/>
      <c r="J17" s="113">
        <v>6900</v>
      </c>
      <c r="K17" s="223">
        <f t="shared" ref="K17:K20" si="5">L17-J17</f>
        <v>0</v>
      </c>
      <c r="L17" s="222">
        <f t="shared" ref="L17:L20" si="6">H17</f>
        <v>6900</v>
      </c>
      <c r="M17" s="99" t="s">
        <v>42</v>
      </c>
    </row>
    <row r="18" spans="2:13" s="4" customFormat="1" ht="22.05" customHeight="1" x14ac:dyDescent="0.3">
      <c r="B18" s="95">
        <f t="shared" ref="B18:B39" si="7">B17+1</f>
        <v>10</v>
      </c>
      <c r="C18" s="112" t="s">
        <v>99</v>
      </c>
      <c r="D18" s="111" t="s">
        <v>12</v>
      </c>
      <c r="E18" s="122">
        <v>3</v>
      </c>
      <c r="F18" s="120">
        <v>30</v>
      </c>
      <c r="G18" s="118">
        <v>150</v>
      </c>
      <c r="H18" s="118">
        <f t="shared" ref="H18:H20" si="8">G18*F18*E18</f>
        <v>13500</v>
      </c>
      <c r="I18" s="77"/>
      <c r="J18" s="113">
        <v>13500</v>
      </c>
      <c r="K18" s="223">
        <f t="shared" si="5"/>
        <v>0</v>
      </c>
      <c r="L18" s="222">
        <f t="shared" si="6"/>
        <v>13500</v>
      </c>
      <c r="M18" s="99" t="s">
        <v>42</v>
      </c>
    </row>
    <row r="19" spans="2:13" s="4" customFormat="1" ht="22.05" customHeight="1" x14ac:dyDescent="0.3">
      <c r="B19" s="95">
        <f t="shared" si="7"/>
        <v>11</v>
      </c>
      <c r="C19" s="112" t="s">
        <v>99</v>
      </c>
      <c r="D19" s="111" t="s">
        <v>11</v>
      </c>
      <c r="E19" s="122">
        <v>2</v>
      </c>
      <c r="F19" s="120">
        <v>30</v>
      </c>
      <c r="G19" s="118">
        <v>150</v>
      </c>
      <c r="H19" s="118">
        <f t="shared" si="8"/>
        <v>9000</v>
      </c>
      <c r="I19" s="77"/>
      <c r="J19" s="113">
        <v>9000</v>
      </c>
      <c r="K19" s="223">
        <f t="shared" si="5"/>
        <v>0</v>
      </c>
      <c r="L19" s="222">
        <f t="shared" si="6"/>
        <v>9000</v>
      </c>
      <c r="M19" s="99" t="s">
        <v>42</v>
      </c>
    </row>
    <row r="20" spans="2:13" s="4" customFormat="1" ht="22.05" customHeight="1" x14ac:dyDescent="0.3">
      <c r="B20" s="95">
        <f t="shared" si="7"/>
        <v>12</v>
      </c>
      <c r="C20" s="112" t="s">
        <v>99</v>
      </c>
      <c r="D20" s="111" t="s">
        <v>41</v>
      </c>
      <c r="E20" s="122">
        <v>1</v>
      </c>
      <c r="F20" s="120">
        <v>30</v>
      </c>
      <c r="G20" s="118">
        <v>130</v>
      </c>
      <c r="H20" s="118">
        <f t="shared" si="8"/>
        <v>3900</v>
      </c>
      <c r="I20" s="77"/>
      <c r="J20" s="113">
        <v>3900</v>
      </c>
      <c r="K20" s="223">
        <f t="shared" si="5"/>
        <v>0</v>
      </c>
      <c r="L20" s="222">
        <f t="shared" si="6"/>
        <v>3900</v>
      </c>
      <c r="M20" s="99" t="s">
        <v>42</v>
      </c>
    </row>
    <row r="21" spans="2:13" s="4" customFormat="1" ht="22.05" customHeight="1" x14ac:dyDescent="0.3">
      <c r="B21" s="95">
        <f t="shared" ref="B21" si="9">B20+1</f>
        <v>13</v>
      </c>
      <c r="C21" s="112" t="s">
        <v>99</v>
      </c>
      <c r="D21" s="111" t="s">
        <v>12</v>
      </c>
      <c r="E21" s="122">
        <v>2</v>
      </c>
      <c r="F21" s="120">
        <v>30</v>
      </c>
      <c r="G21" s="118">
        <v>150</v>
      </c>
      <c r="H21" s="118">
        <f t="shared" ref="H21" si="10">G21*F21*E21</f>
        <v>9000</v>
      </c>
      <c r="I21" s="77"/>
      <c r="J21" s="113">
        <v>9000</v>
      </c>
      <c r="K21" s="223">
        <f t="shared" ref="K21:K26" si="11">L21-J21</f>
        <v>0</v>
      </c>
      <c r="L21" s="222">
        <f t="shared" ref="L21:L26" si="12">H21</f>
        <v>9000</v>
      </c>
      <c r="M21" s="99" t="s">
        <v>100</v>
      </c>
    </row>
    <row r="22" spans="2:13" s="8" customFormat="1" ht="22.05" customHeight="1" x14ac:dyDescent="0.3">
      <c r="B22" s="165"/>
      <c r="C22" s="172" t="str">
        <f>C23</f>
        <v>July'22</v>
      </c>
      <c r="D22" s="165"/>
      <c r="E22" s="166"/>
      <c r="F22" s="166"/>
      <c r="G22" s="166"/>
      <c r="H22" s="166"/>
      <c r="I22" s="166"/>
      <c r="J22" s="167">
        <f>SUM(J23:J27)</f>
        <v>42300</v>
      </c>
      <c r="K22" s="168">
        <f>L22-J22</f>
        <v>0</v>
      </c>
      <c r="L22" s="168">
        <f>SUM(L23:L27)</f>
        <v>42300</v>
      </c>
      <c r="M22" s="165"/>
    </row>
    <row r="23" spans="2:13" s="4" customFormat="1" ht="22.05" customHeight="1" x14ac:dyDescent="0.3">
      <c r="B23" s="95">
        <f>B21+1</f>
        <v>14</v>
      </c>
      <c r="C23" s="112" t="s">
        <v>127</v>
      </c>
      <c r="D23" s="111" t="s">
        <v>40</v>
      </c>
      <c r="E23" s="122">
        <v>1</v>
      </c>
      <c r="F23" s="120">
        <v>30</v>
      </c>
      <c r="G23" s="118">
        <v>230</v>
      </c>
      <c r="H23" s="118">
        <f>G23*F23*E23</f>
        <v>6900</v>
      </c>
      <c r="I23" s="77"/>
      <c r="J23" s="113">
        <v>6900</v>
      </c>
      <c r="K23" s="223">
        <f t="shared" si="11"/>
        <v>0</v>
      </c>
      <c r="L23" s="222">
        <f t="shared" si="12"/>
        <v>6900</v>
      </c>
      <c r="M23" s="99" t="s">
        <v>42</v>
      </c>
    </row>
    <row r="24" spans="2:13" s="4" customFormat="1" ht="22.05" customHeight="1" x14ac:dyDescent="0.3">
      <c r="B24" s="95">
        <f t="shared" si="7"/>
        <v>15</v>
      </c>
      <c r="C24" s="112" t="s">
        <v>127</v>
      </c>
      <c r="D24" s="111" t="s">
        <v>12</v>
      </c>
      <c r="E24" s="122">
        <v>3</v>
      </c>
      <c r="F24" s="120">
        <v>30</v>
      </c>
      <c r="G24" s="118">
        <v>150</v>
      </c>
      <c r="H24" s="118">
        <f t="shared" ref="H24:H27" si="13">G24*F24*E24</f>
        <v>13500</v>
      </c>
      <c r="I24" s="77"/>
      <c r="J24" s="113">
        <v>13500</v>
      </c>
      <c r="K24" s="223">
        <f t="shared" si="11"/>
        <v>0</v>
      </c>
      <c r="L24" s="222">
        <f t="shared" si="12"/>
        <v>13500</v>
      </c>
      <c r="M24" s="99" t="s">
        <v>42</v>
      </c>
    </row>
    <row r="25" spans="2:13" s="4" customFormat="1" ht="22.05" customHeight="1" x14ac:dyDescent="0.3">
      <c r="B25" s="95">
        <f t="shared" si="7"/>
        <v>16</v>
      </c>
      <c r="C25" s="112" t="s">
        <v>127</v>
      </c>
      <c r="D25" s="111" t="s">
        <v>11</v>
      </c>
      <c r="E25" s="122">
        <v>2</v>
      </c>
      <c r="F25" s="120">
        <v>30</v>
      </c>
      <c r="G25" s="118">
        <v>150</v>
      </c>
      <c r="H25" s="118">
        <f t="shared" si="13"/>
        <v>9000</v>
      </c>
      <c r="I25" s="77"/>
      <c r="J25" s="113">
        <v>9000</v>
      </c>
      <c r="K25" s="223">
        <f t="shared" si="11"/>
        <v>0</v>
      </c>
      <c r="L25" s="222">
        <f t="shared" si="12"/>
        <v>9000</v>
      </c>
      <c r="M25" s="99" t="s">
        <v>42</v>
      </c>
    </row>
    <row r="26" spans="2:13" s="4" customFormat="1" ht="22.05" customHeight="1" x14ac:dyDescent="0.3">
      <c r="B26" s="95">
        <f t="shared" si="7"/>
        <v>17</v>
      </c>
      <c r="C26" s="112" t="s">
        <v>127</v>
      </c>
      <c r="D26" s="111" t="s">
        <v>41</v>
      </c>
      <c r="E26" s="122">
        <v>1</v>
      </c>
      <c r="F26" s="120">
        <v>30</v>
      </c>
      <c r="G26" s="118">
        <v>130</v>
      </c>
      <c r="H26" s="118">
        <f t="shared" si="13"/>
        <v>3900</v>
      </c>
      <c r="I26" s="77"/>
      <c r="J26" s="113">
        <v>3900</v>
      </c>
      <c r="K26" s="223">
        <f t="shared" si="11"/>
        <v>0</v>
      </c>
      <c r="L26" s="222">
        <f t="shared" si="12"/>
        <v>3900</v>
      </c>
      <c r="M26" s="99" t="s">
        <v>42</v>
      </c>
    </row>
    <row r="27" spans="2:13" s="4" customFormat="1" ht="22.05" customHeight="1" x14ac:dyDescent="0.3">
      <c r="B27" s="95">
        <f t="shared" si="7"/>
        <v>18</v>
      </c>
      <c r="C27" s="112" t="s">
        <v>127</v>
      </c>
      <c r="D27" s="111" t="s">
        <v>12</v>
      </c>
      <c r="E27" s="122">
        <v>2</v>
      </c>
      <c r="F27" s="120">
        <v>30</v>
      </c>
      <c r="G27" s="118">
        <v>150</v>
      </c>
      <c r="H27" s="118">
        <f t="shared" si="13"/>
        <v>9000</v>
      </c>
      <c r="I27" s="77"/>
      <c r="J27" s="113">
        <v>9000</v>
      </c>
      <c r="K27" s="223">
        <f t="shared" ref="K27:K32" si="14">L27-J27</f>
        <v>0</v>
      </c>
      <c r="L27" s="222">
        <f t="shared" ref="L27:L32" si="15">H27</f>
        <v>9000</v>
      </c>
      <c r="M27" s="99" t="s">
        <v>100</v>
      </c>
    </row>
    <row r="28" spans="2:13" s="8" customFormat="1" ht="22.05" customHeight="1" x14ac:dyDescent="0.3">
      <c r="B28" s="165"/>
      <c r="C28" s="172" t="str">
        <f>C29</f>
        <v>Aug'22</v>
      </c>
      <c r="D28" s="165"/>
      <c r="E28" s="166"/>
      <c r="F28" s="166"/>
      <c r="G28" s="166"/>
      <c r="H28" s="166"/>
      <c r="I28" s="166"/>
      <c r="J28" s="167">
        <f>SUM(J29:J33)</f>
        <v>42300</v>
      </c>
      <c r="K28" s="168">
        <f>L28-J28</f>
        <v>0</v>
      </c>
      <c r="L28" s="168">
        <f>SUM(L29:L33)</f>
        <v>42300</v>
      </c>
      <c r="M28" s="165"/>
    </row>
    <row r="29" spans="2:13" s="4" customFormat="1" ht="22.05" customHeight="1" x14ac:dyDescent="0.3">
      <c r="B29" s="95">
        <f>B27+1</f>
        <v>19</v>
      </c>
      <c r="C29" s="112" t="s">
        <v>196</v>
      </c>
      <c r="D29" s="111" t="s">
        <v>40</v>
      </c>
      <c r="E29" s="122">
        <v>1</v>
      </c>
      <c r="F29" s="120">
        <v>30</v>
      </c>
      <c r="G29" s="118">
        <v>230</v>
      </c>
      <c r="H29" s="118">
        <f>G29*F29*E29</f>
        <v>6900</v>
      </c>
      <c r="I29" s="77"/>
      <c r="J29" s="113">
        <v>6900</v>
      </c>
      <c r="K29" s="223">
        <f t="shared" si="14"/>
        <v>0</v>
      </c>
      <c r="L29" s="222">
        <f t="shared" si="15"/>
        <v>6900</v>
      </c>
      <c r="M29" s="99" t="s">
        <v>42</v>
      </c>
    </row>
    <row r="30" spans="2:13" s="4" customFormat="1" ht="22.05" customHeight="1" x14ac:dyDescent="0.3">
      <c r="B30" s="95">
        <f t="shared" si="7"/>
        <v>20</v>
      </c>
      <c r="C30" s="112" t="s">
        <v>196</v>
      </c>
      <c r="D30" s="111" t="s">
        <v>12</v>
      </c>
      <c r="E30" s="122">
        <v>3</v>
      </c>
      <c r="F30" s="120">
        <v>30</v>
      </c>
      <c r="G30" s="118">
        <v>150</v>
      </c>
      <c r="H30" s="118">
        <f t="shared" ref="H30:H33" si="16">G30*F30*E30</f>
        <v>13500</v>
      </c>
      <c r="I30" s="77"/>
      <c r="J30" s="113">
        <v>13500</v>
      </c>
      <c r="K30" s="223">
        <f t="shared" si="14"/>
        <v>0</v>
      </c>
      <c r="L30" s="222">
        <f t="shared" si="15"/>
        <v>13500</v>
      </c>
      <c r="M30" s="99" t="s">
        <v>42</v>
      </c>
    </row>
    <row r="31" spans="2:13" s="4" customFormat="1" ht="22.05" customHeight="1" x14ac:dyDescent="0.3">
      <c r="B31" s="95">
        <f t="shared" si="7"/>
        <v>21</v>
      </c>
      <c r="C31" s="112" t="s">
        <v>196</v>
      </c>
      <c r="D31" s="111" t="s">
        <v>11</v>
      </c>
      <c r="E31" s="122">
        <v>2</v>
      </c>
      <c r="F31" s="120">
        <v>30</v>
      </c>
      <c r="G31" s="118">
        <v>150</v>
      </c>
      <c r="H31" s="118">
        <f t="shared" si="16"/>
        <v>9000</v>
      </c>
      <c r="I31" s="77"/>
      <c r="J31" s="113">
        <v>9000</v>
      </c>
      <c r="K31" s="223">
        <f t="shared" si="14"/>
        <v>0</v>
      </c>
      <c r="L31" s="222">
        <f t="shared" si="15"/>
        <v>9000</v>
      </c>
      <c r="M31" s="99" t="s">
        <v>42</v>
      </c>
    </row>
    <row r="32" spans="2:13" s="4" customFormat="1" ht="22.05" customHeight="1" x14ac:dyDescent="0.3">
      <c r="B32" s="95">
        <f t="shared" si="7"/>
        <v>22</v>
      </c>
      <c r="C32" s="112" t="s">
        <v>196</v>
      </c>
      <c r="D32" s="111" t="s">
        <v>41</v>
      </c>
      <c r="E32" s="122">
        <v>1</v>
      </c>
      <c r="F32" s="120">
        <v>30</v>
      </c>
      <c r="G32" s="118">
        <v>130</v>
      </c>
      <c r="H32" s="118">
        <f t="shared" si="16"/>
        <v>3900</v>
      </c>
      <c r="I32" s="77"/>
      <c r="J32" s="113">
        <v>3900</v>
      </c>
      <c r="K32" s="223">
        <f t="shared" si="14"/>
        <v>0</v>
      </c>
      <c r="L32" s="222">
        <f t="shared" si="15"/>
        <v>3900</v>
      </c>
      <c r="M32" s="99" t="s">
        <v>42</v>
      </c>
    </row>
    <row r="33" spans="2:13" s="4" customFormat="1" ht="22.05" customHeight="1" x14ac:dyDescent="0.3">
      <c r="B33" s="95">
        <f t="shared" si="7"/>
        <v>23</v>
      </c>
      <c r="C33" s="112" t="s">
        <v>196</v>
      </c>
      <c r="D33" s="111" t="s">
        <v>12</v>
      </c>
      <c r="E33" s="122">
        <v>2</v>
      </c>
      <c r="F33" s="120">
        <v>30</v>
      </c>
      <c r="G33" s="118">
        <v>150</v>
      </c>
      <c r="H33" s="118">
        <f t="shared" si="16"/>
        <v>9000</v>
      </c>
      <c r="I33" s="77"/>
      <c r="J33" s="113">
        <v>9000</v>
      </c>
      <c r="K33" s="223">
        <f t="shared" ref="K33:K38" si="17">L33-J33</f>
        <v>0</v>
      </c>
      <c r="L33" s="222">
        <f t="shared" ref="L33:L38" si="18">H33</f>
        <v>9000</v>
      </c>
      <c r="M33" s="99" t="s">
        <v>100</v>
      </c>
    </row>
    <row r="34" spans="2:13" s="8" customFormat="1" ht="22.05" customHeight="1" x14ac:dyDescent="0.3">
      <c r="B34" s="165"/>
      <c r="C34" s="172" t="str">
        <f>C35</f>
        <v>Sep'22</v>
      </c>
      <c r="D34" s="165"/>
      <c r="E34" s="166"/>
      <c r="F34" s="166"/>
      <c r="G34" s="166"/>
      <c r="H34" s="166"/>
      <c r="I34" s="166"/>
      <c r="J34" s="167">
        <f>SUM(J35:J39)</f>
        <v>42300</v>
      </c>
      <c r="K34" s="168">
        <f>L34-J34</f>
        <v>0</v>
      </c>
      <c r="L34" s="168">
        <f>SUM(L35:L39)</f>
        <v>42300</v>
      </c>
      <c r="M34" s="165"/>
    </row>
    <row r="35" spans="2:13" s="4" customFormat="1" ht="22.05" customHeight="1" x14ac:dyDescent="0.3">
      <c r="B35" s="95">
        <f>B33+1</f>
        <v>24</v>
      </c>
      <c r="C35" s="112" t="s">
        <v>235</v>
      </c>
      <c r="D35" s="111" t="s">
        <v>40</v>
      </c>
      <c r="E35" s="122">
        <v>1</v>
      </c>
      <c r="F35" s="120">
        <v>30</v>
      </c>
      <c r="G35" s="118">
        <v>230</v>
      </c>
      <c r="H35" s="118">
        <f>G35*F35*E35</f>
        <v>6900</v>
      </c>
      <c r="I35" s="77"/>
      <c r="J35" s="113">
        <v>6900</v>
      </c>
      <c r="K35" s="223">
        <f t="shared" si="17"/>
        <v>0</v>
      </c>
      <c r="L35" s="222">
        <f t="shared" si="18"/>
        <v>6900</v>
      </c>
      <c r="M35" s="99" t="s">
        <v>42</v>
      </c>
    </row>
    <row r="36" spans="2:13" s="4" customFormat="1" ht="22.05" customHeight="1" x14ac:dyDescent="0.3">
      <c r="B36" s="95">
        <f t="shared" si="7"/>
        <v>25</v>
      </c>
      <c r="C36" s="112" t="s">
        <v>235</v>
      </c>
      <c r="D36" s="111" t="s">
        <v>12</v>
      </c>
      <c r="E36" s="122">
        <v>3</v>
      </c>
      <c r="F36" s="120">
        <v>30</v>
      </c>
      <c r="G36" s="118">
        <v>150</v>
      </c>
      <c r="H36" s="118">
        <f t="shared" ref="H36:H39" si="19">G36*F36*E36</f>
        <v>13500</v>
      </c>
      <c r="I36" s="77"/>
      <c r="J36" s="113">
        <v>13500</v>
      </c>
      <c r="K36" s="223">
        <f t="shared" si="17"/>
        <v>0</v>
      </c>
      <c r="L36" s="222">
        <f t="shared" si="18"/>
        <v>13500</v>
      </c>
      <c r="M36" s="99" t="s">
        <v>42</v>
      </c>
    </row>
    <row r="37" spans="2:13" s="4" customFormat="1" ht="22.05" customHeight="1" x14ac:dyDescent="0.3">
      <c r="B37" s="95">
        <f t="shared" si="7"/>
        <v>26</v>
      </c>
      <c r="C37" s="112" t="s">
        <v>235</v>
      </c>
      <c r="D37" s="111" t="s">
        <v>11</v>
      </c>
      <c r="E37" s="122">
        <v>2</v>
      </c>
      <c r="F37" s="120">
        <v>30</v>
      </c>
      <c r="G37" s="118">
        <v>150</v>
      </c>
      <c r="H37" s="118">
        <f t="shared" si="19"/>
        <v>9000</v>
      </c>
      <c r="I37" s="77"/>
      <c r="J37" s="113">
        <v>9000</v>
      </c>
      <c r="K37" s="223">
        <f t="shared" si="17"/>
        <v>0</v>
      </c>
      <c r="L37" s="222">
        <f t="shared" si="18"/>
        <v>9000</v>
      </c>
      <c r="M37" s="99" t="s">
        <v>42</v>
      </c>
    </row>
    <row r="38" spans="2:13" s="4" customFormat="1" ht="22.05" customHeight="1" x14ac:dyDescent="0.3">
      <c r="B38" s="95">
        <f t="shared" si="7"/>
        <v>27</v>
      </c>
      <c r="C38" s="112" t="s">
        <v>235</v>
      </c>
      <c r="D38" s="111" t="s">
        <v>41</v>
      </c>
      <c r="E38" s="122">
        <v>1</v>
      </c>
      <c r="F38" s="120">
        <v>30</v>
      </c>
      <c r="G38" s="118">
        <v>130</v>
      </c>
      <c r="H38" s="118">
        <f t="shared" si="19"/>
        <v>3900</v>
      </c>
      <c r="I38" s="77"/>
      <c r="J38" s="113">
        <v>3900</v>
      </c>
      <c r="K38" s="223">
        <f t="shared" si="17"/>
        <v>0</v>
      </c>
      <c r="L38" s="222">
        <f t="shared" si="18"/>
        <v>3900</v>
      </c>
      <c r="M38" s="99" t="s">
        <v>42</v>
      </c>
    </row>
    <row r="39" spans="2:13" s="4" customFormat="1" ht="22.05" customHeight="1" x14ac:dyDescent="0.3">
      <c r="B39" s="95">
        <f t="shared" si="7"/>
        <v>28</v>
      </c>
      <c r="C39" s="112" t="s">
        <v>235</v>
      </c>
      <c r="D39" s="111" t="s">
        <v>12</v>
      </c>
      <c r="E39" s="122">
        <v>2</v>
      </c>
      <c r="F39" s="120">
        <v>30</v>
      </c>
      <c r="G39" s="118">
        <v>150</v>
      </c>
      <c r="H39" s="118">
        <f t="shared" si="19"/>
        <v>9000</v>
      </c>
      <c r="I39" s="77"/>
      <c r="J39" s="113">
        <v>9000</v>
      </c>
      <c r="K39" s="223">
        <f t="shared" ref="K39" si="20">L39-J39</f>
        <v>0</v>
      </c>
      <c r="L39" s="222">
        <f t="shared" ref="L39" si="21">H39</f>
        <v>9000</v>
      </c>
      <c r="M39" s="99" t="s">
        <v>100</v>
      </c>
    </row>
    <row r="40" spans="2:13" s="8" customFormat="1" ht="22.05" customHeight="1" x14ac:dyDescent="0.3">
      <c r="B40" s="165"/>
      <c r="C40" s="172" t="str">
        <f>C41</f>
        <v>Oct'22</v>
      </c>
      <c r="D40" s="165"/>
      <c r="E40" s="166"/>
      <c r="F40" s="166"/>
      <c r="G40" s="166"/>
      <c r="H40" s="166"/>
      <c r="I40" s="166"/>
      <c r="J40" s="167">
        <f>SUM(J41:J45)</f>
        <v>42300</v>
      </c>
      <c r="K40" s="168">
        <f>L40-J40</f>
        <v>0</v>
      </c>
      <c r="L40" s="168">
        <f>SUM(L41:L45)</f>
        <v>42300</v>
      </c>
      <c r="M40" s="165"/>
    </row>
    <row r="41" spans="2:13" s="4" customFormat="1" ht="22.05" customHeight="1" x14ac:dyDescent="0.3">
      <c r="B41" s="95">
        <f>B39+1</f>
        <v>29</v>
      </c>
      <c r="C41" s="112" t="s">
        <v>243</v>
      </c>
      <c r="D41" s="111" t="s">
        <v>40</v>
      </c>
      <c r="E41" s="122">
        <v>1</v>
      </c>
      <c r="F41" s="120">
        <v>30</v>
      </c>
      <c r="G41" s="118">
        <v>230</v>
      </c>
      <c r="H41" s="118">
        <f>G41*F41*E41</f>
        <v>6900</v>
      </c>
      <c r="I41" s="77"/>
      <c r="J41" s="113">
        <v>6900</v>
      </c>
      <c r="K41" s="223">
        <f t="shared" ref="K41:K45" si="22">L41-J41</f>
        <v>0</v>
      </c>
      <c r="L41" s="222">
        <f>H41</f>
        <v>6900</v>
      </c>
      <c r="M41" s="99" t="s">
        <v>42</v>
      </c>
    </row>
    <row r="42" spans="2:13" s="4" customFormat="1" ht="22.05" customHeight="1" x14ac:dyDescent="0.3">
      <c r="B42" s="95">
        <f t="shared" ref="B42:B45" si="23">B41+1</f>
        <v>30</v>
      </c>
      <c r="C42" s="112" t="s">
        <v>243</v>
      </c>
      <c r="D42" s="111" t="s">
        <v>12</v>
      </c>
      <c r="E42" s="122">
        <v>3</v>
      </c>
      <c r="F42" s="120">
        <v>30</v>
      </c>
      <c r="G42" s="118">
        <v>150</v>
      </c>
      <c r="H42" s="118">
        <f t="shared" ref="H42:H45" si="24">G42*F42*E42</f>
        <v>13500</v>
      </c>
      <c r="I42" s="77"/>
      <c r="J42" s="113">
        <v>13500</v>
      </c>
      <c r="K42" s="223">
        <f t="shared" si="22"/>
        <v>0</v>
      </c>
      <c r="L42" s="222">
        <f t="shared" ref="L42:L45" si="25">H42</f>
        <v>13500</v>
      </c>
      <c r="M42" s="99" t="s">
        <v>42</v>
      </c>
    </row>
    <row r="43" spans="2:13" s="4" customFormat="1" ht="22.05" customHeight="1" x14ac:dyDescent="0.3">
      <c r="B43" s="95">
        <f t="shared" si="23"/>
        <v>31</v>
      </c>
      <c r="C43" s="112" t="s">
        <v>243</v>
      </c>
      <c r="D43" s="111" t="s">
        <v>11</v>
      </c>
      <c r="E43" s="122">
        <v>2</v>
      </c>
      <c r="F43" s="120">
        <v>30</v>
      </c>
      <c r="G43" s="118">
        <v>150</v>
      </c>
      <c r="H43" s="118">
        <f t="shared" si="24"/>
        <v>9000</v>
      </c>
      <c r="I43" s="77"/>
      <c r="J43" s="113">
        <v>9000</v>
      </c>
      <c r="K43" s="223">
        <f t="shared" si="22"/>
        <v>0</v>
      </c>
      <c r="L43" s="222">
        <f t="shared" si="25"/>
        <v>9000</v>
      </c>
      <c r="M43" s="99" t="s">
        <v>42</v>
      </c>
    </row>
    <row r="44" spans="2:13" s="4" customFormat="1" ht="22.05" customHeight="1" x14ac:dyDescent="0.3">
      <c r="B44" s="95">
        <f t="shared" si="23"/>
        <v>32</v>
      </c>
      <c r="C44" s="112" t="s">
        <v>243</v>
      </c>
      <c r="D44" s="111" t="s">
        <v>41</v>
      </c>
      <c r="E44" s="122">
        <v>1</v>
      </c>
      <c r="F44" s="120">
        <v>30</v>
      </c>
      <c r="G44" s="118">
        <v>130</v>
      </c>
      <c r="H44" s="118">
        <f t="shared" si="24"/>
        <v>3900</v>
      </c>
      <c r="I44" s="77"/>
      <c r="J44" s="113">
        <v>3900</v>
      </c>
      <c r="K44" s="223">
        <f t="shared" si="22"/>
        <v>0</v>
      </c>
      <c r="L44" s="222">
        <f t="shared" si="25"/>
        <v>3900</v>
      </c>
      <c r="M44" s="99" t="s">
        <v>42</v>
      </c>
    </row>
    <row r="45" spans="2:13" s="4" customFormat="1" ht="22.05" customHeight="1" x14ac:dyDescent="0.3">
      <c r="B45" s="95">
        <f t="shared" si="23"/>
        <v>33</v>
      </c>
      <c r="C45" s="112" t="s">
        <v>243</v>
      </c>
      <c r="D45" s="111" t="s">
        <v>12</v>
      </c>
      <c r="E45" s="122">
        <v>2</v>
      </c>
      <c r="F45" s="120">
        <v>30</v>
      </c>
      <c r="G45" s="118">
        <v>150</v>
      </c>
      <c r="H45" s="118">
        <f t="shared" si="24"/>
        <v>9000</v>
      </c>
      <c r="I45" s="77"/>
      <c r="J45" s="113">
        <v>9000</v>
      </c>
      <c r="K45" s="223">
        <f t="shared" si="22"/>
        <v>0</v>
      </c>
      <c r="L45" s="222">
        <f t="shared" si="25"/>
        <v>9000</v>
      </c>
      <c r="M45" s="99" t="s">
        <v>100</v>
      </c>
    </row>
    <row r="46" spans="2:13" s="8" customFormat="1" ht="22.05" customHeight="1" x14ac:dyDescent="0.3">
      <c r="B46" s="165"/>
      <c r="C46" s="172" t="str">
        <f>C47</f>
        <v>Nov'22</v>
      </c>
      <c r="D46" s="165"/>
      <c r="E46" s="166"/>
      <c r="F46" s="166"/>
      <c r="G46" s="166"/>
      <c r="H46" s="166"/>
      <c r="I46" s="166"/>
      <c r="J46" s="167">
        <f>SUM(J47:J51)</f>
        <v>42300</v>
      </c>
      <c r="K46" s="168">
        <f>L46-J46</f>
        <v>0</v>
      </c>
      <c r="L46" s="168">
        <f>SUM(L47:L51)</f>
        <v>42300</v>
      </c>
      <c r="M46" s="165"/>
    </row>
    <row r="47" spans="2:13" s="4" customFormat="1" ht="22.05" customHeight="1" x14ac:dyDescent="0.3">
      <c r="B47" s="95">
        <f>B45+1</f>
        <v>34</v>
      </c>
      <c r="C47" s="112" t="s">
        <v>254</v>
      </c>
      <c r="D47" s="111" t="s">
        <v>40</v>
      </c>
      <c r="E47" s="122">
        <v>1</v>
      </c>
      <c r="F47" s="120">
        <v>30</v>
      </c>
      <c r="G47" s="118">
        <v>230</v>
      </c>
      <c r="H47" s="118">
        <f>G47*F47*E47</f>
        <v>6900</v>
      </c>
      <c r="I47" s="77"/>
      <c r="J47" s="113">
        <v>6900</v>
      </c>
      <c r="K47" s="223">
        <f t="shared" ref="K47:K51" si="26">L47-J47</f>
        <v>0</v>
      </c>
      <c r="L47" s="222">
        <f>H47</f>
        <v>6900</v>
      </c>
      <c r="M47" s="99" t="s">
        <v>42</v>
      </c>
    </row>
    <row r="48" spans="2:13" s="4" customFormat="1" ht="22.05" customHeight="1" x14ac:dyDescent="0.3">
      <c r="B48" s="95">
        <f t="shared" ref="B48:B51" si="27">B47+1</f>
        <v>35</v>
      </c>
      <c r="C48" s="112" t="s">
        <v>254</v>
      </c>
      <c r="D48" s="111" t="s">
        <v>12</v>
      </c>
      <c r="E48" s="122">
        <v>3</v>
      </c>
      <c r="F48" s="120">
        <v>30</v>
      </c>
      <c r="G48" s="118">
        <v>150</v>
      </c>
      <c r="H48" s="118">
        <f t="shared" ref="H48:H51" si="28">G48*F48*E48</f>
        <v>13500</v>
      </c>
      <c r="I48" s="77"/>
      <c r="J48" s="113">
        <v>13500</v>
      </c>
      <c r="K48" s="223">
        <f t="shared" si="26"/>
        <v>0</v>
      </c>
      <c r="L48" s="222">
        <f t="shared" ref="L48:L51" si="29">H48</f>
        <v>13500</v>
      </c>
      <c r="M48" s="99" t="s">
        <v>42</v>
      </c>
    </row>
    <row r="49" spans="2:13" s="4" customFormat="1" ht="22.05" customHeight="1" x14ac:dyDescent="0.3">
      <c r="B49" s="95">
        <f t="shared" si="27"/>
        <v>36</v>
      </c>
      <c r="C49" s="112" t="s">
        <v>254</v>
      </c>
      <c r="D49" s="111" t="s">
        <v>11</v>
      </c>
      <c r="E49" s="122">
        <v>2</v>
      </c>
      <c r="F49" s="120">
        <v>30</v>
      </c>
      <c r="G49" s="118">
        <v>150</v>
      </c>
      <c r="H49" s="118">
        <f t="shared" si="28"/>
        <v>9000</v>
      </c>
      <c r="I49" s="77"/>
      <c r="J49" s="113">
        <v>9000</v>
      </c>
      <c r="K49" s="223">
        <f t="shared" si="26"/>
        <v>0</v>
      </c>
      <c r="L49" s="222">
        <f t="shared" si="29"/>
        <v>9000</v>
      </c>
      <c r="M49" s="99" t="s">
        <v>42</v>
      </c>
    </row>
    <row r="50" spans="2:13" s="4" customFormat="1" ht="22.05" customHeight="1" x14ac:dyDescent="0.3">
      <c r="B50" s="95">
        <f t="shared" si="27"/>
        <v>37</v>
      </c>
      <c r="C50" s="112" t="s">
        <v>254</v>
      </c>
      <c r="D50" s="111" t="s">
        <v>41</v>
      </c>
      <c r="E50" s="122">
        <v>1</v>
      </c>
      <c r="F50" s="120">
        <v>30</v>
      </c>
      <c r="G50" s="118">
        <v>130</v>
      </c>
      <c r="H50" s="118">
        <f t="shared" si="28"/>
        <v>3900</v>
      </c>
      <c r="I50" s="77"/>
      <c r="J50" s="113">
        <v>3900</v>
      </c>
      <c r="K50" s="223">
        <f t="shared" si="26"/>
        <v>0</v>
      </c>
      <c r="L50" s="222">
        <f t="shared" si="29"/>
        <v>3900</v>
      </c>
      <c r="M50" s="99" t="s">
        <v>42</v>
      </c>
    </row>
    <row r="51" spans="2:13" s="4" customFormat="1" ht="22.05" customHeight="1" x14ac:dyDescent="0.3">
      <c r="B51" s="95">
        <f t="shared" si="27"/>
        <v>38</v>
      </c>
      <c r="C51" s="112" t="s">
        <v>254</v>
      </c>
      <c r="D51" s="111" t="s">
        <v>12</v>
      </c>
      <c r="E51" s="122">
        <v>2</v>
      </c>
      <c r="F51" s="120">
        <v>30</v>
      </c>
      <c r="G51" s="118">
        <v>150</v>
      </c>
      <c r="H51" s="118">
        <f t="shared" si="28"/>
        <v>9000</v>
      </c>
      <c r="I51" s="77"/>
      <c r="J51" s="113">
        <v>9000</v>
      </c>
      <c r="K51" s="223">
        <f t="shared" si="26"/>
        <v>0</v>
      </c>
      <c r="L51" s="222">
        <f t="shared" si="29"/>
        <v>9000</v>
      </c>
      <c r="M51" s="99" t="s">
        <v>100</v>
      </c>
    </row>
    <row r="52" spans="2:13" s="8" customFormat="1" ht="22.05" customHeight="1" x14ac:dyDescent="0.3">
      <c r="B52" s="165"/>
      <c r="C52" s="172" t="str">
        <f>C53</f>
        <v>Dec'22</v>
      </c>
      <c r="D52" s="165"/>
      <c r="E52" s="166"/>
      <c r="F52" s="166"/>
      <c r="G52" s="166"/>
      <c r="H52" s="166"/>
      <c r="I52" s="166"/>
      <c r="J52" s="167">
        <f>SUM(J53:J57)</f>
        <v>42300</v>
      </c>
      <c r="K52" s="168">
        <f>L52-J52</f>
        <v>0</v>
      </c>
      <c r="L52" s="168">
        <f>SUM(L53:L57)</f>
        <v>42300</v>
      </c>
      <c r="M52" s="165"/>
    </row>
    <row r="53" spans="2:13" s="4" customFormat="1" ht="22.05" customHeight="1" x14ac:dyDescent="0.3">
      <c r="B53" s="95">
        <f>B51+1</f>
        <v>39</v>
      </c>
      <c r="C53" s="112" t="s">
        <v>311</v>
      </c>
      <c r="D53" s="111" t="s">
        <v>40</v>
      </c>
      <c r="E53" s="122">
        <v>1</v>
      </c>
      <c r="F53" s="120">
        <v>30</v>
      </c>
      <c r="G53" s="118">
        <v>230</v>
      </c>
      <c r="H53" s="118">
        <f>G53*F53*E53</f>
        <v>6900</v>
      </c>
      <c r="I53" s="77"/>
      <c r="J53" s="113">
        <v>6900</v>
      </c>
      <c r="K53" s="229">
        <f t="shared" ref="K53:K57" si="30">L53-J53</f>
        <v>0</v>
      </c>
      <c r="L53" s="231">
        <f>H53</f>
        <v>6900</v>
      </c>
      <c r="M53" s="99" t="s">
        <v>42</v>
      </c>
    </row>
    <row r="54" spans="2:13" s="4" customFormat="1" ht="22.05" customHeight="1" x14ac:dyDescent="0.3">
      <c r="B54" s="95">
        <f t="shared" ref="B54:B57" si="31">B53+1</f>
        <v>40</v>
      </c>
      <c r="C54" s="112" t="s">
        <v>311</v>
      </c>
      <c r="D54" s="111" t="s">
        <v>12</v>
      </c>
      <c r="E54" s="122">
        <v>3</v>
      </c>
      <c r="F54" s="120">
        <v>30</v>
      </c>
      <c r="G54" s="118">
        <v>150</v>
      </c>
      <c r="H54" s="118">
        <f t="shared" ref="H54:H57" si="32">G54*F54*E54</f>
        <v>13500</v>
      </c>
      <c r="I54" s="77"/>
      <c r="J54" s="113">
        <v>13500</v>
      </c>
      <c r="K54" s="229">
        <f t="shared" si="30"/>
        <v>0</v>
      </c>
      <c r="L54" s="231">
        <f t="shared" ref="L54:L57" si="33">H54</f>
        <v>13500</v>
      </c>
      <c r="M54" s="99" t="s">
        <v>42</v>
      </c>
    </row>
    <row r="55" spans="2:13" s="4" customFormat="1" ht="22.05" customHeight="1" x14ac:dyDescent="0.3">
      <c r="B55" s="95">
        <f t="shared" si="31"/>
        <v>41</v>
      </c>
      <c r="C55" s="112" t="s">
        <v>311</v>
      </c>
      <c r="D55" s="111" t="s">
        <v>11</v>
      </c>
      <c r="E55" s="122">
        <v>2</v>
      </c>
      <c r="F55" s="120">
        <v>30</v>
      </c>
      <c r="G55" s="118">
        <v>150</v>
      </c>
      <c r="H55" s="118">
        <f t="shared" si="32"/>
        <v>9000</v>
      </c>
      <c r="I55" s="77"/>
      <c r="J55" s="113">
        <v>9000</v>
      </c>
      <c r="K55" s="229">
        <f t="shared" si="30"/>
        <v>0</v>
      </c>
      <c r="L55" s="231">
        <f t="shared" si="33"/>
        <v>9000</v>
      </c>
      <c r="M55" s="99" t="s">
        <v>42</v>
      </c>
    </row>
    <row r="56" spans="2:13" s="4" customFormat="1" ht="22.05" customHeight="1" x14ac:dyDescent="0.3">
      <c r="B56" s="95">
        <f t="shared" si="31"/>
        <v>42</v>
      </c>
      <c r="C56" s="112" t="s">
        <v>311</v>
      </c>
      <c r="D56" s="111" t="s">
        <v>41</v>
      </c>
      <c r="E56" s="122">
        <v>1</v>
      </c>
      <c r="F56" s="120">
        <v>30</v>
      </c>
      <c r="G56" s="118">
        <v>130</v>
      </c>
      <c r="H56" s="118">
        <f t="shared" si="32"/>
        <v>3900</v>
      </c>
      <c r="I56" s="77"/>
      <c r="J56" s="113">
        <v>3900</v>
      </c>
      <c r="K56" s="229">
        <f t="shared" si="30"/>
        <v>0</v>
      </c>
      <c r="L56" s="231">
        <f t="shared" si="33"/>
        <v>3900</v>
      </c>
      <c r="M56" s="99" t="s">
        <v>42</v>
      </c>
    </row>
    <row r="57" spans="2:13" s="4" customFormat="1" ht="22.05" customHeight="1" x14ac:dyDescent="0.3">
      <c r="B57" s="95">
        <f t="shared" si="31"/>
        <v>43</v>
      </c>
      <c r="C57" s="112" t="s">
        <v>311</v>
      </c>
      <c r="D57" s="111" t="s">
        <v>12</v>
      </c>
      <c r="E57" s="122">
        <v>2</v>
      </c>
      <c r="F57" s="120">
        <v>30</v>
      </c>
      <c r="G57" s="118">
        <v>150</v>
      </c>
      <c r="H57" s="118">
        <f t="shared" si="32"/>
        <v>9000</v>
      </c>
      <c r="I57" s="77"/>
      <c r="J57" s="113">
        <v>9000</v>
      </c>
      <c r="K57" s="229">
        <f t="shared" si="30"/>
        <v>0</v>
      </c>
      <c r="L57" s="231">
        <f t="shared" si="33"/>
        <v>9000</v>
      </c>
      <c r="M57" s="99" t="s">
        <v>100</v>
      </c>
    </row>
    <row r="58" spans="2:13" s="8" customFormat="1" ht="22.05" customHeight="1" x14ac:dyDescent="0.3">
      <c r="B58" s="165"/>
      <c r="C58" s="172" t="str">
        <f>C59</f>
        <v>Jan'23</v>
      </c>
      <c r="D58" s="165"/>
      <c r="E58" s="166"/>
      <c r="F58" s="166"/>
      <c r="G58" s="166"/>
      <c r="H58" s="166"/>
      <c r="I58" s="166"/>
      <c r="J58" s="167">
        <f>SUM(J59:J63)</f>
        <v>0</v>
      </c>
      <c r="K58" s="168">
        <f>L58-J58</f>
        <v>42300</v>
      </c>
      <c r="L58" s="168">
        <f>SUM(L59:L63)</f>
        <v>42300</v>
      </c>
      <c r="M58" s="165"/>
    </row>
    <row r="59" spans="2:13" s="4" customFormat="1" ht="22.05" customHeight="1" x14ac:dyDescent="0.3">
      <c r="B59" s="95">
        <f>B57+1</f>
        <v>44</v>
      </c>
      <c r="C59" s="112" t="s">
        <v>312</v>
      </c>
      <c r="D59" s="111" t="s">
        <v>40</v>
      </c>
      <c r="E59" s="122">
        <v>1</v>
      </c>
      <c r="F59" s="120">
        <v>30</v>
      </c>
      <c r="G59" s="118">
        <v>230</v>
      </c>
      <c r="H59" s="118">
        <f>G59*F59*E59</f>
        <v>6900</v>
      </c>
      <c r="I59" s="77"/>
      <c r="J59" s="113"/>
      <c r="K59" s="226">
        <f t="shared" ref="K59:K63" si="34">L59-J59</f>
        <v>6900</v>
      </c>
      <c r="L59" s="225">
        <f>H59</f>
        <v>6900</v>
      </c>
      <c r="M59" s="99" t="s">
        <v>42</v>
      </c>
    </row>
    <row r="60" spans="2:13" s="4" customFormat="1" ht="22.05" customHeight="1" x14ac:dyDescent="0.3">
      <c r="B60" s="95">
        <f t="shared" ref="B60:B63" si="35">B59+1</f>
        <v>45</v>
      </c>
      <c r="C60" s="112" t="s">
        <v>312</v>
      </c>
      <c r="D60" s="111" t="s">
        <v>12</v>
      </c>
      <c r="E60" s="122">
        <v>3</v>
      </c>
      <c r="F60" s="120">
        <v>30</v>
      </c>
      <c r="G60" s="118">
        <v>150</v>
      </c>
      <c r="H60" s="118">
        <f t="shared" ref="H60:H63" si="36">G60*F60*E60</f>
        <v>13500</v>
      </c>
      <c r="I60" s="77"/>
      <c r="J60" s="113"/>
      <c r="K60" s="226">
        <f t="shared" si="34"/>
        <v>13500</v>
      </c>
      <c r="L60" s="225">
        <f t="shared" ref="L60:L63" si="37">H60</f>
        <v>13500</v>
      </c>
      <c r="M60" s="99" t="s">
        <v>42</v>
      </c>
    </row>
    <row r="61" spans="2:13" s="4" customFormat="1" ht="22.05" customHeight="1" x14ac:dyDescent="0.3">
      <c r="B61" s="95">
        <f t="shared" si="35"/>
        <v>46</v>
      </c>
      <c r="C61" s="112" t="s">
        <v>312</v>
      </c>
      <c r="D61" s="111" t="s">
        <v>11</v>
      </c>
      <c r="E61" s="122">
        <v>2</v>
      </c>
      <c r="F61" s="120">
        <v>30</v>
      </c>
      <c r="G61" s="118">
        <v>150</v>
      </c>
      <c r="H61" s="118">
        <f t="shared" si="36"/>
        <v>9000</v>
      </c>
      <c r="I61" s="77"/>
      <c r="J61" s="113"/>
      <c r="K61" s="226">
        <f t="shared" si="34"/>
        <v>9000</v>
      </c>
      <c r="L61" s="225">
        <f t="shared" si="37"/>
        <v>9000</v>
      </c>
      <c r="M61" s="99" t="s">
        <v>42</v>
      </c>
    </row>
    <row r="62" spans="2:13" s="4" customFormat="1" ht="22.05" customHeight="1" x14ac:dyDescent="0.3">
      <c r="B62" s="95">
        <f t="shared" si="35"/>
        <v>47</v>
      </c>
      <c r="C62" s="112" t="s">
        <v>312</v>
      </c>
      <c r="D62" s="111" t="s">
        <v>41</v>
      </c>
      <c r="E62" s="122">
        <v>1</v>
      </c>
      <c r="F62" s="120">
        <v>30</v>
      </c>
      <c r="G62" s="118">
        <v>130</v>
      </c>
      <c r="H62" s="118">
        <f t="shared" si="36"/>
        <v>3900</v>
      </c>
      <c r="I62" s="77"/>
      <c r="J62" s="113"/>
      <c r="K62" s="226">
        <f t="shared" si="34"/>
        <v>3900</v>
      </c>
      <c r="L62" s="225">
        <f t="shared" si="37"/>
        <v>3900</v>
      </c>
      <c r="M62" s="99" t="s">
        <v>42</v>
      </c>
    </row>
    <row r="63" spans="2:13" s="4" customFormat="1" ht="22.05" customHeight="1" x14ac:dyDescent="0.3">
      <c r="B63" s="95">
        <f t="shared" si="35"/>
        <v>48</v>
      </c>
      <c r="C63" s="112" t="s">
        <v>312</v>
      </c>
      <c r="D63" s="111" t="s">
        <v>12</v>
      </c>
      <c r="E63" s="122">
        <v>2</v>
      </c>
      <c r="F63" s="120">
        <v>30</v>
      </c>
      <c r="G63" s="118">
        <v>150</v>
      </c>
      <c r="H63" s="118">
        <f t="shared" si="36"/>
        <v>9000</v>
      </c>
      <c r="I63" s="77"/>
      <c r="J63" s="113"/>
      <c r="K63" s="226">
        <f t="shared" si="34"/>
        <v>9000</v>
      </c>
      <c r="L63" s="225">
        <f t="shared" si="37"/>
        <v>9000</v>
      </c>
      <c r="M63" s="99" t="s">
        <v>100</v>
      </c>
    </row>
    <row r="64" spans="2:13" s="4" customFormat="1" ht="7.2" customHeight="1" x14ac:dyDescent="0.3">
      <c r="B64" s="14"/>
      <c r="C64" s="14"/>
      <c r="D64" s="83"/>
      <c r="E64" s="117"/>
      <c r="F64" s="84"/>
      <c r="G64" s="85"/>
      <c r="H64" s="85"/>
      <c r="I64" s="78"/>
      <c r="J64" s="86"/>
      <c r="K64" s="87"/>
      <c r="L64" s="87"/>
      <c r="M64" s="88"/>
    </row>
    <row r="65" spans="2:13" s="8" customFormat="1" ht="34.950000000000003" customHeight="1" x14ac:dyDescent="0.3">
      <c r="B65" s="187"/>
      <c r="C65" s="187"/>
      <c r="D65" s="188" t="s">
        <v>0</v>
      </c>
      <c r="E65" s="169"/>
      <c r="F65" s="170"/>
      <c r="G65" s="189"/>
      <c r="H65" s="189"/>
      <c r="I65" s="189"/>
      <c r="J65" s="190">
        <f>SUM(J6,J11,J16,J22,J28,J34,J40,J46,J52,J58)</f>
        <v>348600</v>
      </c>
      <c r="K65" s="191">
        <f>L65-J65</f>
        <v>42300</v>
      </c>
      <c r="L65" s="191">
        <f>SUM(L6,L11,L16,L22,L28,L34,L40,L46,L52,L58)</f>
        <v>390900</v>
      </c>
      <c r="M65" s="192"/>
    </row>
    <row r="66" spans="2:13" s="4" customFormat="1" ht="7.2" customHeight="1" x14ac:dyDescent="0.3">
      <c r="C66" s="15"/>
      <c r="D66" s="7"/>
      <c r="E66" s="8"/>
      <c r="F66" s="8"/>
      <c r="G66" s="7"/>
      <c r="H66" s="7"/>
      <c r="I66" s="7"/>
    </row>
  </sheetData>
  <printOptions horizontalCentered="1"/>
  <pageMargins left="0.25" right="0.25" top="0.25" bottom="0.3" header="0.15" footer="0.15"/>
  <pageSetup paperSize="9" scale="54" orientation="portrait" r:id="rId1"/>
  <headerFooter>
    <oddFooter>&amp;CPage 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5795-2523-43B1-B24D-B514B0FAD619}">
  <dimension ref="B1:P634"/>
  <sheetViews>
    <sheetView view="pageBreakPreview" zoomScale="70" zoomScaleNormal="100" zoomScaleSheetLayoutView="70" workbookViewId="0">
      <pane ySplit="5" topLeftCell="A576" activePane="bottomLeft" state="frozen"/>
      <selection pane="bottomLeft" activeCell="H623" sqref="H623"/>
    </sheetView>
  </sheetViews>
  <sheetFormatPr defaultRowHeight="14.4" x14ac:dyDescent="0.3"/>
  <cols>
    <col min="1" max="1" width="3" style="3" customWidth="1"/>
    <col min="2" max="2" width="6.77734375" style="3" customWidth="1"/>
    <col min="3" max="3" width="35.77734375" style="3" customWidth="1"/>
    <col min="4" max="6" width="15.77734375" style="62" customWidth="1"/>
    <col min="7" max="11" width="14.77734375" style="3" customWidth="1"/>
    <col min="12" max="12" width="17.77734375" style="3" customWidth="1"/>
    <col min="13" max="14" width="8.88671875" style="3"/>
    <col min="15" max="15" width="16.6640625" style="3" customWidth="1"/>
    <col min="16" max="16384" width="8.88671875" style="3"/>
  </cols>
  <sheetData>
    <row r="1" spans="2:16" ht="14.55" customHeight="1" x14ac:dyDescent="0.3"/>
    <row r="2" spans="2:16" ht="10.050000000000001" customHeight="1" x14ac:dyDescent="0.3"/>
    <row r="3" spans="2:16" s="31" customFormat="1" ht="25.05" customHeight="1" x14ac:dyDescent="0.3">
      <c r="B3" s="29" t="s">
        <v>65</v>
      </c>
      <c r="C3" s="30"/>
      <c r="D3" s="63"/>
      <c r="E3" s="63"/>
      <c r="F3" s="63"/>
      <c r="G3" s="30"/>
      <c r="H3" s="30"/>
      <c r="I3" s="30"/>
      <c r="J3" s="30"/>
      <c r="K3" s="30"/>
      <c r="L3" s="41" t="s">
        <v>64</v>
      </c>
      <c r="P3" s="32"/>
    </row>
    <row r="4" spans="2:16" s="4" customFormat="1" ht="10.050000000000001" customHeight="1" x14ac:dyDescent="0.3">
      <c r="B4" s="6"/>
      <c r="D4" s="8"/>
      <c r="E4" s="8"/>
      <c r="F4" s="8"/>
      <c r="P4" s="5"/>
    </row>
    <row r="5" spans="2:16" s="8" customFormat="1" ht="34.950000000000003" customHeight="1" x14ac:dyDescent="0.3">
      <c r="B5" s="169" t="s">
        <v>3</v>
      </c>
      <c r="C5" s="169" t="s">
        <v>4</v>
      </c>
      <c r="D5" s="169" t="s">
        <v>62</v>
      </c>
      <c r="E5" s="169" t="s">
        <v>14</v>
      </c>
      <c r="F5" s="169" t="s">
        <v>13</v>
      </c>
      <c r="G5" s="169" t="s">
        <v>15</v>
      </c>
      <c r="H5" s="193" t="s">
        <v>16</v>
      </c>
      <c r="I5" s="194" t="s">
        <v>51</v>
      </c>
      <c r="J5" s="171" t="s">
        <v>52</v>
      </c>
      <c r="K5" s="171" t="s">
        <v>53</v>
      </c>
      <c r="L5" s="169" t="s">
        <v>6</v>
      </c>
      <c r="P5" s="9"/>
    </row>
    <row r="6" spans="2:16" s="4" customFormat="1" ht="9.6" customHeight="1" x14ac:dyDescent="0.3">
      <c r="B6" s="37"/>
      <c r="C6" s="23"/>
      <c r="D6" s="10"/>
      <c r="E6" s="10"/>
      <c r="F6" s="10"/>
      <c r="G6" s="23"/>
      <c r="H6" s="138"/>
      <c r="I6" s="145"/>
      <c r="J6" s="11"/>
      <c r="K6" s="12"/>
      <c r="L6" s="13"/>
      <c r="P6" s="5"/>
    </row>
    <row r="7" spans="2:16" s="4" customFormat="1" ht="23.4" hidden="1" customHeight="1" x14ac:dyDescent="0.3">
      <c r="B7" s="232">
        <v>1</v>
      </c>
      <c r="C7" s="233" t="s">
        <v>44</v>
      </c>
      <c r="D7" s="234"/>
      <c r="E7" s="234"/>
      <c r="F7" s="234"/>
      <c r="G7" s="130"/>
      <c r="H7" s="139"/>
      <c r="I7" s="146"/>
      <c r="J7" s="131"/>
      <c r="K7" s="132"/>
      <c r="L7" s="133"/>
      <c r="P7" s="5"/>
    </row>
    <row r="8" spans="2:16" s="4" customFormat="1" ht="26.55" hidden="1" customHeight="1" x14ac:dyDescent="0.3">
      <c r="B8" s="40"/>
      <c r="C8" s="64" t="s">
        <v>45</v>
      </c>
      <c r="D8" s="89"/>
      <c r="E8" s="89"/>
      <c r="F8" s="89"/>
      <c r="G8" s="64"/>
      <c r="H8" s="140"/>
      <c r="I8" s="147"/>
      <c r="J8" s="90"/>
      <c r="K8" s="91"/>
      <c r="L8" s="92"/>
      <c r="P8" s="5"/>
    </row>
    <row r="9" spans="2:16" s="4" customFormat="1" ht="26.55" hidden="1" customHeight="1" x14ac:dyDescent="0.3">
      <c r="B9" s="40"/>
      <c r="C9" s="65" t="s">
        <v>46</v>
      </c>
      <c r="D9" s="93" t="s">
        <v>63</v>
      </c>
      <c r="E9" s="94" t="s">
        <v>47</v>
      </c>
      <c r="F9" s="95">
        <v>31</v>
      </c>
      <c r="G9" s="96">
        <v>55</v>
      </c>
      <c r="H9" s="141">
        <f>G9*F9</f>
        <v>1705</v>
      </c>
      <c r="I9" s="148">
        <v>1705</v>
      </c>
      <c r="J9" s="97">
        <f t="shared" ref="J9" si="0">K9-I9</f>
        <v>0</v>
      </c>
      <c r="K9" s="98">
        <f>H9</f>
        <v>1705</v>
      </c>
      <c r="L9" s="99"/>
      <c r="P9" s="5"/>
    </row>
    <row r="10" spans="2:16" s="4" customFormat="1" ht="26.55" hidden="1" customHeight="1" x14ac:dyDescent="0.3">
      <c r="B10" s="40"/>
      <c r="C10" s="65" t="s">
        <v>49</v>
      </c>
      <c r="D10" s="93" t="s">
        <v>63</v>
      </c>
      <c r="E10" s="94" t="s">
        <v>47</v>
      </c>
      <c r="F10" s="95">
        <v>6</v>
      </c>
      <c r="G10" s="96">
        <v>15</v>
      </c>
      <c r="H10" s="141">
        <f>G10*F10</f>
        <v>90</v>
      </c>
      <c r="I10" s="148">
        <v>90</v>
      </c>
      <c r="J10" s="97">
        <f t="shared" ref="J10:J11" si="1">K10-I10</f>
        <v>0</v>
      </c>
      <c r="K10" s="98">
        <f>H10</f>
        <v>90</v>
      </c>
      <c r="L10" s="99"/>
      <c r="P10" s="5"/>
    </row>
    <row r="11" spans="2:16" s="4" customFormat="1" ht="26.55" hidden="1" customHeight="1" x14ac:dyDescent="0.3">
      <c r="B11" s="40"/>
      <c r="C11" s="65" t="s">
        <v>50</v>
      </c>
      <c r="D11" s="93" t="s">
        <v>63</v>
      </c>
      <c r="E11" s="94" t="s">
        <v>18</v>
      </c>
      <c r="F11" s="95">
        <v>1</v>
      </c>
      <c r="G11" s="96">
        <v>47</v>
      </c>
      <c r="H11" s="141">
        <f>G11*F11</f>
        <v>47</v>
      </c>
      <c r="I11" s="148">
        <v>47</v>
      </c>
      <c r="J11" s="97">
        <f t="shared" si="1"/>
        <v>0</v>
      </c>
      <c r="K11" s="98">
        <f>H11</f>
        <v>47</v>
      </c>
      <c r="L11" s="99"/>
      <c r="P11" s="5"/>
    </row>
    <row r="12" spans="2:16" s="4" customFormat="1" ht="9.6" hidden="1" customHeight="1" x14ac:dyDescent="0.3">
      <c r="B12" s="40"/>
      <c r="C12" s="23"/>
      <c r="D12" s="10"/>
      <c r="E12" s="10"/>
      <c r="F12" s="10"/>
      <c r="G12" s="23"/>
      <c r="H12" s="138"/>
      <c r="I12" s="145"/>
      <c r="J12" s="100"/>
      <c r="K12" s="101"/>
      <c r="L12" s="102"/>
      <c r="P12" s="5"/>
    </row>
    <row r="13" spans="2:16" s="4" customFormat="1" ht="26.55" hidden="1" customHeight="1" x14ac:dyDescent="0.3">
      <c r="B13" s="40"/>
      <c r="C13" s="64" t="s">
        <v>48</v>
      </c>
      <c r="D13" s="89"/>
      <c r="E13" s="89"/>
      <c r="F13" s="89"/>
      <c r="G13" s="64"/>
      <c r="H13" s="140"/>
      <c r="I13" s="147"/>
      <c r="J13" s="97"/>
      <c r="K13" s="98"/>
      <c r="L13" s="99"/>
      <c r="P13" s="5"/>
    </row>
    <row r="14" spans="2:16" s="4" customFormat="1" ht="26.55" hidden="1" customHeight="1" x14ac:dyDescent="0.3">
      <c r="B14" s="40"/>
      <c r="C14" s="65" t="s">
        <v>54</v>
      </c>
      <c r="D14" s="93" t="s">
        <v>63</v>
      </c>
      <c r="E14" s="94" t="s">
        <v>47</v>
      </c>
      <c r="F14" s="95">
        <v>2</v>
      </c>
      <c r="G14" s="96">
        <v>120</v>
      </c>
      <c r="H14" s="141">
        <f t="shared" ref="H14:H19" si="2">G14*F14</f>
        <v>240</v>
      </c>
      <c r="I14" s="148">
        <v>240</v>
      </c>
      <c r="J14" s="97">
        <f t="shared" ref="J14:J19" si="3">K14-I14</f>
        <v>0</v>
      </c>
      <c r="K14" s="98">
        <f t="shared" ref="K14:K19" si="4">H14</f>
        <v>240</v>
      </c>
      <c r="L14" s="99"/>
      <c r="P14" s="5"/>
    </row>
    <row r="15" spans="2:16" s="4" customFormat="1" ht="26.55" hidden="1" customHeight="1" x14ac:dyDescent="0.3">
      <c r="B15" s="40"/>
      <c r="C15" s="65" t="s">
        <v>55</v>
      </c>
      <c r="D15" s="93" t="s">
        <v>63</v>
      </c>
      <c r="E15" s="94" t="s">
        <v>47</v>
      </c>
      <c r="F15" s="95">
        <v>2</v>
      </c>
      <c r="G15" s="96">
        <v>75</v>
      </c>
      <c r="H15" s="141">
        <f t="shared" si="2"/>
        <v>150</v>
      </c>
      <c r="I15" s="148">
        <v>150</v>
      </c>
      <c r="J15" s="97">
        <f t="shared" si="3"/>
        <v>0</v>
      </c>
      <c r="K15" s="98">
        <f t="shared" si="4"/>
        <v>150</v>
      </c>
      <c r="L15" s="99"/>
      <c r="P15" s="5"/>
    </row>
    <row r="16" spans="2:16" s="4" customFormat="1" ht="26.55" hidden="1" customHeight="1" x14ac:dyDescent="0.3">
      <c r="B16" s="40"/>
      <c r="C16" s="65" t="s">
        <v>56</v>
      </c>
      <c r="D16" s="93" t="s">
        <v>63</v>
      </c>
      <c r="E16" s="94" t="s">
        <v>47</v>
      </c>
      <c r="F16" s="95">
        <v>6</v>
      </c>
      <c r="G16" s="96">
        <v>450</v>
      </c>
      <c r="H16" s="141">
        <f t="shared" si="2"/>
        <v>2700</v>
      </c>
      <c r="I16" s="148">
        <v>2700</v>
      </c>
      <c r="J16" s="97">
        <f t="shared" si="3"/>
        <v>0</v>
      </c>
      <c r="K16" s="98">
        <f t="shared" si="4"/>
        <v>2700</v>
      </c>
      <c r="L16" s="99"/>
      <c r="P16" s="5"/>
    </row>
    <row r="17" spans="2:16" s="4" customFormat="1" ht="26.55" hidden="1" customHeight="1" x14ac:dyDescent="0.3">
      <c r="B17" s="40"/>
      <c r="C17" s="65" t="s">
        <v>57</v>
      </c>
      <c r="D17" s="93" t="s">
        <v>63</v>
      </c>
      <c r="E17" s="94" t="s">
        <v>47</v>
      </c>
      <c r="F17" s="95">
        <v>3</v>
      </c>
      <c r="G17" s="96">
        <v>245</v>
      </c>
      <c r="H17" s="141">
        <f t="shared" si="2"/>
        <v>735</v>
      </c>
      <c r="I17" s="148">
        <v>735</v>
      </c>
      <c r="J17" s="97">
        <f t="shared" si="3"/>
        <v>0</v>
      </c>
      <c r="K17" s="98">
        <f t="shared" si="4"/>
        <v>735</v>
      </c>
      <c r="L17" s="99"/>
      <c r="P17" s="5"/>
    </row>
    <row r="18" spans="2:16" s="4" customFormat="1" ht="26.55" hidden="1" customHeight="1" x14ac:dyDescent="0.3">
      <c r="B18" s="40"/>
      <c r="C18" s="65" t="s">
        <v>58</v>
      </c>
      <c r="D18" s="93" t="s">
        <v>63</v>
      </c>
      <c r="E18" s="94" t="s">
        <v>18</v>
      </c>
      <c r="F18" s="95">
        <v>1</v>
      </c>
      <c r="G18" s="96">
        <v>294</v>
      </c>
      <c r="H18" s="141">
        <f t="shared" si="2"/>
        <v>294</v>
      </c>
      <c r="I18" s="148">
        <v>294</v>
      </c>
      <c r="J18" s="97">
        <f t="shared" si="3"/>
        <v>0</v>
      </c>
      <c r="K18" s="98">
        <f t="shared" si="4"/>
        <v>294</v>
      </c>
      <c r="L18" s="99"/>
      <c r="P18" s="5"/>
    </row>
    <row r="19" spans="2:16" s="4" customFormat="1" ht="26.55" hidden="1" customHeight="1" x14ac:dyDescent="0.3">
      <c r="B19" s="40"/>
      <c r="C19" s="65" t="s">
        <v>59</v>
      </c>
      <c r="D19" s="93" t="s">
        <v>63</v>
      </c>
      <c r="E19" s="94" t="s">
        <v>18</v>
      </c>
      <c r="F19" s="95">
        <v>1</v>
      </c>
      <c r="G19" s="96">
        <v>272</v>
      </c>
      <c r="H19" s="141">
        <f t="shared" si="2"/>
        <v>272</v>
      </c>
      <c r="I19" s="148">
        <v>272</v>
      </c>
      <c r="J19" s="97">
        <f t="shared" si="3"/>
        <v>0</v>
      </c>
      <c r="K19" s="98">
        <f t="shared" si="4"/>
        <v>272</v>
      </c>
      <c r="L19" s="99"/>
      <c r="P19" s="5"/>
    </row>
    <row r="20" spans="2:16" s="4" customFormat="1" ht="9.6" hidden="1" customHeight="1" x14ac:dyDescent="0.3">
      <c r="B20" s="40"/>
      <c r="C20" s="23"/>
      <c r="D20" s="10"/>
      <c r="E20" s="10"/>
      <c r="F20" s="10"/>
      <c r="G20" s="23"/>
      <c r="H20" s="138"/>
      <c r="I20" s="145"/>
      <c r="J20" s="100"/>
      <c r="K20" s="101"/>
      <c r="L20" s="102"/>
      <c r="P20" s="5"/>
    </row>
    <row r="21" spans="2:16" s="4" customFormat="1" ht="26.55" hidden="1" customHeight="1" x14ac:dyDescent="0.3">
      <c r="B21" s="40"/>
      <c r="C21" s="65" t="s">
        <v>60</v>
      </c>
      <c r="D21" s="93" t="s">
        <v>63</v>
      </c>
      <c r="E21" s="94" t="s">
        <v>18</v>
      </c>
      <c r="F21" s="95">
        <v>1</v>
      </c>
      <c r="G21" s="96"/>
      <c r="H21" s="141">
        <f>G21*F21</f>
        <v>0</v>
      </c>
      <c r="I21" s="148">
        <v>0</v>
      </c>
      <c r="J21" s="97">
        <f t="shared" ref="J21:J26" si="5">K21-I21</f>
        <v>0</v>
      </c>
      <c r="K21" s="98">
        <f>H21</f>
        <v>0</v>
      </c>
      <c r="L21" s="99"/>
      <c r="P21" s="5"/>
    </row>
    <row r="22" spans="2:16" s="4" customFormat="1" ht="26.55" hidden="1" customHeight="1" x14ac:dyDescent="0.3">
      <c r="B22" s="40"/>
      <c r="C22" s="65" t="s">
        <v>12</v>
      </c>
      <c r="D22" s="93" t="s">
        <v>63</v>
      </c>
      <c r="E22" s="94" t="s">
        <v>110</v>
      </c>
      <c r="F22" s="95">
        <f>2*(2*10)</f>
        <v>40</v>
      </c>
      <c r="G22" s="96">
        <v>15</v>
      </c>
      <c r="H22" s="141">
        <f>G22*F22</f>
        <v>600</v>
      </c>
      <c r="I22" s="148">
        <v>600</v>
      </c>
      <c r="J22" s="97">
        <f t="shared" si="5"/>
        <v>0</v>
      </c>
      <c r="K22" s="98">
        <f>H22</f>
        <v>600</v>
      </c>
      <c r="L22" s="99" t="s">
        <v>191</v>
      </c>
      <c r="P22" s="5"/>
    </row>
    <row r="23" spans="2:16" s="4" customFormat="1" ht="26.55" hidden="1" customHeight="1" x14ac:dyDescent="0.3">
      <c r="B23" s="40"/>
      <c r="C23" s="65" t="s">
        <v>188</v>
      </c>
      <c r="D23" s="93" t="s">
        <v>63</v>
      </c>
      <c r="E23" s="94" t="s">
        <v>110</v>
      </c>
      <c r="F23" s="95">
        <f>2*(2*10)</f>
        <v>40</v>
      </c>
      <c r="G23" s="96">
        <v>13</v>
      </c>
      <c r="H23" s="141">
        <f t="shared" ref="H23:H25" si="6">G23*F23</f>
        <v>520</v>
      </c>
      <c r="I23" s="148">
        <v>520</v>
      </c>
      <c r="J23" s="97">
        <f t="shared" si="5"/>
        <v>0</v>
      </c>
      <c r="K23" s="98">
        <f>H23</f>
        <v>520</v>
      </c>
      <c r="L23" s="99" t="s">
        <v>191</v>
      </c>
      <c r="P23" s="5"/>
    </row>
    <row r="24" spans="2:16" s="4" customFormat="1" ht="26.55" hidden="1" customHeight="1" x14ac:dyDescent="0.3">
      <c r="B24" s="40"/>
      <c r="C24" s="65" t="s">
        <v>189</v>
      </c>
      <c r="D24" s="93" t="s">
        <v>63</v>
      </c>
      <c r="E24" s="94" t="s">
        <v>110</v>
      </c>
      <c r="F24" s="95">
        <f t="shared" ref="F24:F25" si="7">2*(2*10)</f>
        <v>40</v>
      </c>
      <c r="G24" s="96">
        <v>15</v>
      </c>
      <c r="H24" s="141">
        <f t="shared" si="6"/>
        <v>600</v>
      </c>
      <c r="I24" s="148">
        <v>600</v>
      </c>
      <c r="J24" s="97">
        <f t="shared" si="5"/>
        <v>0</v>
      </c>
      <c r="K24" s="98">
        <f>H24</f>
        <v>600</v>
      </c>
      <c r="L24" s="99" t="s">
        <v>191</v>
      </c>
      <c r="P24" s="5"/>
    </row>
    <row r="25" spans="2:16" s="4" customFormat="1" ht="26.55" hidden="1" customHeight="1" x14ac:dyDescent="0.3">
      <c r="B25" s="40"/>
      <c r="C25" s="65" t="s">
        <v>190</v>
      </c>
      <c r="D25" s="93" t="s">
        <v>63</v>
      </c>
      <c r="E25" s="94" t="s">
        <v>110</v>
      </c>
      <c r="F25" s="95">
        <f t="shared" si="7"/>
        <v>40</v>
      </c>
      <c r="G25" s="96">
        <v>13</v>
      </c>
      <c r="H25" s="141">
        <f t="shared" si="6"/>
        <v>520</v>
      </c>
      <c r="I25" s="148">
        <v>520</v>
      </c>
      <c r="J25" s="97">
        <f t="shared" si="5"/>
        <v>0</v>
      </c>
      <c r="K25" s="98">
        <f>H25</f>
        <v>520</v>
      </c>
      <c r="L25" s="99" t="s">
        <v>191</v>
      </c>
      <c r="P25" s="5"/>
    </row>
    <row r="26" spans="2:16" s="4" customFormat="1" ht="26.55" hidden="1" customHeight="1" x14ac:dyDescent="0.3">
      <c r="B26" s="173"/>
      <c r="C26" s="174" t="s">
        <v>61</v>
      </c>
      <c r="D26" s="175" t="s">
        <v>63</v>
      </c>
      <c r="E26" s="176" t="s">
        <v>18</v>
      </c>
      <c r="F26" s="177">
        <v>1</v>
      </c>
      <c r="G26" s="178">
        <v>875</v>
      </c>
      <c r="H26" s="179">
        <v>875</v>
      </c>
      <c r="I26" s="180">
        <v>623.30000000000007</v>
      </c>
      <c r="J26" s="181">
        <f t="shared" si="5"/>
        <v>0</v>
      </c>
      <c r="K26" s="182">
        <f>SUM(K8:K20)*10%</f>
        <v>623.30000000000007</v>
      </c>
      <c r="L26" s="183"/>
      <c r="P26" s="5"/>
    </row>
    <row r="27" spans="2:16" s="4" customFormat="1" ht="9.6" hidden="1" customHeight="1" x14ac:dyDescent="0.3">
      <c r="B27" s="37"/>
      <c r="C27" s="23"/>
      <c r="D27" s="10"/>
      <c r="E27" s="10"/>
      <c r="F27" s="10"/>
      <c r="G27" s="23"/>
      <c r="H27" s="138"/>
      <c r="I27" s="145"/>
      <c r="J27" s="100"/>
      <c r="K27" s="101"/>
      <c r="L27" s="102"/>
      <c r="P27" s="5"/>
    </row>
    <row r="28" spans="2:16" s="4" customFormat="1" ht="26.4" hidden="1" customHeight="1" x14ac:dyDescent="0.3">
      <c r="B28" s="134"/>
      <c r="C28" s="135" t="s">
        <v>0</v>
      </c>
      <c r="D28" s="136"/>
      <c r="E28" s="136"/>
      <c r="F28" s="136"/>
      <c r="G28" s="135"/>
      <c r="H28" s="195">
        <f>SUM(H8:H27)</f>
        <v>9348</v>
      </c>
      <c r="I28" s="196">
        <f>SUM(I8:I27)</f>
        <v>9096.2999999999993</v>
      </c>
      <c r="J28" s="197">
        <f>K28-I28</f>
        <v>0</v>
      </c>
      <c r="K28" s="198">
        <f>SUM(K8:K27)</f>
        <v>9096.2999999999993</v>
      </c>
      <c r="L28" s="199"/>
      <c r="P28" s="5"/>
    </row>
    <row r="29" spans="2:16" s="4" customFormat="1" ht="9.6" hidden="1" customHeight="1" x14ac:dyDescent="0.3">
      <c r="B29" s="14"/>
      <c r="C29" s="128"/>
      <c r="D29" s="129"/>
      <c r="E29" s="129"/>
      <c r="F29" s="129"/>
      <c r="G29" s="128"/>
      <c r="H29" s="143"/>
      <c r="I29" s="150"/>
      <c r="J29" s="38"/>
      <c r="K29" s="39"/>
      <c r="L29" s="73"/>
      <c r="P29" s="5"/>
    </row>
    <row r="30" spans="2:16" s="4" customFormat="1" ht="23.4" hidden="1" customHeight="1" x14ac:dyDescent="0.3">
      <c r="B30" s="232">
        <v>2</v>
      </c>
      <c r="C30" s="233" t="s">
        <v>67</v>
      </c>
      <c r="D30" s="234"/>
      <c r="E30" s="234"/>
      <c r="F30" s="234"/>
      <c r="G30" s="130"/>
      <c r="H30" s="139"/>
      <c r="I30" s="146"/>
      <c r="J30" s="131"/>
      <c r="K30" s="132"/>
      <c r="L30" s="133"/>
      <c r="P30" s="5"/>
    </row>
    <row r="31" spans="2:16" s="4" customFormat="1" ht="26.55" hidden="1" customHeight="1" x14ac:dyDescent="0.3">
      <c r="B31" s="40"/>
      <c r="C31" s="103" t="s">
        <v>71</v>
      </c>
      <c r="D31" s="89"/>
      <c r="E31" s="89"/>
      <c r="F31" s="89"/>
      <c r="G31" s="64"/>
      <c r="H31" s="140"/>
      <c r="I31" s="147"/>
      <c r="J31" s="97"/>
      <c r="K31" s="98"/>
      <c r="L31" s="99"/>
      <c r="P31" s="5"/>
    </row>
    <row r="32" spans="2:16" s="4" customFormat="1" ht="26.55" hidden="1" customHeight="1" x14ac:dyDescent="0.3">
      <c r="B32" s="40"/>
      <c r="C32" s="65" t="s">
        <v>72</v>
      </c>
      <c r="D32" s="93" t="s">
        <v>66</v>
      </c>
      <c r="E32" s="94" t="s">
        <v>47</v>
      </c>
      <c r="F32" s="95">
        <v>6</v>
      </c>
      <c r="G32" s="96">
        <v>3500</v>
      </c>
      <c r="H32" s="141">
        <f t="shared" ref="H32:H35" si="8">G32*F32</f>
        <v>21000</v>
      </c>
      <c r="I32" s="148">
        <v>21000</v>
      </c>
      <c r="J32" s="97">
        <f t="shared" ref="J32:J35" si="9">K32-I32</f>
        <v>0</v>
      </c>
      <c r="K32" s="98">
        <f>H32</f>
        <v>21000</v>
      </c>
      <c r="L32" s="99"/>
      <c r="P32" s="5"/>
    </row>
    <row r="33" spans="2:16" s="4" customFormat="1" ht="26.55" hidden="1" customHeight="1" x14ac:dyDescent="0.3">
      <c r="B33" s="40"/>
      <c r="C33" s="65" t="s">
        <v>186</v>
      </c>
      <c r="D33" s="93" t="s">
        <v>66</v>
      </c>
      <c r="E33" s="94" t="s">
        <v>18</v>
      </c>
      <c r="F33" s="95">
        <v>1</v>
      </c>
      <c r="G33" s="96">
        <v>234</v>
      </c>
      <c r="H33" s="141">
        <f t="shared" si="8"/>
        <v>234</v>
      </c>
      <c r="I33" s="148">
        <v>234</v>
      </c>
      <c r="J33" s="97">
        <f t="shared" si="9"/>
        <v>0</v>
      </c>
      <c r="K33" s="98">
        <f>H33</f>
        <v>234</v>
      </c>
      <c r="L33" s="99"/>
      <c r="P33" s="5"/>
    </row>
    <row r="34" spans="2:16" s="4" customFormat="1" ht="26.55" hidden="1" customHeight="1" x14ac:dyDescent="0.3">
      <c r="B34" s="40"/>
      <c r="C34" s="65" t="s">
        <v>73</v>
      </c>
      <c r="D34" s="93" t="s">
        <v>66</v>
      </c>
      <c r="E34" s="94" t="s">
        <v>18</v>
      </c>
      <c r="F34" s="95">
        <v>1</v>
      </c>
      <c r="G34" s="96">
        <v>27</v>
      </c>
      <c r="H34" s="141">
        <f t="shared" si="8"/>
        <v>27</v>
      </c>
      <c r="I34" s="148">
        <v>27</v>
      </c>
      <c r="J34" s="97">
        <f t="shared" si="9"/>
        <v>0</v>
      </c>
      <c r="K34" s="98">
        <f>H34</f>
        <v>27</v>
      </c>
      <c r="L34" s="99"/>
      <c r="P34" s="5"/>
    </row>
    <row r="35" spans="2:16" s="4" customFormat="1" ht="26.55" hidden="1" customHeight="1" x14ac:dyDescent="0.3">
      <c r="B35" s="37"/>
      <c r="C35" s="23" t="s">
        <v>74</v>
      </c>
      <c r="D35" s="10" t="s">
        <v>66</v>
      </c>
      <c r="E35" s="68" t="s">
        <v>47</v>
      </c>
      <c r="F35" s="67">
        <v>20</v>
      </c>
      <c r="G35" s="66">
        <v>8</v>
      </c>
      <c r="H35" s="142">
        <f t="shared" si="8"/>
        <v>160</v>
      </c>
      <c r="I35" s="149">
        <v>160</v>
      </c>
      <c r="J35" s="100">
        <f t="shared" si="9"/>
        <v>0</v>
      </c>
      <c r="K35" s="101">
        <f>H35</f>
        <v>160</v>
      </c>
      <c r="L35" s="102"/>
      <c r="P35" s="5"/>
    </row>
    <row r="36" spans="2:16" s="4" customFormat="1" ht="26.55" hidden="1" customHeight="1" x14ac:dyDescent="0.3">
      <c r="B36" s="40"/>
      <c r="C36" s="64" t="s">
        <v>75</v>
      </c>
      <c r="D36" s="89"/>
      <c r="E36" s="89"/>
      <c r="F36" s="89"/>
      <c r="G36" s="64"/>
      <c r="H36" s="140"/>
      <c r="I36" s="147"/>
      <c r="J36" s="90"/>
      <c r="K36" s="91"/>
      <c r="L36" s="92"/>
      <c r="P36" s="5"/>
    </row>
    <row r="37" spans="2:16" s="4" customFormat="1" ht="30" hidden="1" customHeight="1" x14ac:dyDescent="0.3">
      <c r="B37" s="37"/>
      <c r="C37" s="23" t="s">
        <v>76</v>
      </c>
      <c r="D37" s="10" t="s">
        <v>66</v>
      </c>
      <c r="E37" s="68" t="s">
        <v>47</v>
      </c>
      <c r="F37" s="67">
        <v>1</v>
      </c>
      <c r="G37" s="66">
        <v>2850</v>
      </c>
      <c r="H37" s="142">
        <f t="shared" ref="H37" si="10">G37*F37</f>
        <v>2850</v>
      </c>
      <c r="I37" s="149">
        <v>2850</v>
      </c>
      <c r="J37" s="100">
        <f t="shared" ref="J37" si="11">K37-I37</f>
        <v>0</v>
      </c>
      <c r="K37" s="101">
        <f>H37</f>
        <v>2850</v>
      </c>
      <c r="L37" s="102"/>
      <c r="O37" s="5"/>
      <c r="P37" s="5"/>
    </row>
    <row r="38" spans="2:16" s="4" customFormat="1" ht="26.55" hidden="1" customHeight="1" x14ac:dyDescent="0.3">
      <c r="B38" s="40"/>
      <c r="C38" s="103" t="s">
        <v>77</v>
      </c>
      <c r="D38" s="89"/>
      <c r="E38" s="89"/>
      <c r="F38" s="89"/>
      <c r="G38" s="64"/>
      <c r="H38" s="140"/>
      <c r="I38" s="147"/>
      <c r="J38" s="90"/>
      <c r="K38" s="91"/>
      <c r="L38" s="92"/>
      <c r="O38" s="5"/>
      <c r="P38" s="5"/>
    </row>
    <row r="39" spans="2:16" s="4" customFormat="1" ht="26.55" hidden="1" customHeight="1" x14ac:dyDescent="0.3">
      <c r="B39" s="40"/>
      <c r="C39" s="65" t="s">
        <v>72</v>
      </c>
      <c r="D39" s="93" t="s">
        <v>66</v>
      </c>
      <c r="E39" s="94" t="s">
        <v>47</v>
      </c>
      <c r="F39" s="95">
        <v>2</v>
      </c>
      <c r="G39" s="96">
        <v>3500</v>
      </c>
      <c r="H39" s="141">
        <f t="shared" ref="H39:H43" si="12">G39*F39</f>
        <v>7000</v>
      </c>
      <c r="I39" s="148">
        <v>7000</v>
      </c>
      <c r="J39" s="97">
        <f t="shared" ref="J39:J43" si="13">K39-I39</f>
        <v>0</v>
      </c>
      <c r="K39" s="98">
        <f>H39</f>
        <v>7000</v>
      </c>
      <c r="L39" s="99"/>
      <c r="O39" s="5"/>
      <c r="P39" s="5"/>
    </row>
    <row r="40" spans="2:16" s="4" customFormat="1" ht="26.55" hidden="1" customHeight="1" x14ac:dyDescent="0.3">
      <c r="B40" s="40"/>
      <c r="C40" s="65" t="s">
        <v>78</v>
      </c>
      <c r="D40" s="93" t="s">
        <v>66</v>
      </c>
      <c r="E40" s="94" t="s">
        <v>47</v>
      </c>
      <c r="F40" s="95">
        <v>1</v>
      </c>
      <c r="G40" s="96">
        <v>120</v>
      </c>
      <c r="H40" s="141">
        <f t="shared" si="12"/>
        <v>120</v>
      </c>
      <c r="I40" s="148">
        <v>120</v>
      </c>
      <c r="J40" s="97">
        <f t="shared" si="13"/>
        <v>0</v>
      </c>
      <c r="K40" s="98">
        <f>H40</f>
        <v>120</v>
      </c>
      <c r="L40" s="99"/>
      <c r="O40" s="5"/>
      <c r="P40" s="5"/>
    </row>
    <row r="41" spans="2:16" s="4" customFormat="1" ht="26.55" hidden="1" customHeight="1" x14ac:dyDescent="0.3">
      <c r="B41" s="40"/>
      <c r="C41" s="65" t="s">
        <v>79</v>
      </c>
      <c r="D41" s="93" t="s">
        <v>66</v>
      </c>
      <c r="E41" s="94" t="s">
        <v>47</v>
      </c>
      <c r="F41" s="95">
        <v>4</v>
      </c>
      <c r="G41" s="96">
        <v>180</v>
      </c>
      <c r="H41" s="141">
        <f t="shared" si="12"/>
        <v>720</v>
      </c>
      <c r="I41" s="148">
        <v>720</v>
      </c>
      <c r="J41" s="97">
        <f t="shared" si="13"/>
        <v>0</v>
      </c>
      <c r="K41" s="98">
        <f>H41</f>
        <v>720</v>
      </c>
      <c r="L41" s="99"/>
      <c r="O41" s="79"/>
      <c r="P41" s="5"/>
    </row>
    <row r="42" spans="2:16" s="4" customFormat="1" ht="26.55" hidden="1" customHeight="1" x14ac:dyDescent="0.3">
      <c r="B42" s="40"/>
      <c r="C42" s="65" t="s">
        <v>80</v>
      </c>
      <c r="D42" s="93" t="s">
        <v>66</v>
      </c>
      <c r="E42" s="94" t="s">
        <v>18</v>
      </c>
      <c r="F42" s="95">
        <v>1</v>
      </c>
      <c r="G42" s="96">
        <v>156</v>
      </c>
      <c r="H42" s="141">
        <f t="shared" si="12"/>
        <v>156</v>
      </c>
      <c r="I42" s="148">
        <v>156</v>
      </c>
      <c r="J42" s="97">
        <f t="shared" si="13"/>
        <v>0</v>
      </c>
      <c r="K42" s="98">
        <f>H42</f>
        <v>156</v>
      </c>
      <c r="L42" s="99"/>
      <c r="P42" s="5"/>
    </row>
    <row r="43" spans="2:16" s="4" customFormat="1" ht="26.55" hidden="1" customHeight="1" x14ac:dyDescent="0.3">
      <c r="B43" s="37"/>
      <c r="C43" s="23" t="s">
        <v>74</v>
      </c>
      <c r="D43" s="10" t="s">
        <v>66</v>
      </c>
      <c r="E43" s="68" t="s">
        <v>47</v>
      </c>
      <c r="F43" s="67">
        <v>20</v>
      </c>
      <c r="G43" s="66">
        <v>8</v>
      </c>
      <c r="H43" s="142">
        <f t="shared" si="12"/>
        <v>160</v>
      </c>
      <c r="I43" s="149">
        <v>160</v>
      </c>
      <c r="J43" s="100">
        <f t="shared" si="13"/>
        <v>0</v>
      </c>
      <c r="K43" s="101">
        <f>H43</f>
        <v>160</v>
      </c>
      <c r="L43" s="102"/>
      <c r="P43" s="5"/>
    </row>
    <row r="44" spans="2:16" s="4" customFormat="1" ht="26.55" hidden="1" customHeight="1" x14ac:dyDescent="0.3">
      <c r="B44" s="40"/>
      <c r="C44" s="64" t="s">
        <v>75</v>
      </c>
      <c r="D44" s="89"/>
      <c r="E44" s="89"/>
      <c r="F44" s="89"/>
      <c r="G44" s="64"/>
      <c r="H44" s="140"/>
      <c r="I44" s="147"/>
      <c r="J44" s="90"/>
      <c r="K44" s="91"/>
      <c r="L44" s="92"/>
      <c r="P44" s="5"/>
    </row>
    <row r="45" spans="2:16" s="4" customFormat="1" ht="30" hidden="1" customHeight="1" x14ac:dyDescent="0.3">
      <c r="B45" s="40"/>
      <c r="C45" s="65" t="s">
        <v>76</v>
      </c>
      <c r="D45" s="93" t="s">
        <v>66</v>
      </c>
      <c r="E45" s="94" t="s">
        <v>47</v>
      </c>
      <c r="F45" s="95">
        <v>1</v>
      </c>
      <c r="G45" s="96">
        <v>2850</v>
      </c>
      <c r="H45" s="141">
        <f t="shared" ref="H45" si="14">G45*F45</f>
        <v>2850</v>
      </c>
      <c r="I45" s="148">
        <v>2850</v>
      </c>
      <c r="J45" s="97">
        <f t="shared" ref="J45" si="15">K45-I45</f>
        <v>0</v>
      </c>
      <c r="K45" s="98">
        <f>H45</f>
        <v>2850</v>
      </c>
      <c r="L45" s="99"/>
      <c r="P45" s="5"/>
    </row>
    <row r="46" spans="2:16" s="4" customFormat="1" ht="9.6" hidden="1" customHeight="1" x14ac:dyDescent="0.3">
      <c r="B46" s="37"/>
      <c r="C46" s="23"/>
      <c r="D46" s="10"/>
      <c r="E46" s="10"/>
      <c r="F46" s="10"/>
      <c r="G46" s="23"/>
      <c r="H46" s="138"/>
      <c r="I46" s="145"/>
      <c r="J46" s="100"/>
      <c r="K46" s="101"/>
      <c r="L46" s="102"/>
      <c r="P46" s="5"/>
    </row>
    <row r="47" spans="2:16" s="4" customFormat="1" ht="26.55" hidden="1" customHeight="1" x14ac:dyDescent="0.3">
      <c r="B47" s="40"/>
      <c r="C47" s="65" t="s">
        <v>60</v>
      </c>
      <c r="D47" s="93" t="s">
        <v>66</v>
      </c>
      <c r="E47" s="94" t="s">
        <v>18</v>
      </c>
      <c r="F47" s="95">
        <v>1</v>
      </c>
      <c r="G47" s="96"/>
      <c r="H47" s="141">
        <f>G47*F47</f>
        <v>0</v>
      </c>
      <c r="I47" s="148">
        <v>0</v>
      </c>
      <c r="J47" s="97">
        <f t="shared" ref="J47:J52" si="16">K47-I47</f>
        <v>0</v>
      </c>
      <c r="K47" s="98">
        <f>H47</f>
        <v>0</v>
      </c>
      <c r="L47" s="99"/>
      <c r="P47" s="5"/>
    </row>
    <row r="48" spans="2:16" s="4" customFormat="1" ht="26.55" hidden="1" customHeight="1" x14ac:dyDescent="0.3">
      <c r="B48" s="40"/>
      <c r="C48" s="65" t="s">
        <v>12</v>
      </c>
      <c r="D48" s="93" t="s">
        <v>66</v>
      </c>
      <c r="E48" s="94" t="s">
        <v>110</v>
      </c>
      <c r="F48" s="95">
        <f>2*(2*10)</f>
        <v>40</v>
      </c>
      <c r="G48" s="96">
        <v>15</v>
      </c>
      <c r="H48" s="141">
        <f>G48*F48</f>
        <v>600</v>
      </c>
      <c r="I48" s="148">
        <v>600</v>
      </c>
      <c r="J48" s="97">
        <f t="shared" si="16"/>
        <v>0</v>
      </c>
      <c r="K48" s="98">
        <f>H48</f>
        <v>600</v>
      </c>
      <c r="L48" s="99" t="s">
        <v>191</v>
      </c>
      <c r="P48" s="5"/>
    </row>
    <row r="49" spans="2:16" s="4" customFormat="1" ht="26.55" hidden="1" customHeight="1" x14ac:dyDescent="0.3">
      <c r="B49" s="40"/>
      <c r="C49" s="65" t="s">
        <v>188</v>
      </c>
      <c r="D49" s="93" t="s">
        <v>66</v>
      </c>
      <c r="E49" s="94" t="s">
        <v>110</v>
      </c>
      <c r="F49" s="95">
        <f>2*(2*10)</f>
        <v>40</v>
      </c>
      <c r="G49" s="96">
        <v>13</v>
      </c>
      <c r="H49" s="141">
        <f t="shared" ref="H49:H51" si="17">G49*F49</f>
        <v>520</v>
      </c>
      <c r="I49" s="148">
        <v>520</v>
      </c>
      <c r="J49" s="97">
        <f t="shared" si="16"/>
        <v>0</v>
      </c>
      <c r="K49" s="98">
        <f>H49</f>
        <v>520</v>
      </c>
      <c r="L49" s="99" t="s">
        <v>191</v>
      </c>
      <c r="P49" s="5"/>
    </row>
    <row r="50" spans="2:16" s="4" customFormat="1" ht="26.55" hidden="1" customHeight="1" x14ac:dyDescent="0.3">
      <c r="B50" s="40"/>
      <c r="C50" s="65" t="s">
        <v>189</v>
      </c>
      <c r="D50" s="93" t="s">
        <v>66</v>
      </c>
      <c r="E50" s="94" t="s">
        <v>110</v>
      </c>
      <c r="F50" s="95">
        <f t="shared" ref="F50:F51" si="18">2*(2*10)</f>
        <v>40</v>
      </c>
      <c r="G50" s="96">
        <v>15</v>
      </c>
      <c r="H50" s="141">
        <f t="shared" si="17"/>
        <v>600</v>
      </c>
      <c r="I50" s="148">
        <v>600</v>
      </c>
      <c r="J50" s="97">
        <f t="shared" si="16"/>
        <v>0</v>
      </c>
      <c r="K50" s="98">
        <f>H50</f>
        <v>600</v>
      </c>
      <c r="L50" s="99" t="s">
        <v>191</v>
      </c>
      <c r="P50" s="5"/>
    </row>
    <row r="51" spans="2:16" s="4" customFormat="1" ht="26.55" hidden="1" customHeight="1" x14ac:dyDescent="0.3">
      <c r="B51" s="40"/>
      <c r="C51" s="65" t="s">
        <v>190</v>
      </c>
      <c r="D51" s="93" t="s">
        <v>66</v>
      </c>
      <c r="E51" s="94" t="s">
        <v>110</v>
      </c>
      <c r="F51" s="95">
        <f t="shared" si="18"/>
        <v>40</v>
      </c>
      <c r="G51" s="96">
        <v>13</v>
      </c>
      <c r="H51" s="141">
        <f t="shared" si="17"/>
        <v>520</v>
      </c>
      <c r="I51" s="148">
        <v>520</v>
      </c>
      <c r="J51" s="97">
        <f t="shared" si="16"/>
        <v>0</v>
      </c>
      <c r="K51" s="98">
        <f>H51</f>
        <v>520</v>
      </c>
      <c r="L51" s="99" t="s">
        <v>191</v>
      </c>
      <c r="P51" s="5"/>
    </row>
    <row r="52" spans="2:16" s="4" customFormat="1" ht="26.55" hidden="1" customHeight="1" x14ac:dyDescent="0.3">
      <c r="B52" s="173"/>
      <c r="C52" s="174" t="s">
        <v>61</v>
      </c>
      <c r="D52" s="175" t="s">
        <v>66</v>
      </c>
      <c r="E52" s="176" t="s">
        <v>18</v>
      </c>
      <c r="F52" s="177">
        <v>1</v>
      </c>
      <c r="G52" s="178">
        <v>3767</v>
      </c>
      <c r="H52" s="179">
        <f>G52*F52</f>
        <v>3767</v>
      </c>
      <c r="I52" s="180">
        <v>3527.7000000000003</v>
      </c>
      <c r="J52" s="181">
        <f t="shared" si="16"/>
        <v>0</v>
      </c>
      <c r="K52" s="182">
        <f>SUM(K31:K46)*10%</f>
        <v>3527.7000000000003</v>
      </c>
      <c r="L52" s="183"/>
      <c r="P52" s="5"/>
    </row>
    <row r="53" spans="2:16" s="4" customFormat="1" ht="9.6" hidden="1" customHeight="1" x14ac:dyDescent="0.3">
      <c r="B53" s="37"/>
      <c r="C53" s="23"/>
      <c r="D53" s="10"/>
      <c r="E53" s="10"/>
      <c r="F53" s="10"/>
      <c r="G53" s="23"/>
      <c r="H53" s="138"/>
      <c r="I53" s="145"/>
      <c r="J53" s="100"/>
      <c r="K53" s="101"/>
      <c r="L53" s="102"/>
      <c r="P53" s="5"/>
    </row>
    <row r="54" spans="2:16" s="4" customFormat="1" ht="26.4" hidden="1" customHeight="1" x14ac:dyDescent="0.3">
      <c r="B54" s="134"/>
      <c r="C54" s="135" t="s">
        <v>0</v>
      </c>
      <c r="D54" s="136"/>
      <c r="E54" s="136"/>
      <c r="F54" s="136"/>
      <c r="G54" s="135"/>
      <c r="H54" s="195">
        <f>SUM(H31:H53)</f>
        <v>41284</v>
      </c>
      <c r="I54" s="196">
        <f>SUM(I31:I53)</f>
        <v>41044.699999999997</v>
      </c>
      <c r="J54" s="197">
        <f>K54-I54</f>
        <v>0</v>
      </c>
      <c r="K54" s="198">
        <f>SUM(K31:K53)</f>
        <v>41044.699999999997</v>
      </c>
      <c r="L54" s="199"/>
      <c r="P54" s="5"/>
    </row>
    <row r="55" spans="2:16" s="4" customFormat="1" ht="9.6" hidden="1" customHeight="1" x14ac:dyDescent="0.3">
      <c r="B55" s="14"/>
      <c r="C55" s="128"/>
      <c r="D55" s="129"/>
      <c r="E55" s="129"/>
      <c r="F55" s="129"/>
      <c r="G55" s="128"/>
      <c r="H55" s="143"/>
      <c r="I55" s="150"/>
      <c r="J55" s="38"/>
      <c r="K55" s="39"/>
      <c r="L55" s="73"/>
      <c r="P55" s="5"/>
    </row>
    <row r="56" spans="2:16" s="4" customFormat="1" ht="23.4" hidden="1" customHeight="1" x14ac:dyDescent="0.3">
      <c r="B56" s="232">
        <v>3</v>
      </c>
      <c r="C56" s="233" t="s">
        <v>68</v>
      </c>
      <c r="D56" s="234"/>
      <c r="E56" s="234"/>
      <c r="F56" s="234"/>
      <c r="G56" s="130"/>
      <c r="H56" s="139"/>
      <c r="I56" s="146"/>
      <c r="J56" s="131"/>
      <c r="K56" s="132"/>
      <c r="L56" s="133"/>
      <c r="P56" s="5"/>
    </row>
    <row r="57" spans="2:16" s="4" customFormat="1" ht="26.55" hidden="1" customHeight="1" x14ac:dyDescent="0.3">
      <c r="B57" s="40"/>
      <c r="C57" s="64" t="s">
        <v>45</v>
      </c>
      <c r="D57" s="89"/>
      <c r="E57" s="89"/>
      <c r="F57" s="89"/>
      <c r="G57" s="64"/>
      <c r="H57" s="140"/>
      <c r="I57" s="147"/>
      <c r="J57" s="97"/>
      <c r="K57" s="98"/>
      <c r="L57" s="99"/>
      <c r="P57" s="5"/>
    </row>
    <row r="58" spans="2:16" s="4" customFormat="1" ht="26.55" hidden="1" customHeight="1" x14ac:dyDescent="0.3">
      <c r="B58" s="40"/>
      <c r="C58" s="65" t="s">
        <v>81</v>
      </c>
      <c r="D58" s="93" t="s">
        <v>66</v>
      </c>
      <c r="E58" s="94" t="s">
        <v>47</v>
      </c>
      <c r="F58" s="95">
        <v>1</v>
      </c>
      <c r="G58" s="96">
        <v>1200</v>
      </c>
      <c r="H58" s="141">
        <f t="shared" ref="H58:H64" si="19">G58*F58</f>
        <v>1200</v>
      </c>
      <c r="I58" s="148">
        <v>1200</v>
      </c>
      <c r="J58" s="97">
        <f t="shared" ref="J58:J59" si="20">K58-I58</f>
        <v>0</v>
      </c>
      <c r="K58" s="98">
        <f t="shared" ref="K58:K64" si="21">H58</f>
        <v>1200</v>
      </c>
      <c r="L58" s="99"/>
      <c r="P58" s="5"/>
    </row>
    <row r="59" spans="2:16" s="4" customFormat="1" ht="26.55" hidden="1" customHeight="1" x14ac:dyDescent="0.3">
      <c r="B59" s="40"/>
      <c r="C59" s="65" t="s">
        <v>82</v>
      </c>
      <c r="D59" s="93" t="s">
        <v>66</v>
      </c>
      <c r="E59" s="94" t="s">
        <v>89</v>
      </c>
      <c r="F59" s="95">
        <v>40</v>
      </c>
      <c r="G59" s="96">
        <v>38.5</v>
      </c>
      <c r="H59" s="141">
        <f t="shared" si="19"/>
        <v>1540</v>
      </c>
      <c r="I59" s="148">
        <v>1540</v>
      </c>
      <c r="J59" s="97">
        <f t="shared" si="20"/>
        <v>0</v>
      </c>
      <c r="K59" s="98">
        <f t="shared" si="21"/>
        <v>1540</v>
      </c>
      <c r="L59" s="99"/>
      <c r="P59" s="5"/>
    </row>
    <row r="60" spans="2:16" s="4" customFormat="1" ht="26.55" hidden="1" customHeight="1" x14ac:dyDescent="0.3">
      <c r="B60" s="40"/>
      <c r="C60" s="65" t="s">
        <v>83</v>
      </c>
      <c r="D60" s="93" t="s">
        <v>66</v>
      </c>
      <c r="E60" s="94" t="s">
        <v>47</v>
      </c>
      <c r="F60" s="95">
        <v>4</v>
      </c>
      <c r="G60" s="96">
        <v>50</v>
      </c>
      <c r="H60" s="141">
        <f t="shared" si="19"/>
        <v>200</v>
      </c>
      <c r="I60" s="148">
        <v>200</v>
      </c>
      <c r="J60" s="97">
        <f t="shared" ref="J60:J64" si="22">K60-I60</f>
        <v>0</v>
      </c>
      <c r="K60" s="98">
        <f t="shared" si="21"/>
        <v>200</v>
      </c>
      <c r="L60" s="99"/>
      <c r="P60" s="5"/>
    </row>
    <row r="61" spans="2:16" s="4" customFormat="1" ht="26.55" hidden="1" customHeight="1" x14ac:dyDescent="0.3">
      <c r="B61" s="40"/>
      <c r="C61" s="65" t="s">
        <v>49</v>
      </c>
      <c r="D61" s="93" t="s">
        <v>66</v>
      </c>
      <c r="E61" s="94" t="s">
        <v>47</v>
      </c>
      <c r="F61" s="95">
        <v>8</v>
      </c>
      <c r="G61" s="96">
        <v>15</v>
      </c>
      <c r="H61" s="141">
        <f t="shared" si="19"/>
        <v>120</v>
      </c>
      <c r="I61" s="148">
        <v>120</v>
      </c>
      <c r="J61" s="97">
        <f t="shared" ref="J61:J62" si="23">K61-I61</f>
        <v>0</v>
      </c>
      <c r="K61" s="98">
        <f t="shared" si="21"/>
        <v>120</v>
      </c>
      <c r="L61" s="99"/>
      <c r="P61" s="5"/>
    </row>
    <row r="62" spans="2:16" s="4" customFormat="1" ht="26.55" hidden="1" customHeight="1" x14ac:dyDescent="0.3">
      <c r="B62" s="40"/>
      <c r="C62" s="65" t="s">
        <v>84</v>
      </c>
      <c r="D62" s="93" t="s">
        <v>66</v>
      </c>
      <c r="E62" s="94" t="s">
        <v>47</v>
      </c>
      <c r="F62" s="95">
        <v>8</v>
      </c>
      <c r="G62" s="96">
        <v>50</v>
      </c>
      <c r="H62" s="141">
        <f t="shared" si="19"/>
        <v>400</v>
      </c>
      <c r="I62" s="148">
        <v>400</v>
      </c>
      <c r="J62" s="97">
        <f t="shared" si="23"/>
        <v>0</v>
      </c>
      <c r="K62" s="98">
        <f t="shared" si="21"/>
        <v>400</v>
      </c>
      <c r="L62" s="99"/>
      <c r="P62" s="5"/>
    </row>
    <row r="63" spans="2:16" s="4" customFormat="1" ht="26.55" hidden="1" customHeight="1" x14ac:dyDescent="0.3">
      <c r="B63" s="40"/>
      <c r="C63" s="65" t="s">
        <v>85</v>
      </c>
      <c r="D63" s="93" t="s">
        <v>66</v>
      </c>
      <c r="E63" s="94" t="s">
        <v>18</v>
      </c>
      <c r="F63" s="95">
        <v>1</v>
      </c>
      <c r="G63" s="96">
        <v>689</v>
      </c>
      <c r="H63" s="141">
        <f t="shared" si="19"/>
        <v>689</v>
      </c>
      <c r="I63" s="148">
        <v>689</v>
      </c>
      <c r="J63" s="97">
        <f t="shared" si="22"/>
        <v>0</v>
      </c>
      <c r="K63" s="98">
        <f t="shared" si="21"/>
        <v>689</v>
      </c>
      <c r="L63" s="99"/>
      <c r="P63" s="5"/>
    </row>
    <row r="64" spans="2:16" s="4" customFormat="1" ht="26.55" hidden="1" customHeight="1" x14ac:dyDescent="0.3">
      <c r="B64" s="37"/>
      <c r="C64" s="23" t="s">
        <v>86</v>
      </c>
      <c r="D64" s="10" t="s">
        <v>66</v>
      </c>
      <c r="E64" s="68" t="s">
        <v>18</v>
      </c>
      <c r="F64" s="67">
        <v>1</v>
      </c>
      <c r="G64" s="66">
        <v>73</v>
      </c>
      <c r="H64" s="142">
        <f t="shared" si="19"/>
        <v>73</v>
      </c>
      <c r="I64" s="149">
        <v>73</v>
      </c>
      <c r="J64" s="100">
        <f t="shared" si="22"/>
        <v>0</v>
      </c>
      <c r="K64" s="101">
        <f t="shared" si="21"/>
        <v>73</v>
      </c>
      <c r="L64" s="102"/>
      <c r="P64" s="5"/>
    </row>
    <row r="65" spans="2:16" s="4" customFormat="1" ht="26.55" hidden="1" customHeight="1" x14ac:dyDescent="0.3">
      <c r="B65" s="40"/>
      <c r="C65" s="64" t="s">
        <v>87</v>
      </c>
      <c r="D65" s="89"/>
      <c r="E65" s="89"/>
      <c r="F65" s="89"/>
      <c r="G65" s="64"/>
      <c r="H65" s="140"/>
      <c r="I65" s="147"/>
      <c r="J65" s="90"/>
      <c r="K65" s="91"/>
      <c r="L65" s="92"/>
      <c r="P65" s="5"/>
    </row>
    <row r="66" spans="2:16" s="4" customFormat="1" ht="26.55" hidden="1" customHeight="1" x14ac:dyDescent="0.3">
      <c r="B66" s="40"/>
      <c r="C66" s="65" t="s">
        <v>88</v>
      </c>
      <c r="D66" s="93" t="s">
        <v>66</v>
      </c>
      <c r="E66" s="94" t="s">
        <v>47</v>
      </c>
      <c r="F66" s="95">
        <v>5</v>
      </c>
      <c r="G66" s="96">
        <v>20</v>
      </c>
      <c r="H66" s="141">
        <f t="shared" ref="H66" si="24">G66*F66</f>
        <v>100</v>
      </c>
      <c r="I66" s="148">
        <v>100</v>
      </c>
      <c r="J66" s="97">
        <f t="shared" ref="J66" si="25">K66-I66</f>
        <v>0</v>
      </c>
      <c r="K66" s="98">
        <f>H66</f>
        <v>100</v>
      </c>
      <c r="L66" s="99"/>
      <c r="P66" s="5"/>
    </row>
    <row r="67" spans="2:16" s="4" customFormat="1" ht="9.6" hidden="1" customHeight="1" x14ac:dyDescent="0.3">
      <c r="B67" s="37"/>
      <c r="C67" s="23"/>
      <c r="D67" s="10"/>
      <c r="E67" s="10"/>
      <c r="F67" s="10"/>
      <c r="G67" s="23"/>
      <c r="H67" s="138"/>
      <c r="I67" s="145"/>
      <c r="J67" s="100"/>
      <c r="K67" s="101"/>
      <c r="L67" s="102"/>
      <c r="P67" s="5"/>
    </row>
    <row r="68" spans="2:16" s="4" customFormat="1" ht="26.55" hidden="1" customHeight="1" x14ac:dyDescent="0.3">
      <c r="B68" s="104"/>
      <c r="C68" s="105" t="s">
        <v>60</v>
      </c>
      <c r="D68" s="106" t="s">
        <v>66</v>
      </c>
      <c r="E68" s="107" t="s">
        <v>18</v>
      </c>
      <c r="F68" s="108">
        <v>1</v>
      </c>
      <c r="G68" s="109"/>
      <c r="H68" s="144">
        <f>G68*F68</f>
        <v>0</v>
      </c>
      <c r="I68" s="151">
        <v>0</v>
      </c>
      <c r="J68" s="90">
        <f t="shared" ref="J68:J71" si="26">K68-I68</f>
        <v>0</v>
      </c>
      <c r="K68" s="91">
        <f>H68</f>
        <v>0</v>
      </c>
      <c r="L68" s="92"/>
      <c r="P68" s="5"/>
    </row>
    <row r="69" spans="2:16" s="4" customFormat="1" ht="26.55" hidden="1" customHeight="1" x14ac:dyDescent="0.3">
      <c r="B69" s="40"/>
      <c r="C69" s="65" t="s">
        <v>12</v>
      </c>
      <c r="D69" s="93" t="s">
        <v>66</v>
      </c>
      <c r="E69" s="94" t="s">
        <v>110</v>
      </c>
      <c r="F69" s="95">
        <f>3*(2*10)</f>
        <v>60</v>
      </c>
      <c r="G69" s="96">
        <v>15</v>
      </c>
      <c r="H69" s="141">
        <f>G69*F69</f>
        <v>900</v>
      </c>
      <c r="I69" s="148">
        <v>900</v>
      </c>
      <c r="J69" s="97">
        <f t="shared" si="26"/>
        <v>0</v>
      </c>
      <c r="K69" s="98">
        <f>H69</f>
        <v>900</v>
      </c>
      <c r="L69" s="99" t="s">
        <v>192</v>
      </c>
      <c r="P69" s="5"/>
    </row>
    <row r="70" spans="2:16" s="4" customFormat="1" ht="26.55" hidden="1" customHeight="1" x14ac:dyDescent="0.3">
      <c r="B70" s="40"/>
      <c r="C70" s="65" t="s">
        <v>90</v>
      </c>
      <c r="D70" s="93" t="s">
        <v>66</v>
      </c>
      <c r="E70" s="94" t="s">
        <v>18</v>
      </c>
      <c r="F70" s="95">
        <v>1</v>
      </c>
      <c r="G70" s="96">
        <v>-822</v>
      </c>
      <c r="H70" s="141">
        <f>G70*F70</f>
        <v>-822</v>
      </c>
      <c r="I70" s="148">
        <v>-822</v>
      </c>
      <c r="J70" s="97">
        <f t="shared" ref="J70" si="27">K70-I70</f>
        <v>0</v>
      </c>
      <c r="K70" s="98">
        <f>H70</f>
        <v>-822</v>
      </c>
      <c r="L70" s="99"/>
      <c r="P70" s="5"/>
    </row>
    <row r="71" spans="2:16" s="4" customFormat="1" ht="26.55" hidden="1" customHeight="1" x14ac:dyDescent="0.3">
      <c r="B71" s="173"/>
      <c r="C71" s="174" t="s">
        <v>61</v>
      </c>
      <c r="D71" s="175" t="s">
        <v>66</v>
      </c>
      <c r="E71" s="176" t="s">
        <v>18</v>
      </c>
      <c r="F71" s="177">
        <v>1</v>
      </c>
      <c r="G71" s="178">
        <v>522</v>
      </c>
      <c r="H71" s="179">
        <f>G71*F71</f>
        <v>522</v>
      </c>
      <c r="I71" s="180">
        <v>350</v>
      </c>
      <c r="J71" s="181">
        <f t="shared" si="26"/>
        <v>0</v>
      </c>
      <c r="K71" s="182">
        <f>SUM(K70,K66,K64,K63,K62,K61,K60,K59,K58)*10%</f>
        <v>350</v>
      </c>
      <c r="L71" s="183"/>
      <c r="P71" s="5"/>
    </row>
    <row r="72" spans="2:16" s="4" customFormat="1" ht="9.6" hidden="1" customHeight="1" x14ac:dyDescent="0.3">
      <c r="B72" s="37"/>
      <c r="C72" s="23"/>
      <c r="D72" s="10"/>
      <c r="E72" s="10"/>
      <c r="F72" s="10"/>
      <c r="G72" s="23"/>
      <c r="H72" s="138"/>
      <c r="I72" s="145"/>
      <c r="J72" s="100"/>
      <c r="K72" s="101"/>
      <c r="L72" s="102"/>
      <c r="P72" s="5"/>
    </row>
    <row r="73" spans="2:16" s="4" customFormat="1" ht="26.55" hidden="1" customHeight="1" x14ac:dyDescent="0.3">
      <c r="B73" s="134"/>
      <c r="C73" s="135" t="s">
        <v>0</v>
      </c>
      <c r="D73" s="136"/>
      <c r="E73" s="136"/>
      <c r="F73" s="136"/>
      <c r="G73" s="135"/>
      <c r="H73" s="200">
        <f>SUM(H57:H72)</f>
        <v>4922</v>
      </c>
      <c r="I73" s="201">
        <f>SUM(I57:I72)</f>
        <v>4750</v>
      </c>
      <c r="J73" s="197">
        <f>K73-I73</f>
        <v>0</v>
      </c>
      <c r="K73" s="198">
        <f>SUM(K57:K72)</f>
        <v>4750</v>
      </c>
      <c r="L73" s="199"/>
      <c r="P73" s="5"/>
    </row>
    <row r="74" spans="2:16" s="4" customFormat="1" ht="9.6" hidden="1" customHeight="1" x14ac:dyDescent="0.3">
      <c r="B74" s="14"/>
      <c r="C74" s="128"/>
      <c r="D74" s="129"/>
      <c r="E74" s="129"/>
      <c r="F74" s="129"/>
      <c r="G74" s="128"/>
      <c r="H74" s="143"/>
      <c r="I74" s="150"/>
      <c r="J74" s="38"/>
      <c r="K74" s="39"/>
      <c r="L74" s="73"/>
      <c r="P74" s="5"/>
    </row>
    <row r="75" spans="2:16" s="4" customFormat="1" ht="23.4" hidden="1" customHeight="1" x14ac:dyDescent="0.3">
      <c r="B75" s="232">
        <v>4</v>
      </c>
      <c r="C75" s="233" t="s">
        <v>69</v>
      </c>
      <c r="D75" s="234"/>
      <c r="E75" s="234"/>
      <c r="F75" s="234"/>
      <c r="G75" s="130"/>
      <c r="H75" s="139"/>
      <c r="I75" s="146"/>
      <c r="J75" s="131"/>
      <c r="K75" s="132"/>
      <c r="L75" s="133"/>
      <c r="P75" s="5"/>
    </row>
    <row r="76" spans="2:16" s="4" customFormat="1" ht="26.55" hidden="1" customHeight="1" x14ac:dyDescent="0.3">
      <c r="B76" s="40"/>
      <c r="C76" s="64" t="s">
        <v>48</v>
      </c>
      <c r="D76" s="89"/>
      <c r="E76" s="89"/>
      <c r="F76" s="89"/>
      <c r="G76" s="64"/>
      <c r="H76" s="140"/>
      <c r="I76" s="147"/>
      <c r="J76" s="90"/>
      <c r="K76" s="91"/>
      <c r="L76" s="92"/>
      <c r="P76" s="5"/>
    </row>
    <row r="77" spans="2:16" s="4" customFormat="1" ht="26.55" hidden="1" customHeight="1" x14ac:dyDescent="0.3">
      <c r="B77" s="40"/>
      <c r="C77" s="65" t="s">
        <v>56</v>
      </c>
      <c r="D77" s="93" t="s">
        <v>66</v>
      </c>
      <c r="E77" s="94" t="s">
        <v>47</v>
      </c>
      <c r="F77" s="95">
        <v>5</v>
      </c>
      <c r="G77" s="96">
        <v>450</v>
      </c>
      <c r="H77" s="141">
        <f t="shared" ref="H77:H81" si="28">G77*F77</f>
        <v>2250</v>
      </c>
      <c r="I77" s="148">
        <v>2250</v>
      </c>
      <c r="J77" s="97">
        <f t="shared" ref="J77:J81" si="29">K77-I77</f>
        <v>0</v>
      </c>
      <c r="K77" s="98">
        <f>H77</f>
        <v>2250</v>
      </c>
      <c r="L77" s="99"/>
      <c r="P77" s="5"/>
    </row>
    <row r="78" spans="2:16" s="4" customFormat="1" ht="26.55" hidden="1" customHeight="1" x14ac:dyDescent="0.3">
      <c r="B78" s="40"/>
      <c r="C78" s="65" t="s">
        <v>91</v>
      </c>
      <c r="D78" s="93" t="s">
        <v>66</v>
      </c>
      <c r="E78" s="94" t="s">
        <v>47</v>
      </c>
      <c r="F78" s="95">
        <v>1</v>
      </c>
      <c r="G78" s="96">
        <v>160</v>
      </c>
      <c r="H78" s="141">
        <f t="shared" si="28"/>
        <v>160</v>
      </c>
      <c r="I78" s="148">
        <v>160</v>
      </c>
      <c r="J78" s="97">
        <f t="shared" si="29"/>
        <v>0</v>
      </c>
      <c r="K78" s="98">
        <f>H78</f>
        <v>160</v>
      </c>
      <c r="L78" s="99"/>
      <c r="P78" s="5"/>
    </row>
    <row r="79" spans="2:16" s="4" customFormat="1" ht="26.55" hidden="1" customHeight="1" x14ac:dyDescent="0.3">
      <c r="B79" s="40"/>
      <c r="C79" s="65" t="s">
        <v>92</v>
      </c>
      <c r="D79" s="93" t="s">
        <v>66</v>
      </c>
      <c r="E79" s="94" t="s">
        <v>47</v>
      </c>
      <c r="F79" s="95">
        <v>3</v>
      </c>
      <c r="G79" s="96">
        <v>58</v>
      </c>
      <c r="H79" s="141">
        <f t="shared" si="28"/>
        <v>174</v>
      </c>
      <c r="I79" s="148">
        <v>174</v>
      </c>
      <c r="J79" s="97">
        <f t="shared" si="29"/>
        <v>0</v>
      </c>
      <c r="K79" s="98">
        <f>H79</f>
        <v>174</v>
      </c>
      <c r="L79" s="99"/>
      <c r="P79" s="5"/>
    </row>
    <row r="80" spans="2:16" s="4" customFormat="1" ht="26.55" hidden="1" customHeight="1" x14ac:dyDescent="0.3">
      <c r="B80" s="40"/>
      <c r="C80" s="65" t="s">
        <v>93</v>
      </c>
      <c r="D80" s="93" t="s">
        <v>66</v>
      </c>
      <c r="E80" s="94" t="s">
        <v>47</v>
      </c>
      <c r="F80" s="95">
        <v>5</v>
      </c>
      <c r="G80" s="96">
        <v>40</v>
      </c>
      <c r="H80" s="141">
        <f t="shared" si="28"/>
        <v>200</v>
      </c>
      <c r="I80" s="148">
        <v>200</v>
      </c>
      <c r="J80" s="97">
        <f t="shared" si="29"/>
        <v>0</v>
      </c>
      <c r="K80" s="98">
        <f>H80</f>
        <v>200</v>
      </c>
      <c r="L80" s="99"/>
      <c r="P80" s="5"/>
    </row>
    <row r="81" spans="2:16" s="4" customFormat="1" ht="26.55" hidden="1" customHeight="1" x14ac:dyDescent="0.3">
      <c r="B81" s="40"/>
      <c r="C81" s="65" t="s">
        <v>59</v>
      </c>
      <c r="D81" s="93" t="s">
        <v>66</v>
      </c>
      <c r="E81" s="94" t="s">
        <v>18</v>
      </c>
      <c r="F81" s="95">
        <v>1</v>
      </c>
      <c r="G81" s="96">
        <v>119</v>
      </c>
      <c r="H81" s="141">
        <f t="shared" si="28"/>
        <v>119</v>
      </c>
      <c r="I81" s="148">
        <v>119</v>
      </c>
      <c r="J81" s="97">
        <f t="shared" si="29"/>
        <v>0</v>
      </c>
      <c r="K81" s="98">
        <f>H81</f>
        <v>119</v>
      </c>
      <c r="L81" s="99"/>
      <c r="P81" s="5"/>
    </row>
    <row r="82" spans="2:16" s="4" customFormat="1" ht="9.6" hidden="1" customHeight="1" x14ac:dyDescent="0.3">
      <c r="B82" s="37"/>
      <c r="C82" s="23"/>
      <c r="D82" s="10"/>
      <c r="E82" s="10"/>
      <c r="F82" s="10"/>
      <c r="G82" s="23"/>
      <c r="H82" s="138"/>
      <c r="I82" s="145"/>
      <c r="J82" s="100"/>
      <c r="K82" s="101"/>
      <c r="L82" s="102"/>
      <c r="P82" s="5"/>
    </row>
    <row r="83" spans="2:16" s="4" customFormat="1" ht="26.55" hidden="1" customHeight="1" x14ac:dyDescent="0.3">
      <c r="B83" s="40"/>
      <c r="C83" s="65" t="s">
        <v>60</v>
      </c>
      <c r="D83" s="93" t="s">
        <v>66</v>
      </c>
      <c r="E83" s="94" t="s">
        <v>18</v>
      </c>
      <c r="F83" s="95">
        <v>1</v>
      </c>
      <c r="G83" s="96"/>
      <c r="H83" s="141">
        <f>G83*F83</f>
        <v>0</v>
      </c>
      <c r="I83" s="148">
        <v>0</v>
      </c>
      <c r="J83" s="90">
        <f t="shared" ref="J83:J85" si="30">K83-I83</f>
        <v>0</v>
      </c>
      <c r="K83" s="91">
        <f>H83</f>
        <v>0</v>
      </c>
      <c r="L83" s="92"/>
      <c r="P83" s="5"/>
    </row>
    <row r="84" spans="2:16" s="4" customFormat="1" ht="26.55" hidden="1" customHeight="1" x14ac:dyDescent="0.3">
      <c r="B84" s="40"/>
      <c r="C84" s="65" t="s">
        <v>12</v>
      </c>
      <c r="D84" s="93" t="s">
        <v>66</v>
      </c>
      <c r="E84" s="94" t="s">
        <v>110</v>
      </c>
      <c r="F84" s="95">
        <f>3*(2*10)</f>
        <v>60</v>
      </c>
      <c r="G84" s="96">
        <v>15</v>
      </c>
      <c r="H84" s="141">
        <f>G84*F84</f>
        <v>900</v>
      </c>
      <c r="I84" s="148">
        <v>900</v>
      </c>
      <c r="J84" s="97">
        <f t="shared" si="30"/>
        <v>0</v>
      </c>
      <c r="K84" s="98">
        <f>H84</f>
        <v>900</v>
      </c>
      <c r="L84" s="99" t="s">
        <v>193</v>
      </c>
      <c r="P84" s="5"/>
    </row>
    <row r="85" spans="2:16" s="4" customFormat="1" ht="26.55" hidden="1" customHeight="1" x14ac:dyDescent="0.3">
      <c r="B85" s="173"/>
      <c r="C85" s="174" t="s">
        <v>61</v>
      </c>
      <c r="D85" s="175" t="s">
        <v>66</v>
      </c>
      <c r="E85" s="176" t="s">
        <v>18</v>
      </c>
      <c r="F85" s="177">
        <v>1</v>
      </c>
      <c r="G85" s="178">
        <v>380</v>
      </c>
      <c r="H85" s="179">
        <f>G85*F85</f>
        <v>380</v>
      </c>
      <c r="I85" s="180">
        <v>290.3</v>
      </c>
      <c r="J85" s="181">
        <f t="shared" si="30"/>
        <v>0</v>
      </c>
      <c r="K85" s="182">
        <f>SUM(K76:K82)*10%</f>
        <v>290.3</v>
      </c>
      <c r="L85" s="183"/>
      <c r="P85" s="5"/>
    </row>
    <row r="86" spans="2:16" s="4" customFormat="1" ht="9.6" hidden="1" customHeight="1" x14ac:dyDescent="0.3">
      <c r="B86" s="37"/>
      <c r="C86" s="23"/>
      <c r="D86" s="10"/>
      <c r="E86" s="10"/>
      <c r="F86" s="10"/>
      <c r="G86" s="23"/>
      <c r="H86" s="138"/>
      <c r="I86" s="145"/>
      <c r="J86" s="100"/>
      <c r="K86" s="101"/>
      <c r="L86" s="102"/>
      <c r="P86" s="5"/>
    </row>
    <row r="87" spans="2:16" s="4" customFormat="1" ht="26.55" hidden="1" customHeight="1" x14ac:dyDescent="0.3">
      <c r="B87" s="134"/>
      <c r="C87" s="135" t="s">
        <v>0</v>
      </c>
      <c r="D87" s="136"/>
      <c r="E87" s="136"/>
      <c r="F87" s="136"/>
      <c r="G87" s="135"/>
      <c r="H87" s="200">
        <f>SUM(H76:H86)</f>
        <v>4183</v>
      </c>
      <c r="I87" s="201">
        <f>SUM(I76:I86)</f>
        <v>4093.3</v>
      </c>
      <c r="J87" s="197">
        <f>K87-I87</f>
        <v>0</v>
      </c>
      <c r="K87" s="198">
        <f>SUM(K76:K86)</f>
        <v>4093.3</v>
      </c>
      <c r="L87" s="199"/>
      <c r="P87" s="5"/>
    </row>
    <row r="88" spans="2:16" s="4" customFormat="1" ht="9.6" hidden="1" customHeight="1" x14ac:dyDescent="0.3">
      <c r="B88" s="14"/>
      <c r="C88" s="128"/>
      <c r="D88" s="129"/>
      <c r="E88" s="129"/>
      <c r="F88" s="129"/>
      <c r="G88" s="128"/>
      <c r="H88" s="143"/>
      <c r="I88" s="150"/>
      <c r="J88" s="38"/>
      <c r="K88" s="39"/>
      <c r="L88" s="73"/>
      <c r="P88" s="5"/>
    </row>
    <row r="89" spans="2:16" s="4" customFormat="1" ht="23.4" hidden="1" customHeight="1" x14ac:dyDescent="0.3">
      <c r="B89" s="232">
        <v>5</v>
      </c>
      <c r="C89" s="233" t="s">
        <v>70</v>
      </c>
      <c r="D89" s="234"/>
      <c r="E89" s="234"/>
      <c r="F89" s="234"/>
      <c r="G89" s="130"/>
      <c r="H89" s="139"/>
      <c r="I89" s="146"/>
      <c r="J89" s="131"/>
      <c r="K89" s="132"/>
      <c r="L89" s="133"/>
      <c r="P89" s="5"/>
    </row>
    <row r="90" spans="2:16" s="4" customFormat="1" ht="26.55" hidden="1" customHeight="1" x14ac:dyDescent="0.3">
      <c r="B90" s="40"/>
      <c r="C90" s="64" t="s">
        <v>45</v>
      </c>
      <c r="D90" s="89"/>
      <c r="E90" s="89"/>
      <c r="F90" s="89"/>
      <c r="G90" s="64"/>
      <c r="H90" s="140"/>
      <c r="I90" s="147"/>
      <c r="J90" s="90"/>
      <c r="K90" s="91"/>
      <c r="L90" s="92"/>
      <c r="P90" s="5"/>
    </row>
    <row r="91" spans="2:16" s="4" customFormat="1" ht="26.55" hidden="1" customHeight="1" x14ac:dyDescent="0.3">
      <c r="B91" s="40"/>
      <c r="C91" s="65" t="s">
        <v>94</v>
      </c>
      <c r="D91" s="93" t="s">
        <v>66</v>
      </c>
      <c r="E91" s="94" t="s">
        <v>47</v>
      </c>
      <c r="F91" s="95">
        <v>1</v>
      </c>
      <c r="G91" s="96">
        <v>2650</v>
      </c>
      <c r="H91" s="141">
        <f>G91*F91</f>
        <v>2650</v>
      </c>
      <c r="I91" s="148">
        <v>2650</v>
      </c>
      <c r="J91" s="97">
        <f t="shared" ref="J91:J93" si="31">K91-I91</f>
        <v>0</v>
      </c>
      <c r="K91" s="98">
        <f>H91</f>
        <v>2650</v>
      </c>
      <c r="L91" s="99"/>
      <c r="P91" s="5"/>
    </row>
    <row r="92" spans="2:16" s="4" customFormat="1" ht="26.55" hidden="1" customHeight="1" x14ac:dyDescent="0.3">
      <c r="B92" s="40"/>
      <c r="C92" s="65" t="s">
        <v>95</v>
      </c>
      <c r="D92" s="93" t="s">
        <v>66</v>
      </c>
      <c r="E92" s="94" t="s">
        <v>89</v>
      </c>
      <c r="F92" s="95">
        <v>100</v>
      </c>
      <c r="G92" s="96">
        <v>180</v>
      </c>
      <c r="H92" s="141">
        <f>G92*F92</f>
        <v>18000</v>
      </c>
      <c r="I92" s="148">
        <v>18000</v>
      </c>
      <c r="J92" s="97">
        <f t="shared" si="31"/>
        <v>0</v>
      </c>
      <c r="K92" s="98">
        <f>H92</f>
        <v>18000</v>
      </c>
      <c r="L92" s="99"/>
      <c r="P92" s="5"/>
    </row>
    <row r="93" spans="2:16" s="4" customFormat="1" ht="26.55" hidden="1" customHeight="1" x14ac:dyDescent="0.3">
      <c r="B93" s="40"/>
      <c r="C93" s="65" t="s">
        <v>96</v>
      </c>
      <c r="D93" s="93" t="s">
        <v>66</v>
      </c>
      <c r="E93" s="94" t="s">
        <v>18</v>
      </c>
      <c r="F93" s="95">
        <v>1</v>
      </c>
      <c r="G93" s="96">
        <v>109</v>
      </c>
      <c r="H93" s="141">
        <f>G93*F93</f>
        <v>109</v>
      </c>
      <c r="I93" s="148">
        <v>109</v>
      </c>
      <c r="J93" s="97">
        <f t="shared" si="31"/>
        <v>0</v>
      </c>
      <c r="K93" s="98">
        <f>H93</f>
        <v>109</v>
      </c>
      <c r="L93" s="99"/>
      <c r="P93" s="5"/>
    </row>
    <row r="94" spans="2:16" s="4" customFormat="1" ht="9.6" hidden="1" customHeight="1" x14ac:dyDescent="0.3">
      <c r="B94" s="37"/>
      <c r="C94" s="23"/>
      <c r="D94" s="10"/>
      <c r="E94" s="10"/>
      <c r="F94" s="10"/>
      <c r="G94" s="23"/>
      <c r="H94" s="138"/>
      <c r="I94" s="145"/>
      <c r="J94" s="100"/>
      <c r="K94" s="101"/>
      <c r="L94" s="102"/>
      <c r="P94" s="5"/>
    </row>
    <row r="95" spans="2:16" s="4" customFormat="1" ht="26.55" hidden="1" customHeight="1" x14ac:dyDescent="0.3">
      <c r="B95" s="40"/>
      <c r="C95" s="65" t="s">
        <v>60</v>
      </c>
      <c r="D95" s="93" t="s">
        <v>66</v>
      </c>
      <c r="E95" s="94" t="s">
        <v>18</v>
      </c>
      <c r="F95" s="95">
        <v>1</v>
      </c>
      <c r="G95" s="96"/>
      <c r="H95" s="141">
        <f>G95*F95</f>
        <v>0</v>
      </c>
      <c r="I95" s="148">
        <v>0</v>
      </c>
      <c r="J95" s="90">
        <f t="shared" ref="J95:J99" si="32">K95-I95</f>
        <v>0</v>
      </c>
      <c r="K95" s="91">
        <f>H95</f>
        <v>0</v>
      </c>
      <c r="L95" s="92"/>
      <c r="P95" s="5"/>
    </row>
    <row r="96" spans="2:16" s="4" customFormat="1" ht="26.55" hidden="1" customHeight="1" x14ac:dyDescent="0.3">
      <c r="B96" s="40"/>
      <c r="C96" s="65" t="s">
        <v>12</v>
      </c>
      <c r="D96" s="93" t="s">
        <v>66</v>
      </c>
      <c r="E96" s="94" t="s">
        <v>110</v>
      </c>
      <c r="F96" s="95">
        <f>3*(2*10)</f>
        <v>60</v>
      </c>
      <c r="G96" s="96">
        <v>15</v>
      </c>
      <c r="H96" s="141">
        <f>G96*F96</f>
        <v>900</v>
      </c>
      <c r="I96" s="148">
        <v>900</v>
      </c>
      <c r="J96" s="97">
        <f t="shared" si="32"/>
        <v>0</v>
      </c>
      <c r="K96" s="98">
        <f>H96</f>
        <v>900</v>
      </c>
      <c r="L96" s="99" t="s">
        <v>192</v>
      </c>
      <c r="P96" s="5"/>
    </row>
    <row r="97" spans="2:16" s="4" customFormat="1" ht="26.55" hidden="1" customHeight="1" x14ac:dyDescent="0.3">
      <c r="B97" s="40"/>
      <c r="C97" s="65" t="s">
        <v>188</v>
      </c>
      <c r="D97" s="93" t="s">
        <v>66</v>
      </c>
      <c r="E97" s="94" t="s">
        <v>110</v>
      </c>
      <c r="F97" s="95">
        <f>3*(2*10)</f>
        <v>60</v>
      </c>
      <c r="G97" s="96">
        <v>13</v>
      </c>
      <c r="H97" s="141">
        <f t="shared" ref="H97" si="33">G97*F97</f>
        <v>780</v>
      </c>
      <c r="I97" s="148">
        <v>780</v>
      </c>
      <c r="J97" s="97">
        <f t="shared" si="32"/>
        <v>0</v>
      </c>
      <c r="K97" s="98">
        <f>H97</f>
        <v>780</v>
      </c>
      <c r="L97" s="99" t="s">
        <v>192</v>
      </c>
      <c r="P97" s="5"/>
    </row>
    <row r="98" spans="2:16" s="4" customFormat="1" ht="26.55" hidden="1" customHeight="1" x14ac:dyDescent="0.3">
      <c r="B98" s="40"/>
      <c r="C98" s="65" t="s">
        <v>90</v>
      </c>
      <c r="D98" s="93" t="s">
        <v>66</v>
      </c>
      <c r="E98" s="94" t="s">
        <v>18</v>
      </c>
      <c r="F98" s="95">
        <v>1</v>
      </c>
      <c r="G98" s="96">
        <v>-6195</v>
      </c>
      <c r="H98" s="141">
        <f>G98*F98</f>
        <v>-6195</v>
      </c>
      <c r="I98" s="148">
        <v>-6195</v>
      </c>
      <c r="J98" s="97">
        <f t="shared" si="32"/>
        <v>0</v>
      </c>
      <c r="K98" s="98">
        <f>H98</f>
        <v>-6195</v>
      </c>
      <c r="L98" s="99"/>
      <c r="P98" s="5"/>
    </row>
    <row r="99" spans="2:16" s="4" customFormat="1" ht="26.55" hidden="1" customHeight="1" x14ac:dyDescent="0.3">
      <c r="B99" s="173"/>
      <c r="C99" s="174" t="s">
        <v>61</v>
      </c>
      <c r="D99" s="175" t="s">
        <v>66</v>
      </c>
      <c r="E99" s="176" t="s">
        <v>18</v>
      </c>
      <c r="F99" s="177">
        <v>1</v>
      </c>
      <c r="G99" s="178">
        <v>2243</v>
      </c>
      <c r="H99" s="179">
        <f>G99*F99</f>
        <v>2243</v>
      </c>
      <c r="I99" s="180">
        <v>1456.4</v>
      </c>
      <c r="J99" s="181">
        <f t="shared" si="32"/>
        <v>0</v>
      </c>
      <c r="K99" s="182">
        <f>SUM(K98,K93,K92,K91)*10%</f>
        <v>1456.4</v>
      </c>
      <c r="L99" s="183"/>
      <c r="P99" s="5"/>
    </row>
    <row r="100" spans="2:16" s="4" customFormat="1" ht="9.6" hidden="1" customHeight="1" x14ac:dyDescent="0.3">
      <c r="B100" s="37"/>
      <c r="C100" s="23"/>
      <c r="D100" s="10"/>
      <c r="E100" s="10"/>
      <c r="F100" s="10"/>
      <c r="G100" s="23"/>
      <c r="H100" s="138"/>
      <c r="I100" s="145"/>
      <c r="J100" s="100"/>
      <c r="K100" s="101"/>
      <c r="L100" s="102"/>
      <c r="P100" s="5"/>
    </row>
    <row r="101" spans="2:16" s="4" customFormat="1" ht="26.55" hidden="1" customHeight="1" x14ac:dyDescent="0.3">
      <c r="B101" s="134"/>
      <c r="C101" s="135" t="s">
        <v>0</v>
      </c>
      <c r="D101" s="136"/>
      <c r="E101" s="136"/>
      <c r="F101" s="136"/>
      <c r="G101" s="135"/>
      <c r="H101" s="200">
        <f>SUM(H90:H100)</f>
        <v>18487</v>
      </c>
      <c r="I101" s="201">
        <f>SUM(I90:I100)</f>
        <v>17700.400000000001</v>
      </c>
      <c r="J101" s="197">
        <f>K101-I101</f>
        <v>0</v>
      </c>
      <c r="K101" s="198">
        <f>SUM(K90:K100)</f>
        <v>17700.400000000001</v>
      </c>
      <c r="L101" s="199"/>
      <c r="P101" s="5"/>
    </row>
    <row r="102" spans="2:16" s="4" customFormat="1" ht="9.6" hidden="1" customHeight="1" x14ac:dyDescent="0.3">
      <c r="B102" s="14"/>
      <c r="C102" s="128"/>
      <c r="D102" s="129"/>
      <c r="E102" s="129"/>
      <c r="F102" s="129"/>
      <c r="G102" s="128"/>
      <c r="H102" s="143"/>
      <c r="I102" s="150"/>
      <c r="J102" s="38"/>
      <c r="K102" s="39"/>
      <c r="L102" s="73"/>
      <c r="P102" s="5"/>
    </row>
    <row r="103" spans="2:16" s="4" customFormat="1" ht="23.4" hidden="1" customHeight="1" x14ac:dyDescent="0.3">
      <c r="B103" s="232">
        <v>6</v>
      </c>
      <c r="C103" s="233" t="s">
        <v>101</v>
      </c>
      <c r="D103" s="234"/>
      <c r="E103" s="234"/>
      <c r="F103" s="234"/>
      <c r="G103" s="130"/>
      <c r="H103" s="139"/>
      <c r="I103" s="146"/>
      <c r="J103" s="131"/>
      <c r="K103" s="132"/>
      <c r="L103" s="133"/>
      <c r="P103" s="5"/>
    </row>
    <row r="104" spans="2:16" s="4" customFormat="1" ht="26.55" hidden="1" customHeight="1" x14ac:dyDescent="0.3">
      <c r="B104" s="40"/>
      <c r="C104" s="64" t="s">
        <v>45</v>
      </c>
      <c r="D104" s="89"/>
      <c r="E104" s="89"/>
      <c r="F104" s="89"/>
      <c r="G104" s="64"/>
      <c r="H104" s="140"/>
      <c r="I104" s="147"/>
      <c r="J104" s="90"/>
      <c r="K104" s="91"/>
      <c r="L104" s="92"/>
      <c r="P104" s="5"/>
    </row>
    <row r="105" spans="2:16" s="4" customFormat="1" ht="26.55" hidden="1" customHeight="1" x14ac:dyDescent="0.3">
      <c r="B105" s="40"/>
      <c r="C105" s="65" t="s">
        <v>103</v>
      </c>
      <c r="D105" s="93" t="s">
        <v>99</v>
      </c>
      <c r="E105" s="94" t="s">
        <v>47</v>
      </c>
      <c r="F105" s="95">
        <v>180</v>
      </c>
      <c r="G105" s="96">
        <v>50</v>
      </c>
      <c r="H105" s="141">
        <f>G105*F105</f>
        <v>9000</v>
      </c>
      <c r="I105" s="148">
        <v>9000</v>
      </c>
      <c r="J105" s="97">
        <f t="shared" ref="J105:J109" si="34">K105-I105</f>
        <v>0</v>
      </c>
      <c r="K105" s="98">
        <f>H105</f>
        <v>9000</v>
      </c>
      <c r="L105" s="99"/>
      <c r="P105" s="5"/>
    </row>
    <row r="106" spans="2:16" s="4" customFormat="1" ht="26.55" hidden="1" customHeight="1" x14ac:dyDescent="0.3">
      <c r="B106" s="40"/>
      <c r="C106" s="65" t="s">
        <v>104</v>
      </c>
      <c r="D106" s="93" t="s">
        <v>99</v>
      </c>
      <c r="E106" s="94" t="s">
        <v>47</v>
      </c>
      <c r="F106" s="95">
        <v>80</v>
      </c>
      <c r="G106" s="96">
        <v>220</v>
      </c>
      <c r="H106" s="141">
        <f>G106*F106</f>
        <v>17600</v>
      </c>
      <c r="I106" s="148">
        <v>17600</v>
      </c>
      <c r="J106" s="97">
        <f t="shared" si="34"/>
        <v>0</v>
      </c>
      <c r="K106" s="98">
        <f>H106</f>
        <v>17600</v>
      </c>
      <c r="L106" s="99"/>
      <c r="P106" s="5"/>
    </row>
    <row r="107" spans="2:16" s="4" customFormat="1" ht="26.55" hidden="1" customHeight="1" x14ac:dyDescent="0.3">
      <c r="B107" s="40"/>
      <c r="C107" s="65" t="s">
        <v>74</v>
      </c>
      <c r="D107" s="93" t="s">
        <v>99</v>
      </c>
      <c r="E107" s="94" t="s">
        <v>47</v>
      </c>
      <c r="F107" s="95">
        <v>275</v>
      </c>
      <c r="G107" s="96">
        <v>8.75</v>
      </c>
      <c r="H107" s="141">
        <f>G107*F107</f>
        <v>2406.25</v>
      </c>
      <c r="I107" s="148">
        <v>2406.25</v>
      </c>
      <c r="J107" s="97">
        <f t="shared" ref="J107:J108" si="35">K107-I107</f>
        <v>0</v>
      </c>
      <c r="K107" s="98">
        <f>H107</f>
        <v>2406.25</v>
      </c>
      <c r="L107" s="99"/>
      <c r="P107" s="5"/>
    </row>
    <row r="108" spans="2:16" s="4" customFormat="1" ht="26.55" hidden="1" customHeight="1" x14ac:dyDescent="0.3">
      <c r="B108" s="40"/>
      <c r="C108" s="65" t="s">
        <v>105</v>
      </c>
      <c r="D108" s="93" t="s">
        <v>99</v>
      </c>
      <c r="E108" s="94" t="s">
        <v>18</v>
      </c>
      <c r="F108" s="95">
        <v>1</v>
      </c>
      <c r="G108" s="96">
        <v>12600</v>
      </c>
      <c r="H108" s="141">
        <f>G108*F108</f>
        <v>12600</v>
      </c>
      <c r="I108" s="148">
        <v>12600</v>
      </c>
      <c r="J108" s="97">
        <f t="shared" si="35"/>
        <v>0</v>
      </c>
      <c r="K108" s="98">
        <f>H108</f>
        <v>12600</v>
      </c>
      <c r="L108" s="99"/>
      <c r="P108" s="5"/>
    </row>
    <row r="109" spans="2:16" s="4" customFormat="1" ht="49.8" hidden="1" customHeight="1" x14ac:dyDescent="0.3">
      <c r="B109" s="40"/>
      <c r="C109" s="65" t="s">
        <v>106</v>
      </c>
      <c r="D109" s="93" t="s">
        <v>99</v>
      </c>
      <c r="E109" s="94" t="s">
        <v>18</v>
      </c>
      <c r="F109" s="95">
        <v>1</v>
      </c>
      <c r="G109" s="96">
        <v>1652.5</v>
      </c>
      <c r="H109" s="141">
        <f>G109*F109</f>
        <v>1652.5</v>
      </c>
      <c r="I109" s="148">
        <v>1652.5</v>
      </c>
      <c r="J109" s="97">
        <f t="shared" si="34"/>
        <v>0</v>
      </c>
      <c r="K109" s="98">
        <f>H109</f>
        <v>1652.5</v>
      </c>
      <c r="L109" s="99"/>
      <c r="P109" s="5"/>
    </row>
    <row r="110" spans="2:16" s="4" customFormat="1" ht="9.6" hidden="1" customHeight="1" x14ac:dyDescent="0.3">
      <c r="B110" s="37"/>
      <c r="C110" s="23"/>
      <c r="D110" s="10"/>
      <c r="E110" s="10"/>
      <c r="F110" s="10"/>
      <c r="G110" s="23"/>
      <c r="H110" s="138"/>
      <c r="I110" s="145"/>
      <c r="J110" s="100"/>
      <c r="K110" s="101"/>
      <c r="L110" s="102"/>
      <c r="P110" s="5"/>
    </row>
    <row r="111" spans="2:16" s="4" customFormat="1" ht="26.55" hidden="1" customHeight="1" x14ac:dyDescent="0.3">
      <c r="B111" s="40"/>
      <c r="C111" s="65" t="s">
        <v>60</v>
      </c>
      <c r="D111" s="93" t="s">
        <v>99</v>
      </c>
      <c r="E111" s="94" t="s">
        <v>18</v>
      </c>
      <c r="F111" s="95"/>
      <c r="G111" s="96"/>
      <c r="H111" s="141">
        <f>G111*F111</f>
        <v>0</v>
      </c>
      <c r="I111" s="148">
        <v>0</v>
      </c>
      <c r="J111" s="90">
        <f t="shared" ref="J111:J112" si="36">K111-I111</f>
        <v>0</v>
      </c>
      <c r="K111" s="91">
        <f>H111</f>
        <v>0</v>
      </c>
      <c r="L111" s="92"/>
      <c r="P111" s="5"/>
    </row>
    <row r="112" spans="2:16" s="4" customFormat="1" ht="26.55" hidden="1" customHeight="1" x14ac:dyDescent="0.3">
      <c r="B112" s="173"/>
      <c r="C112" s="174" t="s">
        <v>61</v>
      </c>
      <c r="D112" s="175" t="s">
        <v>99</v>
      </c>
      <c r="E112" s="176" t="s">
        <v>18</v>
      </c>
      <c r="F112" s="177">
        <v>1</v>
      </c>
      <c r="G112" s="178">
        <f>SUM(H105:H111)*10%</f>
        <v>4325.875</v>
      </c>
      <c r="H112" s="179">
        <f>G112*F112</f>
        <v>4325.875</v>
      </c>
      <c r="I112" s="180">
        <v>4325.875</v>
      </c>
      <c r="J112" s="181">
        <f t="shared" si="36"/>
        <v>0</v>
      </c>
      <c r="K112" s="182">
        <f>SUM(K105:K110)*10%</f>
        <v>4325.875</v>
      </c>
      <c r="L112" s="183"/>
      <c r="P112" s="5"/>
    </row>
    <row r="113" spans="2:16" s="4" customFormat="1" ht="9.6" hidden="1" customHeight="1" x14ac:dyDescent="0.3">
      <c r="B113" s="37"/>
      <c r="C113" s="23"/>
      <c r="D113" s="10"/>
      <c r="E113" s="10"/>
      <c r="F113" s="10"/>
      <c r="G113" s="23"/>
      <c r="H113" s="138"/>
      <c r="I113" s="145"/>
      <c r="J113" s="100"/>
      <c r="K113" s="101"/>
      <c r="L113" s="102"/>
      <c r="P113" s="5"/>
    </row>
    <row r="114" spans="2:16" s="4" customFormat="1" ht="26.55" hidden="1" customHeight="1" x14ac:dyDescent="0.3">
      <c r="B114" s="134"/>
      <c r="C114" s="135" t="s">
        <v>0</v>
      </c>
      <c r="D114" s="136"/>
      <c r="E114" s="136"/>
      <c r="F114" s="136"/>
      <c r="G114" s="135"/>
      <c r="H114" s="200">
        <f>SUM(H104:H113)</f>
        <v>47584.625</v>
      </c>
      <c r="I114" s="201">
        <f>SUM(I104:I113)</f>
        <v>47584.625</v>
      </c>
      <c r="J114" s="197">
        <f>K114-I114</f>
        <v>0</v>
      </c>
      <c r="K114" s="198">
        <f>SUM(K104:K113)</f>
        <v>47584.625</v>
      </c>
      <c r="L114" s="199"/>
      <c r="P114" s="5"/>
    </row>
    <row r="115" spans="2:16" s="4" customFormat="1" ht="9.6" hidden="1" customHeight="1" x14ac:dyDescent="0.3">
      <c r="B115" s="14"/>
      <c r="C115" s="128"/>
      <c r="D115" s="129"/>
      <c r="E115" s="129"/>
      <c r="F115" s="129"/>
      <c r="G115" s="128"/>
      <c r="H115" s="143"/>
      <c r="I115" s="150"/>
      <c r="J115" s="38"/>
      <c r="K115" s="39"/>
      <c r="L115" s="73"/>
      <c r="P115" s="5"/>
    </row>
    <row r="116" spans="2:16" s="4" customFormat="1" ht="23.4" hidden="1" customHeight="1" x14ac:dyDescent="0.3">
      <c r="B116" s="232">
        <v>7</v>
      </c>
      <c r="C116" s="233" t="s">
        <v>102</v>
      </c>
      <c r="D116" s="234"/>
      <c r="E116" s="234"/>
      <c r="F116" s="234"/>
      <c r="G116" s="130"/>
      <c r="H116" s="139"/>
      <c r="I116" s="146"/>
      <c r="J116" s="131"/>
      <c r="K116" s="132"/>
      <c r="L116" s="133"/>
      <c r="P116" s="5"/>
    </row>
    <row r="117" spans="2:16" s="4" customFormat="1" ht="26.55" hidden="1" customHeight="1" x14ac:dyDescent="0.3">
      <c r="B117" s="40"/>
      <c r="C117" s="64" t="s">
        <v>107</v>
      </c>
      <c r="D117" s="89"/>
      <c r="E117" s="89"/>
      <c r="F117" s="89"/>
      <c r="G117" s="64"/>
      <c r="H117" s="140"/>
      <c r="I117" s="147"/>
      <c r="J117" s="90"/>
      <c r="K117" s="91"/>
      <c r="L117" s="92"/>
      <c r="P117" s="5"/>
    </row>
    <row r="118" spans="2:16" s="4" customFormat="1" ht="26.55" hidden="1" customHeight="1" x14ac:dyDescent="0.3">
      <c r="B118" s="40"/>
      <c r="C118" s="110" t="s">
        <v>108</v>
      </c>
      <c r="D118" s="93"/>
      <c r="E118" s="94"/>
      <c r="F118" s="95"/>
      <c r="G118" s="96"/>
      <c r="H118" s="141"/>
      <c r="I118" s="148"/>
      <c r="J118" s="97"/>
      <c r="K118" s="98"/>
      <c r="L118" s="99"/>
      <c r="P118" s="5"/>
    </row>
    <row r="119" spans="2:16" s="4" customFormat="1" ht="26.55" hidden="1" customHeight="1" x14ac:dyDescent="0.3">
      <c r="B119" s="40"/>
      <c r="C119" s="65" t="s">
        <v>109</v>
      </c>
      <c r="D119" s="93" t="s">
        <v>99</v>
      </c>
      <c r="E119" s="94" t="s">
        <v>110</v>
      </c>
      <c r="F119" s="95">
        <f>6*30</f>
        <v>180</v>
      </c>
      <c r="G119" s="96">
        <v>150</v>
      </c>
      <c r="H119" s="141">
        <f>G119*F119</f>
        <v>27000</v>
      </c>
      <c r="I119" s="148">
        <v>27000</v>
      </c>
      <c r="J119" s="97">
        <f t="shared" ref="J119:J120" si="37">K119-I119</f>
        <v>0</v>
      </c>
      <c r="K119" s="98">
        <f>H119*100%</f>
        <v>27000</v>
      </c>
      <c r="L119" s="99"/>
      <c r="P119" s="5"/>
    </row>
    <row r="120" spans="2:16" s="4" customFormat="1" ht="26.55" hidden="1" customHeight="1" x14ac:dyDescent="0.3">
      <c r="B120" s="40"/>
      <c r="C120" s="65" t="s">
        <v>111</v>
      </c>
      <c r="D120" s="93" t="s">
        <v>99</v>
      </c>
      <c r="E120" s="94" t="s">
        <v>110</v>
      </c>
      <c r="F120" s="95">
        <f>4*30</f>
        <v>120</v>
      </c>
      <c r="G120" s="96">
        <v>130</v>
      </c>
      <c r="H120" s="141">
        <f>G120*F120</f>
        <v>15600</v>
      </c>
      <c r="I120" s="148">
        <v>15600</v>
      </c>
      <c r="J120" s="97">
        <f t="shared" si="37"/>
        <v>0</v>
      </c>
      <c r="K120" s="98">
        <f>H120*100%</f>
        <v>15600</v>
      </c>
      <c r="L120" s="99"/>
      <c r="P120" s="5"/>
    </row>
    <row r="121" spans="2:16" s="4" customFormat="1" ht="26.55" hidden="1" customHeight="1" x14ac:dyDescent="0.3">
      <c r="B121" s="40"/>
      <c r="C121" s="110" t="s">
        <v>112</v>
      </c>
      <c r="D121" s="93"/>
      <c r="E121" s="94"/>
      <c r="F121" s="95"/>
      <c r="G121" s="96"/>
      <c r="H121" s="141"/>
      <c r="I121" s="148"/>
      <c r="J121" s="97"/>
      <c r="K121" s="98"/>
      <c r="L121" s="99"/>
      <c r="P121" s="5"/>
    </row>
    <row r="122" spans="2:16" s="4" customFormat="1" ht="26.55" hidden="1" customHeight="1" x14ac:dyDescent="0.3">
      <c r="B122" s="40"/>
      <c r="C122" s="65" t="s">
        <v>113</v>
      </c>
      <c r="D122" s="93" t="s">
        <v>99</v>
      </c>
      <c r="E122" s="94" t="s">
        <v>110</v>
      </c>
      <c r="F122" s="95">
        <f>2*30</f>
        <v>60</v>
      </c>
      <c r="G122" s="96">
        <v>150</v>
      </c>
      <c r="H122" s="141">
        <f>G122*F122</f>
        <v>9000</v>
      </c>
      <c r="I122" s="148">
        <v>9000</v>
      </c>
      <c r="J122" s="97">
        <f t="shared" ref="J122:J123" si="38">K122-I122</f>
        <v>0</v>
      </c>
      <c r="K122" s="98">
        <f>H122*100%</f>
        <v>9000</v>
      </c>
      <c r="L122" s="99"/>
      <c r="P122" s="5"/>
    </row>
    <row r="123" spans="2:16" s="4" customFormat="1" ht="26.55" hidden="1" customHeight="1" x14ac:dyDescent="0.3">
      <c r="B123" s="40"/>
      <c r="C123" s="65" t="s">
        <v>114</v>
      </c>
      <c r="D123" s="93" t="s">
        <v>99</v>
      </c>
      <c r="E123" s="94" t="s">
        <v>110</v>
      </c>
      <c r="F123" s="95">
        <f>2*30</f>
        <v>60</v>
      </c>
      <c r="G123" s="96">
        <v>130</v>
      </c>
      <c r="H123" s="141">
        <f>G123*F123</f>
        <v>7800</v>
      </c>
      <c r="I123" s="148">
        <v>7800</v>
      </c>
      <c r="J123" s="97">
        <f t="shared" si="38"/>
        <v>0</v>
      </c>
      <c r="K123" s="98">
        <f>H123*100%</f>
        <v>7800</v>
      </c>
      <c r="L123" s="99"/>
      <c r="P123" s="5"/>
    </row>
    <row r="124" spans="2:16" s="4" customFormat="1" ht="26.55" hidden="1" customHeight="1" x14ac:dyDescent="0.3">
      <c r="B124" s="40"/>
      <c r="C124" s="110" t="s">
        <v>115</v>
      </c>
      <c r="D124" s="93"/>
      <c r="E124" s="94"/>
      <c r="F124" s="95"/>
      <c r="G124" s="96"/>
      <c r="H124" s="141"/>
      <c r="I124" s="148"/>
      <c r="J124" s="97"/>
      <c r="K124" s="98"/>
      <c r="L124" s="99"/>
      <c r="P124" s="5"/>
    </row>
    <row r="125" spans="2:16" s="4" customFormat="1" ht="26.55" hidden="1" customHeight="1" x14ac:dyDescent="0.3">
      <c r="B125" s="40"/>
      <c r="C125" s="65" t="s">
        <v>116</v>
      </c>
      <c r="D125" s="93" t="s">
        <v>99</v>
      </c>
      <c r="E125" s="94" t="s">
        <v>110</v>
      </c>
      <c r="F125" s="95">
        <f>2*10</f>
        <v>20</v>
      </c>
      <c r="G125" s="96">
        <v>150</v>
      </c>
      <c r="H125" s="141">
        <f>G125*F125</f>
        <v>3000</v>
      </c>
      <c r="I125" s="148">
        <v>3000</v>
      </c>
      <c r="J125" s="97">
        <f t="shared" ref="J125:J126" si="39">K125-I125</f>
        <v>0</v>
      </c>
      <c r="K125" s="98">
        <f>H125*100%</f>
        <v>3000</v>
      </c>
      <c r="L125" s="99"/>
      <c r="P125" s="5"/>
    </row>
    <row r="126" spans="2:16" s="4" customFormat="1" ht="26.55" hidden="1" customHeight="1" x14ac:dyDescent="0.3">
      <c r="B126" s="40"/>
      <c r="C126" s="65" t="s">
        <v>117</v>
      </c>
      <c r="D126" s="93" t="s">
        <v>99</v>
      </c>
      <c r="E126" s="94" t="s">
        <v>110</v>
      </c>
      <c r="F126" s="95">
        <f>2*10</f>
        <v>20</v>
      </c>
      <c r="G126" s="96">
        <v>130</v>
      </c>
      <c r="H126" s="141">
        <f>G126*F126</f>
        <v>2600</v>
      </c>
      <c r="I126" s="148">
        <v>2600</v>
      </c>
      <c r="J126" s="97">
        <f t="shared" si="39"/>
        <v>0</v>
      </c>
      <c r="K126" s="98">
        <f>H126*100%</f>
        <v>2600</v>
      </c>
      <c r="L126" s="99"/>
      <c r="P126" s="5"/>
    </row>
    <row r="127" spans="2:16" s="4" customFormat="1" ht="26.55" hidden="1" customHeight="1" x14ac:dyDescent="0.3">
      <c r="B127" s="40"/>
      <c r="C127" s="110" t="s">
        <v>118</v>
      </c>
      <c r="D127" s="93"/>
      <c r="E127" s="94"/>
      <c r="F127" s="95"/>
      <c r="G127" s="96"/>
      <c r="H127" s="141"/>
      <c r="I127" s="148"/>
      <c r="J127" s="97"/>
      <c r="K127" s="98"/>
      <c r="L127" s="99"/>
      <c r="P127" s="5"/>
    </row>
    <row r="128" spans="2:16" s="4" customFormat="1" ht="26.55" hidden="1" customHeight="1" x14ac:dyDescent="0.3">
      <c r="B128" s="40"/>
      <c r="C128" s="65" t="s">
        <v>119</v>
      </c>
      <c r="D128" s="93" t="s">
        <v>99</v>
      </c>
      <c r="E128" s="94" t="s">
        <v>18</v>
      </c>
      <c r="F128" s="95">
        <v>1</v>
      </c>
      <c r="G128" s="96">
        <v>1104.1500000000001</v>
      </c>
      <c r="H128" s="141">
        <f>G128*F128</f>
        <v>1104.1500000000001</v>
      </c>
      <c r="I128" s="148">
        <v>1104.1500000000001</v>
      </c>
      <c r="J128" s="97">
        <f t="shared" ref="J128" si="40">K128-I128</f>
        <v>0</v>
      </c>
      <c r="K128" s="98">
        <f>H128*100%</f>
        <v>1104.1500000000001</v>
      </c>
      <c r="L128" s="99"/>
      <c r="P128" s="5"/>
    </row>
    <row r="129" spans="2:16" s="4" customFormat="1" ht="26.55" hidden="1" customHeight="1" x14ac:dyDescent="0.3">
      <c r="B129" s="40"/>
      <c r="C129" s="110" t="s">
        <v>120</v>
      </c>
      <c r="D129" s="93"/>
      <c r="E129" s="94"/>
      <c r="F129" s="95"/>
      <c r="G129" s="96"/>
      <c r="H129" s="141"/>
      <c r="I129" s="148"/>
      <c r="J129" s="97"/>
      <c r="K129" s="98"/>
      <c r="L129" s="99"/>
      <c r="P129" s="5"/>
    </row>
    <row r="130" spans="2:16" s="4" customFormat="1" ht="26.55" hidden="1" customHeight="1" x14ac:dyDescent="0.3">
      <c r="B130" s="40"/>
      <c r="C130" s="65" t="s">
        <v>121</v>
      </c>
      <c r="D130" s="93" t="s">
        <v>99</v>
      </c>
      <c r="E130" s="94" t="s">
        <v>18</v>
      </c>
      <c r="F130" s="95">
        <v>1</v>
      </c>
      <c r="G130" s="96">
        <v>919.5</v>
      </c>
      <c r="H130" s="141">
        <f>G130*F130</f>
        <v>919.5</v>
      </c>
      <c r="I130" s="148">
        <v>919.5</v>
      </c>
      <c r="J130" s="97">
        <f t="shared" ref="J130" si="41">K130-I130</f>
        <v>0</v>
      </c>
      <c r="K130" s="98">
        <f>H130*100%</f>
        <v>919.5</v>
      </c>
      <c r="L130" s="99"/>
      <c r="P130" s="5"/>
    </row>
    <row r="131" spans="2:16" s="4" customFormat="1" ht="9.6" hidden="1" customHeight="1" x14ac:dyDescent="0.3">
      <c r="B131" s="37"/>
      <c r="C131" s="23"/>
      <c r="D131" s="10"/>
      <c r="E131" s="10"/>
      <c r="F131" s="10"/>
      <c r="G131" s="23"/>
      <c r="H131" s="138"/>
      <c r="I131" s="145"/>
      <c r="J131" s="100"/>
      <c r="K131" s="101"/>
      <c r="L131" s="102"/>
      <c r="P131" s="5"/>
    </row>
    <row r="132" spans="2:16" s="4" customFormat="1" ht="26.55" hidden="1" customHeight="1" x14ac:dyDescent="0.3">
      <c r="B132" s="40"/>
      <c r="C132" s="65" t="s">
        <v>60</v>
      </c>
      <c r="D132" s="93" t="s">
        <v>99</v>
      </c>
      <c r="E132" s="94" t="s">
        <v>18</v>
      </c>
      <c r="F132" s="95"/>
      <c r="G132" s="96"/>
      <c r="H132" s="141">
        <f>G132*F132</f>
        <v>0</v>
      </c>
      <c r="I132" s="148">
        <v>0</v>
      </c>
      <c r="J132" s="90">
        <f t="shared" ref="J132:J133" si="42">K132-I132</f>
        <v>0</v>
      </c>
      <c r="K132" s="98">
        <f>H132*50%</f>
        <v>0</v>
      </c>
      <c r="L132" s="92"/>
      <c r="P132" s="5"/>
    </row>
    <row r="133" spans="2:16" s="4" customFormat="1" ht="26.55" hidden="1" customHeight="1" x14ac:dyDescent="0.3">
      <c r="B133" s="173"/>
      <c r="C133" s="174" t="s">
        <v>61</v>
      </c>
      <c r="D133" s="175" t="s">
        <v>99</v>
      </c>
      <c r="E133" s="176" t="s">
        <v>18</v>
      </c>
      <c r="F133" s="177">
        <v>1</v>
      </c>
      <c r="G133" s="178">
        <f>SUM(H119:H132)*10%</f>
        <v>6702.3649999999998</v>
      </c>
      <c r="H133" s="179">
        <f>G133*F133</f>
        <v>6702.3649999999998</v>
      </c>
      <c r="I133" s="180">
        <v>6702.3649999999998</v>
      </c>
      <c r="J133" s="181">
        <f t="shared" si="42"/>
        <v>0</v>
      </c>
      <c r="K133" s="182">
        <f>SUM(K118:K131)*10%</f>
        <v>6702.3649999999998</v>
      </c>
      <c r="L133" s="183"/>
      <c r="P133" s="5"/>
    </row>
    <row r="134" spans="2:16" s="4" customFormat="1" ht="9.6" hidden="1" customHeight="1" x14ac:dyDescent="0.3">
      <c r="B134" s="37"/>
      <c r="C134" s="23"/>
      <c r="D134" s="10"/>
      <c r="E134" s="10"/>
      <c r="F134" s="10"/>
      <c r="G134" s="23"/>
      <c r="H134" s="138"/>
      <c r="I134" s="145"/>
      <c r="J134" s="100"/>
      <c r="K134" s="101"/>
      <c r="L134" s="102"/>
      <c r="P134" s="5"/>
    </row>
    <row r="135" spans="2:16" s="4" customFormat="1" ht="26.55" hidden="1" customHeight="1" x14ac:dyDescent="0.3">
      <c r="B135" s="134"/>
      <c r="C135" s="135" t="s">
        <v>0</v>
      </c>
      <c r="D135" s="136"/>
      <c r="E135" s="136"/>
      <c r="F135" s="136"/>
      <c r="G135" s="135"/>
      <c r="H135" s="200">
        <f>SUM(H117:H134)</f>
        <v>73726.014999999999</v>
      </c>
      <c r="I135" s="201">
        <f>SUM(I117:I134)</f>
        <v>73726.014999999999</v>
      </c>
      <c r="J135" s="197">
        <f>K135-I135</f>
        <v>0</v>
      </c>
      <c r="K135" s="198">
        <f>SUM(K117:K134)</f>
        <v>73726.014999999999</v>
      </c>
      <c r="L135" s="199"/>
      <c r="P135" s="5"/>
    </row>
    <row r="136" spans="2:16" s="4" customFormat="1" ht="9.6" hidden="1" customHeight="1" x14ac:dyDescent="0.3">
      <c r="B136" s="14"/>
      <c r="C136" s="128"/>
      <c r="D136" s="129"/>
      <c r="E136" s="129"/>
      <c r="F136" s="129"/>
      <c r="G136" s="128"/>
      <c r="H136" s="143"/>
      <c r="I136" s="150"/>
      <c r="J136" s="38"/>
      <c r="K136" s="39"/>
      <c r="L136" s="73"/>
      <c r="P136" s="5"/>
    </row>
    <row r="137" spans="2:16" s="4" customFormat="1" ht="23.4" hidden="1" customHeight="1" x14ac:dyDescent="0.3">
      <c r="B137" s="232">
        <v>8</v>
      </c>
      <c r="C137" s="233" t="s">
        <v>122</v>
      </c>
      <c r="D137" s="234"/>
      <c r="E137" s="234"/>
      <c r="F137" s="234"/>
      <c r="G137" s="130"/>
      <c r="H137" s="139"/>
      <c r="I137" s="146"/>
      <c r="J137" s="131"/>
      <c r="K137" s="132"/>
      <c r="L137" s="133"/>
      <c r="P137" s="5"/>
    </row>
    <row r="138" spans="2:16" s="4" customFormat="1" ht="26.55" hidden="1" customHeight="1" x14ac:dyDescent="0.3">
      <c r="B138" s="40"/>
      <c r="C138" s="64" t="s">
        <v>48</v>
      </c>
      <c r="D138" s="89"/>
      <c r="E138" s="89"/>
      <c r="F138" s="89"/>
      <c r="G138" s="64"/>
      <c r="H138" s="140"/>
      <c r="I138" s="147"/>
      <c r="J138" s="90"/>
      <c r="K138" s="91"/>
      <c r="L138" s="92"/>
      <c r="P138" s="5"/>
    </row>
    <row r="139" spans="2:16" s="4" customFormat="1" ht="26.55" hidden="1" customHeight="1" x14ac:dyDescent="0.3">
      <c r="B139" s="40"/>
      <c r="C139" s="65" t="s">
        <v>123</v>
      </c>
      <c r="D139" s="93" t="s">
        <v>99</v>
      </c>
      <c r="E139" s="94" t="s">
        <v>18</v>
      </c>
      <c r="F139" s="95">
        <v>1</v>
      </c>
      <c r="G139" s="96">
        <v>571.1</v>
      </c>
      <c r="H139" s="141">
        <f>G139*F139</f>
        <v>571.1</v>
      </c>
      <c r="I139" s="148">
        <v>571.1</v>
      </c>
      <c r="J139" s="97">
        <f t="shared" ref="J139:J141" si="43">K139-I139</f>
        <v>0</v>
      </c>
      <c r="K139" s="98">
        <f>H139</f>
        <v>571.1</v>
      </c>
      <c r="L139" s="99"/>
      <c r="P139" s="5"/>
    </row>
    <row r="140" spans="2:16" s="4" customFormat="1" ht="26.55" hidden="1" customHeight="1" x14ac:dyDescent="0.3">
      <c r="B140" s="40"/>
      <c r="C140" s="65" t="s">
        <v>124</v>
      </c>
      <c r="D140" s="93" t="s">
        <v>99</v>
      </c>
      <c r="E140" s="94" t="s">
        <v>18</v>
      </c>
      <c r="F140" s="95">
        <v>1</v>
      </c>
      <c r="G140" s="96">
        <v>1255</v>
      </c>
      <c r="H140" s="141">
        <f>G140*F140</f>
        <v>1255</v>
      </c>
      <c r="I140" s="148">
        <v>1255</v>
      </c>
      <c r="J140" s="97">
        <f t="shared" si="43"/>
        <v>0</v>
      </c>
      <c r="K140" s="98">
        <f>H140</f>
        <v>1255</v>
      </c>
      <c r="L140" s="99"/>
      <c r="P140" s="5"/>
    </row>
    <row r="141" spans="2:16" s="4" customFormat="1" ht="26.55" hidden="1" customHeight="1" x14ac:dyDescent="0.3">
      <c r="B141" s="40"/>
      <c r="C141" s="65" t="s">
        <v>125</v>
      </c>
      <c r="D141" s="93" t="s">
        <v>99</v>
      </c>
      <c r="E141" s="94" t="s">
        <v>18</v>
      </c>
      <c r="F141" s="95">
        <v>1</v>
      </c>
      <c r="G141" s="96">
        <v>377</v>
      </c>
      <c r="H141" s="141">
        <f>G141*F141</f>
        <v>377</v>
      </c>
      <c r="I141" s="148">
        <v>377</v>
      </c>
      <c r="J141" s="97">
        <f t="shared" si="43"/>
        <v>0</v>
      </c>
      <c r="K141" s="98">
        <f>H141</f>
        <v>377</v>
      </c>
      <c r="L141" s="99"/>
      <c r="P141" s="5"/>
    </row>
    <row r="142" spans="2:16" s="4" customFormat="1" ht="9.6" hidden="1" customHeight="1" x14ac:dyDescent="0.3">
      <c r="B142" s="37"/>
      <c r="C142" s="23"/>
      <c r="D142" s="10"/>
      <c r="E142" s="68"/>
      <c r="F142" s="67"/>
      <c r="G142" s="23"/>
      <c r="H142" s="138"/>
      <c r="I142" s="145"/>
      <c r="J142" s="100"/>
      <c r="K142" s="101"/>
      <c r="L142" s="102"/>
      <c r="P142" s="5"/>
    </row>
    <row r="143" spans="2:16" s="4" customFormat="1" ht="26.55" hidden="1" customHeight="1" x14ac:dyDescent="0.3">
      <c r="B143" s="40"/>
      <c r="C143" s="64" t="s">
        <v>45</v>
      </c>
      <c r="D143" s="89"/>
      <c r="E143" s="89"/>
      <c r="F143" s="89"/>
      <c r="G143" s="64"/>
      <c r="H143" s="140"/>
      <c r="I143" s="147"/>
      <c r="J143" s="90"/>
      <c r="K143" s="91"/>
      <c r="L143" s="92"/>
      <c r="P143" s="5"/>
    </row>
    <row r="144" spans="2:16" s="4" customFormat="1" ht="26.55" hidden="1" customHeight="1" x14ac:dyDescent="0.3">
      <c r="B144" s="40"/>
      <c r="C144" s="65" t="s">
        <v>126</v>
      </c>
      <c r="D144" s="93" t="s">
        <v>99</v>
      </c>
      <c r="E144" s="94" t="s">
        <v>18</v>
      </c>
      <c r="F144" s="95">
        <v>1</v>
      </c>
      <c r="G144" s="96">
        <v>1163</v>
      </c>
      <c r="H144" s="141">
        <f>G144*F144</f>
        <v>1163</v>
      </c>
      <c r="I144" s="148">
        <v>1163</v>
      </c>
      <c r="J144" s="97">
        <f t="shared" ref="J144" si="44">K144-I144</f>
        <v>0</v>
      </c>
      <c r="K144" s="98">
        <f>H144</f>
        <v>1163</v>
      </c>
      <c r="L144" s="99"/>
      <c r="P144" s="5"/>
    </row>
    <row r="145" spans="2:16" s="4" customFormat="1" ht="9.6" hidden="1" customHeight="1" x14ac:dyDescent="0.3">
      <c r="B145" s="37"/>
      <c r="C145" s="23"/>
      <c r="D145" s="10"/>
      <c r="E145" s="68"/>
      <c r="F145" s="67"/>
      <c r="G145" s="23"/>
      <c r="H145" s="138"/>
      <c r="I145" s="145"/>
      <c r="J145" s="100"/>
      <c r="K145" s="101"/>
      <c r="L145" s="102"/>
      <c r="P145" s="5"/>
    </row>
    <row r="146" spans="2:16" s="4" customFormat="1" ht="26.55" hidden="1" customHeight="1" x14ac:dyDescent="0.3">
      <c r="B146" s="40"/>
      <c r="C146" s="65" t="s">
        <v>60</v>
      </c>
      <c r="D146" s="93" t="s">
        <v>99</v>
      </c>
      <c r="E146" s="94" t="s">
        <v>18</v>
      </c>
      <c r="F146" s="95">
        <v>1</v>
      </c>
      <c r="G146" s="96"/>
      <c r="H146" s="141">
        <f>G146*F146</f>
        <v>0</v>
      </c>
      <c r="I146" s="148">
        <v>0</v>
      </c>
      <c r="J146" s="90">
        <f t="shared" ref="J146:J151" si="45">K146-I146</f>
        <v>0</v>
      </c>
      <c r="K146" s="91">
        <f>H146</f>
        <v>0</v>
      </c>
      <c r="L146" s="92"/>
      <c r="P146" s="5"/>
    </row>
    <row r="147" spans="2:16" s="4" customFormat="1" ht="26.55" hidden="1" customHeight="1" x14ac:dyDescent="0.3">
      <c r="B147" s="40"/>
      <c r="C147" s="65" t="s">
        <v>12</v>
      </c>
      <c r="D147" s="93" t="s">
        <v>99</v>
      </c>
      <c r="E147" s="94" t="s">
        <v>110</v>
      </c>
      <c r="F147" s="95">
        <f>1*(1*10)</f>
        <v>10</v>
      </c>
      <c r="G147" s="96">
        <v>15</v>
      </c>
      <c r="H147" s="141">
        <f>G147*F147</f>
        <v>150</v>
      </c>
      <c r="I147" s="148">
        <v>150</v>
      </c>
      <c r="J147" s="97">
        <f t="shared" si="45"/>
        <v>0</v>
      </c>
      <c r="K147" s="98">
        <f>H147</f>
        <v>150</v>
      </c>
      <c r="L147" s="99" t="s">
        <v>194</v>
      </c>
      <c r="P147" s="5"/>
    </row>
    <row r="148" spans="2:16" s="4" customFormat="1" ht="26.55" hidden="1" customHeight="1" x14ac:dyDescent="0.3">
      <c r="B148" s="40"/>
      <c r="C148" s="65" t="s">
        <v>189</v>
      </c>
      <c r="D148" s="93" t="s">
        <v>99</v>
      </c>
      <c r="E148" s="94" t="s">
        <v>110</v>
      </c>
      <c r="F148" s="95">
        <f>1*(1*30)</f>
        <v>30</v>
      </c>
      <c r="G148" s="96">
        <v>15</v>
      </c>
      <c r="H148" s="141">
        <f t="shared" ref="H148:H149" si="46">G148*F148</f>
        <v>450</v>
      </c>
      <c r="I148" s="148">
        <v>450</v>
      </c>
      <c r="J148" s="97">
        <f t="shared" si="45"/>
        <v>0</v>
      </c>
      <c r="K148" s="98">
        <f>H148</f>
        <v>450</v>
      </c>
      <c r="L148" s="99" t="s">
        <v>195</v>
      </c>
      <c r="P148" s="5"/>
    </row>
    <row r="149" spans="2:16" s="4" customFormat="1" ht="26.55" hidden="1" customHeight="1" x14ac:dyDescent="0.3">
      <c r="B149" s="40"/>
      <c r="C149" s="65" t="s">
        <v>190</v>
      </c>
      <c r="D149" s="93" t="s">
        <v>99</v>
      </c>
      <c r="E149" s="94" t="s">
        <v>110</v>
      </c>
      <c r="F149" s="95">
        <f>1*(1*30)</f>
        <v>30</v>
      </c>
      <c r="G149" s="96">
        <v>13</v>
      </c>
      <c r="H149" s="141">
        <f t="shared" si="46"/>
        <v>390</v>
      </c>
      <c r="I149" s="148">
        <v>390</v>
      </c>
      <c r="J149" s="97">
        <f t="shared" si="45"/>
        <v>0</v>
      </c>
      <c r="K149" s="98">
        <f>H149</f>
        <v>390</v>
      </c>
      <c r="L149" s="99" t="s">
        <v>195</v>
      </c>
      <c r="P149" s="5"/>
    </row>
    <row r="150" spans="2:16" s="4" customFormat="1" ht="26.55" hidden="1" customHeight="1" x14ac:dyDescent="0.3">
      <c r="B150" s="40"/>
      <c r="C150" s="65" t="s">
        <v>90</v>
      </c>
      <c r="D150" s="93" t="s">
        <v>99</v>
      </c>
      <c r="E150" s="94" t="s">
        <v>18</v>
      </c>
      <c r="F150" s="95"/>
      <c r="G150" s="96"/>
      <c r="H150" s="141">
        <f>G150*F150</f>
        <v>0</v>
      </c>
      <c r="I150" s="148">
        <v>0</v>
      </c>
      <c r="J150" s="97">
        <f t="shared" si="45"/>
        <v>0</v>
      </c>
      <c r="K150" s="98">
        <f>H150</f>
        <v>0</v>
      </c>
      <c r="L150" s="99"/>
      <c r="P150" s="5"/>
    </row>
    <row r="151" spans="2:16" s="4" customFormat="1" ht="26.55" hidden="1" customHeight="1" x14ac:dyDescent="0.3">
      <c r="B151" s="173"/>
      <c r="C151" s="174" t="s">
        <v>61</v>
      </c>
      <c r="D151" s="175" t="s">
        <v>99</v>
      </c>
      <c r="E151" s="176" t="s">
        <v>18</v>
      </c>
      <c r="F151" s="177">
        <v>1</v>
      </c>
      <c r="G151" s="178">
        <f>SUM(H138:H150)*10%</f>
        <v>435.61000000000007</v>
      </c>
      <c r="H151" s="179">
        <f>G151*F151</f>
        <v>435.61000000000007</v>
      </c>
      <c r="I151" s="180">
        <v>336.61</v>
      </c>
      <c r="J151" s="181">
        <f t="shared" si="45"/>
        <v>0</v>
      </c>
      <c r="K151" s="182">
        <f>SUM(K138:K145)*10%</f>
        <v>336.61</v>
      </c>
      <c r="L151" s="183"/>
      <c r="P151" s="5"/>
    </row>
    <row r="152" spans="2:16" s="4" customFormat="1" ht="9.6" hidden="1" customHeight="1" x14ac:dyDescent="0.3">
      <c r="B152" s="37"/>
      <c r="C152" s="23"/>
      <c r="D152" s="10"/>
      <c r="E152" s="10"/>
      <c r="F152" s="10"/>
      <c r="G152" s="23"/>
      <c r="H152" s="138"/>
      <c r="I152" s="145"/>
      <c r="J152" s="100"/>
      <c r="K152" s="101"/>
      <c r="L152" s="102"/>
      <c r="P152" s="5"/>
    </row>
    <row r="153" spans="2:16" s="4" customFormat="1" ht="26.55" hidden="1" customHeight="1" x14ac:dyDescent="0.3">
      <c r="B153" s="134"/>
      <c r="C153" s="135" t="s">
        <v>0</v>
      </c>
      <c r="D153" s="136"/>
      <c r="E153" s="136"/>
      <c r="F153" s="136"/>
      <c r="G153" s="135"/>
      <c r="H153" s="200">
        <f>SUM(H138:H152)</f>
        <v>4791.71</v>
      </c>
      <c r="I153" s="201">
        <f>SUM(I138:I152)</f>
        <v>4692.71</v>
      </c>
      <c r="J153" s="197">
        <f>K153-I153</f>
        <v>0</v>
      </c>
      <c r="K153" s="198">
        <f>SUM(K138:K152)</f>
        <v>4692.71</v>
      </c>
      <c r="L153" s="199"/>
      <c r="P153" s="5"/>
    </row>
    <row r="154" spans="2:16" s="4" customFormat="1" ht="9.6" hidden="1" customHeight="1" x14ac:dyDescent="0.3">
      <c r="B154" s="14"/>
      <c r="C154" s="128"/>
      <c r="D154" s="129"/>
      <c r="E154" s="129"/>
      <c r="F154" s="129"/>
      <c r="G154" s="128"/>
      <c r="H154" s="143"/>
      <c r="I154" s="150"/>
      <c r="J154" s="38"/>
      <c r="K154" s="39"/>
      <c r="L154" s="73"/>
      <c r="P154" s="5"/>
    </row>
    <row r="155" spans="2:16" s="4" customFormat="1" ht="23.4" hidden="1" customHeight="1" x14ac:dyDescent="0.3">
      <c r="B155" s="232">
        <v>9</v>
      </c>
      <c r="C155" s="233" t="s">
        <v>132</v>
      </c>
      <c r="D155" s="234"/>
      <c r="E155" s="234"/>
      <c r="F155" s="234"/>
      <c r="G155" s="130"/>
      <c r="H155" s="139"/>
      <c r="I155" s="146"/>
      <c r="J155" s="131"/>
      <c r="K155" s="132"/>
      <c r="L155" s="133"/>
      <c r="P155" s="5"/>
    </row>
    <row r="156" spans="2:16" s="4" customFormat="1" ht="26.55" hidden="1" customHeight="1" x14ac:dyDescent="0.3">
      <c r="B156" s="40"/>
      <c r="C156" s="64" t="s">
        <v>48</v>
      </c>
      <c r="D156" s="89"/>
      <c r="E156" s="89"/>
      <c r="F156" s="89"/>
      <c r="G156" s="64"/>
      <c r="H156" s="140"/>
      <c r="I156" s="147"/>
      <c r="J156" s="90"/>
      <c r="K156" s="91"/>
      <c r="L156" s="92"/>
      <c r="P156" s="5"/>
    </row>
    <row r="157" spans="2:16" s="4" customFormat="1" ht="26.55" hidden="1" customHeight="1" x14ac:dyDescent="0.3">
      <c r="B157" s="40"/>
      <c r="C157" s="65" t="s">
        <v>133</v>
      </c>
      <c r="D157" s="93" t="s">
        <v>127</v>
      </c>
      <c r="E157" s="94" t="s">
        <v>18</v>
      </c>
      <c r="F157" s="95">
        <v>1</v>
      </c>
      <c r="G157" s="96">
        <v>734</v>
      </c>
      <c r="H157" s="141">
        <f t="shared" ref="H157:H159" si="47">G157*F157</f>
        <v>734</v>
      </c>
      <c r="I157" s="148">
        <v>734</v>
      </c>
      <c r="J157" s="97">
        <f t="shared" ref="J157:J159" si="48">K157-I157</f>
        <v>0</v>
      </c>
      <c r="K157" s="98">
        <f>H157</f>
        <v>734</v>
      </c>
      <c r="L157" s="99"/>
      <c r="P157" s="5"/>
    </row>
    <row r="158" spans="2:16" s="4" customFormat="1" ht="26.55" hidden="1" customHeight="1" x14ac:dyDescent="0.3">
      <c r="B158" s="40"/>
      <c r="C158" s="65" t="s">
        <v>134</v>
      </c>
      <c r="D158" s="93" t="s">
        <v>127</v>
      </c>
      <c r="E158" s="94" t="s">
        <v>18</v>
      </c>
      <c r="F158" s="95">
        <v>1</v>
      </c>
      <c r="G158" s="96">
        <v>387.5</v>
      </c>
      <c r="H158" s="141">
        <f t="shared" si="47"/>
        <v>387.5</v>
      </c>
      <c r="I158" s="148">
        <v>387.5</v>
      </c>
      <c r="J158" s="97">
        <f t="shared" si="48"/>
        <v>0</v>
      </c>
      <c r="K158" s="98">
        <f>H158</f>
        <v>387.5</v>
      </c>
      <c r="L158" s="99"/>
      <c r="P158" s="5"/>
    </row>
    <row r="159" spans="2:16" s="4" customFormat="1" ht="26.55" hidden="1" customHeight="1" x14ac:dyDescent="0.3">
      <c r="B159" s="40"/>
      <c r="C159" s="65" t="s">
        <v>135</v>
      </c>
      <c r="D159" s="93" t="s">
        <v>127</v>
      </c>
      <c r="E159" s="94" t="s">
        <v>18</v>
      </c>
      <c r="F159" s="95">
        <v>1</v>
      </c>
      <c r="G159" s="96">
        <v>106.5</v>
      </c>
      <c r="H159" s="141">
        <f t="shared" si="47"/>
        <v>106.5</v>
      </c>
      <c r="I159" s="148">
        <v>106.5</v>
      </c>
      <c r="J159" s="97">
        <f t="shared" si="48"/>
        <v>0</v>
      </c>
      <c r="K159" s="98">
        <f>H159</f>
        <v>106.5</v>
      </c>
      <c r="L159" s="99"/>
      <c r="P159" s="5"/>
    </row>
    <row r="160" spans="2:16" s="4" customFormat="1" ht="9.6" hidden="1" customHeight="1" x14ac:dyDescent="0.3">
      <c r="B160" s="37"/>
      <c r="C160" s="23"/>
      <c r="D160" s="10"/>
      <c r="E160" s="68"/>
      <c r="F160" s="67"/>
      <c r="G160" s="23"/>
      <c r="H160" s="138"/>
      <c r="I160" s="145"/>
      <c r="J160" s="100"/>
      <c r="K160" s="101"/>
      <c r="L160" s="102"/>
      <c r="P160" s="5"/>
    </row>
    <row r="161" spans="2:16" s="4" customFormat="1" ht="26.55" hidden="1" customHeight="1" x14ac:dyDescent="0.3">
      <c r="B161" s="40"/>
      <c r="C161" s="65" t="s">
        <v>60</v>
      </c>
      <c r="D161" s="93" t="s">
        <v>127</v>
      </c>
      <c r="E161" s="94" t="s">
        <v>18</v>
      </c>
      <c r="F161" s="95">
        <v>1</v>
      </c>
      <c r="G161" s="96">
        <v>0</v>
      </c>
      <c r="H161" s="141"/>
      <c r="I161" s="148">
        <v>0</v>
      </c>
      <c r="J161" s="90">
        <f t="shared" ref="J161:J162" si="49">K161-I161</f>
        <v>0</v>
      </c>
      <c r="K161" s="91">
        <f>H161</f>
        <v>0</v>
      </c>
      <c r="L161" s="92"/>
      <c r="P161" s="5"/>
    </row>
    <row r="162" spans="2:16" s="4" customFormat="1" ht="26.55" hidden="1" customHeight="1" x14ac:dyDescent="0.3">
      <c r="B162" s="173"/>
      <c r="C162" s="174" t="s">
        <v>61</v>
      </c>
      <c r="D162" s="175" t="s">
        <v>127</v>
      </c>
      <c r="E162" s="176" t="s">
        <v>18</v>
      </c>
      <c r="F162" s="177">
        <v>1</v>
      </c>
      <c r="G162" s="178">
        <v>122</v>
      </c>
      <c r="H162" s="179">
        <f>G162*F162</f>
        <v>122</v>
      </c>
      <c r="I162" s="180">
        <v>122</v>
      </c>
      <c r="J162" s="181">
        <f t="shared" si="49"/>
        <v>0</v>
      </c>
      <c r="K162" s="182">
        <v>122</v>
      </c>
      <c r="L162" s="183"/>
      <c r="P162" s="5"/>
    </row>
    <row r="163" spans="2:16" s="4" customFormat="1" ht="9.6" hidden="1" customHeight="1" x14ac:dyDescent="0.3">
      <c r="B163" s="37"/>
      <c r="C163" s="23"/>
      <c r="D163" s="10"/>
      <c r="E163" s="10"/>
      <c r="F163" s="10"/>
      <c r="G163" s="23"/>
      <c r="H163" s="138"/>
      <c r="I163" s="145"/>
      <c r="J163" s="100"/>
      <c r="K163" s="101"/>
      <c r="L163" s="102"/>
      <c r="P163" s="5"/>
    </row>
    <row r="164" spans="2:16" s="4" customFormat="1" ht="26.55" hidden="1" customHeight="1" x14ac:dyDescent="0.3">
      <c r="B164" s="134"/>
      <c r="C164" s="135" t="s">
        <v>0</v>
      </c>
      <c r="D164" s="136"/>
      <c r="E164" s="136"/>
      <c r="F164" s="136"/>
      <c r="G164" s="135"/>
      <c r="H164" s="200">
        <f>SUM(H156:H163)</f>
        <v>1350</v>
      </c>
      <c r="I164" s="201">
        <f>SUM(I156:I163)</f>
        <v>1350</v>
      </c>
      <c r="J164" s="197">
        <f>K164-I164</f>
        <v>0</v>
      </c>
      <c r="K164" s="198">
        <f>SUM(K156:K163)</f>
        <v>1350</v>
      </c>
      <c r="L164" s="199"/>
      <c r="P164" s="5"/>
    </row>
    <row r="165" spans="2:16" s="4" customFormat="1" ht="9.6" hidden="1" customHeight="1" x14ac:dyDescent="0.3">
      <c r="B165" s="14"/>
      <c r="C165" s="128"/>
      <c r="D165" s="129"/>
      <c r="E165" s="129"/>
      <c r="F165" s="129"/>
      <c r="G165" s="128"/>
      <c r="H165" s="143"/>
      <c r="I165" s="150"/>
      <c r="J165" s="38"/>
      <c r="K165" s="39"/>
      <c r="L165" s="73"/>
      <c r="P165" s="5"/>
    </row>
    <row r="166" spans="2:16" s="4" customFormat="1" ht="23.4" hidden="1" customHeight="1" x14ac:dyDescent="0.3">
      <c r="B166" s="232">
        <v>10</v>
      </c>
      <c r="C166" s="233" t="s">
        <v>187</v>
      </c>
      <c r="D166" s="234"/>
      <c r="E166" s="234"/>
      <c r="F166" s="234"/>
      <c r="G166" s="130"/>
      <c r="H166" s="139"/>
      <c r="I166" s="146"/>
      <c r="J166" s="131"/>
      <c r="K166" s="132"/>
      <c r="L166" s="133"/>
      <c r="P166" s="5"/>
    </row>
    <row r="167" spans="2:16" s="4" customFormat="1" ht="26.55" hidden="1" customHeight="1" x14ac:dyDescent="0.3">
      <c r="B167" s="40"/>
      <c r="C167" s="110" t="s">
        <v>136</v>
      </c>
      <c r="D167" s="93"/>
      <c r="E167" s="94"/>
      <c r="F167" s="95"/>
      <c r="G167" s="96"/>
      <c r="H167" s="141"/>
      <c r="I167" s="148"/>
      <c r="J167" s="90"/>
      <c r="K167" s="91"/>
      <c r="L167" s="92"/>
      <c r="P167" s="5"/>
    </row>
    <row r="168" spans="2:16" s="4" customFormat="1" ht="26.55" hidden="1" customHeight="1" x14ac:dyDescent="0.3">
      <c r="B168" s="40"/>
      <c r="C168" s="65" t="s">
        <v>137</v>
      </c>
      <c r="D168" s="93" t="s">
        <v>127</v>
      </c>
      <c r="E168" s="94" t="s">
        <v>47</v>
      </c>
      <c r="F168" s="95">
        <v>1</v>
      </c>
      <c r="G168" s="96">
        <v>2850</v>
      </c>
      <c r="H168" s="141">
        <f>G168*F168</f>
        <v>2850</v>
      </c>
      <c r="I168" s="148">
        <v>2850</v>
      </c>
      <c r="J168" s="97">
        <f t="shared" ref="J168:J178" si="50">K168-I168</f>
        <v>0</v>
      </c>
      <c r="K168" s="98">
        <f t="shared" ref="K168:K178" si="51">H168</f>
        <v>2850</v>
      </c>
      <c r="L168" s="99"/>
      <c r="P168" s="5"/>
    </row>
    <row r="169" spans="2:16" s="4" customFormat="1" ht="26.55" hidden="1" customHeight="1" x14ac:dyDescent="0.3">
      <c r="B169" s="40"/>
      <c r="C169" s="65" t="s">
        <v>138</v>
      </c>
      <c r="D169" s="93" t="s">
        <v>127</v>
      </c>
      <c r="E169" s="94" t="s">
        <v>47</v>
      </c>
      <c r="F169" s="95">
        <v>2</v>
      </c>
      <c r="G169" s="96">
        <v>3900</v>
      </c>
      <c r="H169" s="141">
        <f t="shared" ref="H169:H178" si="52">G169*F169</f>
        <v>7800</v>
      </c>
      <c r="I169" s="148">
        <v>7800</v>
      </c>
      <c r="J169" s="97">
        <f t="shared" si="50"/>
        <v>0</v>
      </c>
      <c r="K169" s="98">
        <f t="shared" si="51"/>
        <v>7800</v>
      </c>
      <c r="L169" s="99"/>
      <c r="P169" s="5"/>
    </row>
    <row r="170" spans="2:16" s="4" customFormat="1" ht="26.55" hidden="1" customHeight="1" x14ac:dyDescent="0.3">
      <c r="B170" s="40"/>
      <c r="C170" s="65" t="s">
        <v>139</v>
      </c>
      <c r="D170" s="93" t="s">
        <v>127</v>
      </c>
      <c r="E170" s="94" t="s">
        <v>89</v>
      </c>
      <c r="F170" s="95">
        <v>45</v>
      </c>
      <c r="G170" s="96">
        <v>88</v>
      </c>
      <c r="H170" s="141">
        <f t="shared" si="52"/>
        <v>3960</v>
      </c>
      <c r="I170" s="148">
        <v>3960</v>
      </c>
      <c r="J170" s="97">
        <f t="shared" ref="J170:J173" si="53">K170-I170</f>
        <v>0</v>
      </c>
      <c r="K170" s="98">
        <f t="shared" si="51"/>
        <v>3960</v>
      </c>
      <c r="L170" s="99"/>
      <c r="P170" s="5"/>
    </row>
    <row r="171" spans="2:16" s="4" customFormat="1" ht="26.55" hidden="1" customHeight="1" x14ac:dyDescent="0.3">
      <c r="B171" s="40"/>
      <c r="C171" s="65" t="s">
        <v>140</v>
      </c>
      <c r="D171" s="93" t="s">
        <v>127</v>
      </c>
      <c r="E171" s="94" t="s">
        <v>89</v>
      </c>
      <c r="F171" s="95">
        <v>80</v>
      </c>
      <c r="G171" s="96">
        <v>38.5</v>
      </c>
      <c r="H171" s="141">
        <f t="shared" si="52"/>
        <v>3080</v>
      </c>
      <c r="I171" s="148">
        <v>3080</v>
      </c>
      <c r="J171" s="97">
        <f t="shared" si="53"/>
        <v>0</v>
      </c>
      <c r="K171" s="98">
        <f t="shared" si="51"/>
        <v>3080</v>
      </c>
      <c r="L171" s="99"/>
      <c r="P171" s="5"/>
    </row>
    <row r="172" spans="2:16" s="4" customFormat="1" ht="26.55" hidden="1" customHeight="1" x14ac:dyDescent="0.3">
      <c r="B172" s="40"/>
      <c r="C172" s="65" t="s">
        <v>141</v>
      </c>
      <c r="D172" s="93" t="s">
        <v>127</v>
      </c>
      <c r="E172" s="94" t="s">
        <v>18</v>
      </c>
      <c r="F172" s="95">
        <v>1</v>
      </c>
      <c r="G172" s="96">
        <v>76.8</v>
      </c>
      <c r="H172" s="141">
        <f t="shared" si="52"/>
        <v>76.8</v>
      </c>
      <c r="I172" s="148">
        <v>76.8</v>
      </c>
      <c r="J172" s="97">
        <f t="shared" si="53"/>
        <v>0</v>
      </c>
      <c r="K172" s="98">
        <f t="shared" si="51"/>
        <v>76.8</v>
      </c>
      <c r="L172" s="99"/>
      <c r="P172" s="5"/>
    </row>
    <row r="173" spans="2:16" s="4" customFormat="1" ht="26.55" hidden="1" customHeight="1" x14ac:dyDescent="0.3">
      <c r="B173" s="40"/>
      <c r="C173" s="65" t="s">
        <v>142</v>
      </c>
      <c r="D173" s="93" t="s">
        <v>127</v>
      </c>
      <c r="E173" s="94" t="s">
        <v>47</v>
      </c>
      <c r="F173" s="95">
        <v>15</v>
      </c>
      <c r="G173" s="96">
        <v>220</v>
      </c>
      <c r="H173" s="141">
        <f t="shared" si="52"/>
        <v>3300</v>
      </c>
      <c r="I173" s="148">
        <v>3300</v>
      </c>
      <c r="J173" s="97">
        <f t="shared" si="53"/>
        <v>0</v>
      </c>
      <c r="K173" s="98">
        <f t="shared" si="51"/>
        <v>3300</v>
      </c>
      <c r="L173" s="99"/>
      <c r="P173" s="5"/>
    </row>
    <row r="174" spans="2:16" s="4" customFormat="1" ht="26.55" hidden="1" customHeight="1" x14ac:dyDescent="0.3">
      <c r="B174" s="40"/>
      <c r="C174" s="65" t="s">
        <v>143</v>
      </c>
      <c r="D174" s="93" t="s">
        <v>127</v>
      </c>
      <c r="E174" s="94" t="s">
        <v>47</v>
      </c>
      <c r="F174" s="95">
        <v>1</v>
      </c>
      <c r="G174" s="96">
        <v>360</v>
      </c>
      <c r="H174" s="141">
        <f t="shared" si="52"/>
        <v>360</v>
      </c>
      <c r="I174" s="148">
        <v>360</v>
      </c>
      <c r="J174" s="97">
        <f t="shared" si="50"/>
        <v>0</v>
      </c>
      <c r="K174" s="98">
        <f t="shared" si="51"/>
        <v>360</v>
      </c>
      <c r="L174" s="99"/>
      <c r="P174" s="5"/>
    </row>
    <row r="175" spans="2:16" s="4" customFormat="1" ht="26.55" hidden="1" customHeight="1" x14ac:dyDescent="0.3">
      <c r="B175" s="40"/>
      <c r="C175" s="65" t="s">
        <v>144</v>
      </c>
      <c r="D175" s="93" t="s">
        <v>127</v>
      </c>
      <c r="E175" s="94" t="s">
        <v>47</v>
      </c>
      <c r="F175" s="95">
        <v>16</v>
      </c>
      <c r="G175" s="96">
        <v>65</v>
      </c>
      <c r="H175" s="141">
        <f t="shared" si="52"/>
        <v>1040</v>
      </c>
      <c r="I175" s="148">
        <v>1040</v>
      </c>
      <c r="J175" s="97">
        <f t="shared" ref="J175" si="54">K175-I175</f>
        <v>0</v>
      </c>
      <c r="K175" s="98">
        <f t="shared" si="51"/>
        <v>1040</v>
      </c>
      <c r="L175" s="99"/>
      <c r="P175" s="5"/>
    </row>
    <row r="176" spans="2:16" s="4" customFormat="1" ht="26.55" hidden="1" customHeight="1" x14ac:dyDescent="0.3">
      <c r="B176" s="40"/>
      <c r="C176" s="65" t="s">
        <v>145</v>
      </c>
      <c r="D176" s="93" t="s">
        <v>127</v>
      </c>
      <c r="E176" s="94" t="s">
        <v>18</v>
      </c>
      <c r="F176" s="95">
        <v>1</v>
      </c>
      <c r="G176" s="96">
        <v>5645</v>
      </c>
      <c r="H176" s="141">
        <f t="shared" si="52"/>
        <v>5645</v>
      </c>
      <c r="I176" s="148">
        <v>5645</v>
      </c>
      <c r="J176" s="97">
        <f t="shared" ref="J176:J177" si="55">K176-I176</f>
        <v>0</v>
      </c>
      <c r="K176" s="98">
        <f t="shared" si="51"/>
        <v>5645</v>
      </c>
      <c r="L176" s="99"/>
      <c r="P176" s="5"/>
    </row>
    <row r="177" spans="2:16" s="4" customFormat="1" ht="26.55" hidden="1" customHeight="1" x14ac:dyDescent="0.3">
      <c r="B177" s="40"/>
      <c r="C177" s="65" t="s">
        <v>146</v>
      </c>
      <c r="D177" s="93" t="s">
        <v>127</v>
      </c>
      <c r="E177" s="94" t="s">
        <v>18</v>
      </c>
      <c r="F177" s="95">
        <v>1</v>
      </c>
      <c r="G177" s="96">
        <v>558.5</v>
      </c>
      <c r="H177" s="141">
        <f t="shared" si="52"/>
        <v>558.5</v>
      </c>
      <c r="I177" s="148">
        <v>558.5</v>
      </c>
      <c r="J177" s="97">
        <f t="shared" si="55"/>
        <v>0</v>
      </c>
      <c r="K177" s="98">
        <f t="shared" si="51"/>
        <v>558.5</v>
      </c>
      <c r="L177" s="99"/>
      <c r="P177" s="5"/>
    </row>
    <row r="178" spans="2:16" s="4" customFormat="1" ht="26.55" hidden="1" customHeight="1" x14ac:dyDescent="0.3">
      <c r="B178" s="37"/>
      <c r="C178" s="23" t="s">
        <v>147</v>
      </c>
      <c r="D178" s="10" t="s">
        <v>127</v>
      </c>
      <c r="E178" s="68" t="s">
        <v>18</v>
      </c>
      <c r="F178" s="67">
        <v>1</v>
      </c>
      <c r="G178" s="66">
        <v>237.7</v>
      </c>
      <c r="H178" s="152">
        <f t="shared" si="52"/>
        <v>237.7</v>
      </c>
      <c r="I178" s="149">
        <v>237.7</v>
      </c>
      <c r="J178" s="100">
        <f t="shared" si="50"/>
        <v>0</v>
      </c>
      <c r="K178" s="101">
        <f t="shared" si="51"/>
        <v>237.7</v>
      </c>
      <c r="L178" s="102"/>
      <c r="P178" s="5"/>
    </row>
    <row r="179" spans="2:16" s="4" customFormat="1" ht="26.55" hidden="1" customHeight="1" x14ac:dyDescent="0.3">
      <c r="B179" s="40"/>
      <c r="C179" s="110" t="s">
        <v>148</v>
      </c>
      <c r="D179" s="93"/>
      <c r="E179" s="94"/>
      <c r="F179" s="95"/>
      <c r="G179" s="96"/>
      <c r="H179" s="141"/>
      <c r="I179" s="148"/>
      <c r="J179" s="90"/>
      <c r="K179" s="91"/>
      <c r="L179" s="92"/>
      <c r="P179" s="5"/>
    </row>
    <row r="180" spans="2:16" s="4" customFormat="1" ht="26.55" hidden="1" customHeight="1" x14ac:dyDescent="0.3">
      <c r="B180" s="40"/>
      <c r="C180" s="65" t="s">
        <v>149</v>
      </c>
      <c r="D180" s="93" t="s">
        <v>127</v>
      </c>
      <c r="E180" s="94" t="s">
        <v>47</v>
      </c>
      <c r="F180" s="95">
        <v>1</v>
      </c>
      <c r="G180" s="96">
        <v>1200</v>
      </c>
      <c r="H180" s="141">
        <f t="shared" ref="H180:H186" si="56">G180*F180</f>
        <v>1200</v>
      </c>
      <c r="I180" s="148">
        <v>1200</v>
      </c>
      <c r="J180" s="97">
        <f t="shared" ref="J180:J186" si="57">K180-I180</f>
        <v>0</v>
      </c>
      <c r="K180" s="98">
        <f t="shared" ref="K180:K186" si="58">H180</f>
        <v>1200</v>
      </c>
      <c r="L180" s="99"/>
      <c r="P180" s="5"/>
    </row>
    <row r="181" spans="2:16" s="4" customFormat="1" ht="26.55" hidden="1" customHeight="1" x14ac:dyDescent="0.3">
      <c r="B181" s="40"/>
      <c r="C181" s="65" t="s">
        <v>150</v>
      </c>
      <c r="D181" s="93" t="s">
        <v>127</v>
      </c>
      <c r="E181" s="94" t="s">
        <v>89</v>
      </c>
      <c r="F181" s="95">
        <v>60</v>
      </c>
      <c r="G181" s="96">
        <v>27.5</v>
      </c>
      <c r="H181" s="141">
        <f t="shared" si="56"/>
        <v>1650</v>
      </c>
      <c r="I181" s="148">
        <v>1650</v>
      </c>
      <c r="J181" s="97">
        <f t="shared" si="57"/>
        <v>0</v>
      </c>
      <c r="K181" s="98">
        <f t="shared" si="58"/>
        <v>1650</v>
      </c>
      <c r="L181" s="99"/>
      <c r="P181" s="5"/>
    </row>
    <row r="182" spans="2:16" s="4" customFormat="1" ht="26.55" hidden="1" customHeight="1" x14ac:dyDescent="0.3">
      <c r="B182" s="40"/>
      <c r="C182" s="65" t="s">
        <v>151</v>
      </c>
      <c r="D182" s="93" t="s">
        <v>127</v>
      </c>
      <c r="E182" s="94" t="s">
        <v>47</v>
      </c>
      <c r="F182" s="95">
        <v>2</v>
      </c>
      <c r="G182" s="96">
        <v>12</v>
      </c>
      <c r="H182" s="141">
        <f t="shared" si="56"/>
        <v>24</v>
      </c>
      <c r="I182" s="148">
        <v>24</v>
      </c>
      <c r="J182" s="97">
        <f t="shared" si="57"/>
        <v>0</v>
      </c>
      <c r="K182" s="98">
        <f t="shared" si="58"/>
        <v>24</v>
      </c>
      <c r="L182" s="99"/>
      <c r="P182" s="5"/>
    </row>
    <row r="183" spans="2:16" s="4" customFormat="1" ht="26.55" hidden="1" customHeight="1" x14ac:dyDescent="0.3">
      <c r="B183" s="40"/>
      <c r="C183" s="65" t="s">
        <v>152</v>
      </c>
      <c r="D183" s="93" t="s">
        <v>127</v>
      </c>
      <c r="E183" s="94" t="s">
        <v>47</v>
      </c>
      <c r="F183" s="95">
        <v>5</v>
      </c>
      <c r="G183" s="96">
        <v>15</v>
      </c>
      <c r="H183" s="141">
        <f t="shared" si="56"/>
        <v>75</v>
      </c>
      <c r="I183" s="148">
        <v>75</v>
      </c>
      <c r="J183" s="97">
        <f t="shared" ref="J183" si="59">K183-I183</f>
        <v>0</v>
      </c>
      <c r="K183" s="98">
        <f t="shared" si="58"/>
        <v>75</v>
      </c>
      <c r="L183" s="99"/>
      <c r="P183" s="5"/>
    </row>
    <row r="184" spans="2:16" s="4" customFormat="1" ht="26.55" hidden="1" customHeight="1" x14ac:dyDescent="0.3">
      <c r="B184" s="40"/>
      <c r="C184" s="65" t="s">
        <v>153</v>
      </c>
      <c r="D184" s="93" t="s">
        <v>127</v>
      </c>
      <c r="E184" s="94" t="s">
        <v>47</v>
      </c>
      <c r="F184" s="95">
        <v>2</v>
      </c>
      <c r="G184" s="96">
        <v>7</v>
      </c>
      <c r="H184" s="141">
        <f t="shared" si="56"/>
        <v>14</v>
      </c>
      <c r="I184" s="148">
        <v>14</v>
      </c>
      <c r="J184" s="97">
        <f t="shared" si="57"/>
        <v>0</v>
      </c>
      <c r="K184" s="98">
        <f t="shared" si="58"/>
        <v>14</v>
      </c>
      <c r="L184" s="99"/>
      <c r="P184" s="5"/>
    </row>
    <row r="185" spans="2:16" s="4" customFormat="1" ht="26.55" hidden="1" customHeight="1" x14ac:dyDescent="0.3">
      <c r="B185" s="40"/>
      <c r="C185" s="65" t="s">
        <v>84</v>
      </c>
      <c r="D185" s="93" t="s">
        <v>127</v>
      </c>
      <c r="E185" s="94" t="s">
        <v>47</v>
      </c>
      <c r="F185" s="95">
        <v>7</v>
      </c>
      <c r="G185" s="96">
        <v>50</v>
      </c>
      <c r="H185" s="141">
        <f t="shared" si="56"/>
        <v>350</v>
      </c>
      <c r="I185" s="148">
        <v>350</v>
      </c>
      <c r="J185" s="97">
        <f t="shared" si="57"/>
        <v>0</v>
      </c>
      <c r="K185" s="98">
        <f t="shared" si="58"/>
        <v>350</v>
      </c>
      <c r="L185" s="99"/>
      <c r="P185" s="5"/>
    </row>
    <row r="186" spans="2:16" s="4" customFormat="1" ht="26.55" hidden="1" customHeight="1" x14ac:dyDescent="0.3">
      <c r="B186" s="40"/>
      <c r="C186" s="65" t="s">
        <v>154</v>
      </c>
      <c r="D186" s="93" t="s">
        <v>127</v>
      </c>
      <c r="E186" s="94" t="s">
        <v>18</v>
      </c>
      <c r="F186" s="95">
        <v>1</v>
      </c>
      <c r="G186" s="96">
        <v>32</v>
      </c>
      <c r="H186" s="141">
        <f t="shared" si="56"/>
        <v>32</v>
      </c>
      <c r="I186" s="148">
        <v>32</v>
      </c>
      <c r="J186" s="97">
        <f t="shared" si="57"/>
        <v>0</v>
      </c>
      <c r="K186" s="98">
        <f t="shared" si="58"/>
        <v>32</v>
      </c>
      <c r="L186" s="99"/>
      <c r="P186" s="5"/>
    </row>
    <row r="187" spans="2:16" s="4" customFormat="1" ht="9.6" hidden="1" customHeight="1" x14ac:dyDescent="0.3">
      <c r="B187" s="37"/>
      <c r="C187" s="23"/>
      <c r="D187" s="10"/>
      <c r="E187" s="68"/>
      <c r="F187" s="67"/>
      <c r="G187" s="23"/>
      <c r="H187" s="138"/>
      <c r="I187" s="145"/>
      <c r="J187" s="100"/>
      <c r="K187" s="101"/>
      <c r="L187" s="102"/>
      <c r="P187" s="5"/>
    </row>
    <row r="188" spans="2:16" s="4" customFormat="1" ht="26.55" hidden="1" customHeight="1" x14ac:dyDescent="0.3">
      <c r="B188" s="40"/>
      <c r="C188" s="64" t="s">
        <v>155</v>
      </c>
      <c r="D188" s="89"/>
      <c r="E188" s="89"/>
      <c r="F188" s="89"/>
      <c r="G188" s="64"/>
      <c r="H188" s="140"/>
      <c r="I188" s="147"/>
      <c r="J188" s="90"/>
      <c r="K188" s="91"/>
      <c r="L188" s="92"/>
      <c r="P188" s="5"/>
    </row>
    <row r="189" spans="2:16" s="4" customFormat="1" ht="26.55" hidden="1" customHeight="1" x14ac:dyDescent="0.3">
      <c r="B189" s="40"/>
      <c r="C189" s="65" t="s">
        <v>156</v>
      </c>
      <c r="D189" s="93" t="s">
        <v>127</v>
      </c>
      <c r="E189" s="94" t="s">
        <v>18</v>
      </c>
      <c r="F189" s="95">
        <v>1</v>
      </c>
      <c r="G189" s="96">
        <v>734</v>
      </c>
      <c r="H189" s="141">
        <f t="shared" ref="H189:H190" si="60">G189*F189</f>
        <v>734</v>
      </c>
      <c r="I189" s="148">
        <v>734</v>
      </c>
      <c r="J189" s="97">
        <f t="shared" ref="J189" si="61">K189-I189</f>
        <v>0</v>
      </c>
      <c r="K189" s="98">
        <f>H189</f>
        <v>734</v>
      </c>
      <c r="L189" s="99"/>
      <c r="P189" s="5"/>
    </row>
    <row r="190" spans="2:16" s="4" customFormat="1" ht="26.55" hidden="1" customHeight="1" x14ac:dyDescent="0.3">
      <c r="B190" s="40"/>
      <c r="C190" s="65" t="s">
        <v>157</v>
      </c>
      <c r="D190" s="93" t="s">
        <v>127</v>
      </c>
      <c r="E190" s="94" t="s">
        <v>18</v>
      </c>
      <c r="F190" s="95">
        <v>1</v>
      </c>
      <c r="G190" s="96">
        <v>66</v>
      </c>
      <c r="H190" s="141">
        <f t="shared" si="60"/>
        <v>66</v>
      </c>
      <c r="I190" s="148">
        <v>66</v>
      </c>
      <c r="J190" s="97">
        <f t="shared" ref="J190" si="62">K190-I190</f>
        <v>0</v>
      </c>
      <c r="K190" s="98">
        <f>H190</f>
        <v>66</v>
      </c>
      <c r="L190" s="99"/>
      <c r="P190" s="5"/>
    </row>
    <row r="191" spans="2:16" s="4" customFormat="1" ht="9.6" hidden="1" customHeight="1" x14ac:dyDescent="0.3">
      <c r="B191" s="37"/>
      <c r="C191" s="23"/>
      <c r="D191" s="10"/>
      <c r="E191" s="68"/>
      <c r="F191" s="67"/>
      <c r="G191" s="23"/>
      <c r="H191" s="138"/>
      <c r="I191" s="145"/>
      <c r="J191" s="100"/>
      <c r="K191" s="101"/>
      <c r="L191" s="102"/>
      <c r="P191" s="5"/>
    </row>
    <row r="192" spans="2:16" s="4" customFormat="1" ht="26.55" hidden="1" customHeight="1" x14ac:dyDescent="0.3">
      <c r="B192" s="40"/>
      <c r="C192" s="65" t="s">
        <v>60</v>
      </c>
      <c r="D192" s="93" t="s">
        <v>127</v>
      </c>
      <c r="E192" s="94" t="s">
        <v>18</v>
      </c>
      <c r="F192" s="95">
        <v>1</v>
      </c>
      <c r="G192" s="96">
        <v>0</v>
      </c>
      <c r="H192" s="141">
        <f t="shared" ref="H192:H194" si="63">G192*F192</f>
        <v>0</v>
      </c>
      <c r="I192" s="148">
        <v>0</v>
      </c>
      <c r="J192" s="90">
        <f t="shared" ref="J192:J193" si="64">K192-I192</f>
        <v>0</v>
      </c>
      <c r="K192" s="91">
        <f>H192</f>
        <v>0</v>
      </c>
      <c r="L192" s="92"/>
      <c r="P192" s="5"/>
    </row>
    <row r="193" spans="2:16" s="4" customFormat="1" ht="26.55" hidden="1" customHeight="1" x14ac:dyDescent="0.3">
      <c r="B193" s="40"/>
      <c r="C193" s="65" t="s">
        <v>90</v>
      </c>
      <c r="D193" s="93" t="s">
        <v>127</v>
      </c>
      <c r="E193" s="94" t="s">
        <v>18</v>
      </c>
      <c r="F193" s="95">
        <v>1</v>
      </c>
      <c r="G193" s="96">
        <v>-6162</v>
      </c>
      <c r="H193" s="141">
        <f t="shared" si="63"/>
        <v>-6162</v>
      </c>
      <c r="I193" s="148">
        <v>-6162</v>
      </c>
      <c r="J193" s="97">
        <f t="shared" si="64"/>
        <v>0</v>
      </c>
      <c r="K193" s="98">
        <f>H193</f>
        <v>-6162</v>
      </c>
      <c r="L193" s="99"/>
      <c r="P193" s="5"/>
    </row>
    <row r="194" spans="2:16" s="4" customFormat="1" ht="26.55" hidden="1" customHeight="1" x14ac:dyDescent="0.3">
      <c r="B194" s="173"/>
      <c r="C194" s="174" t="s">
        <v>61</v>
      </c>
      <c r="D194" s="175" t="s">
        <v>127</v>
      </c>
      <c r="E194" s="176" t="s">
        <v>18</v>
      </c>
      <c r="F194" s="177">
        <v>1</v>
      </c>
      <c r="G194" s="178">
        <v>3305</v>
      </c>
      <c r="H194" s="186">
        <f t="shared" si="63"/>
        <v>3305</v>
      </c>
      <c r="I194" s="180">
        <v>2689.1000000000004</v>
      </c>
      <c r="J194" s="181">
        <f>K194-I194</f>
        <v>0</v>
      </c>
      <c r="K194" s="182">
        <f>SUM(K168,K169,K170,K171,K172,K173,K174,K175,K176,K177,K178,K180,K181,K182,K183,K184,K185,K186,K189,K190,K193)*10%</f>
        <v>2689.1000000000004</v>
      </c>
      <c r="L194" s="183"/>
      <c r="P194" s="5"/>
    </row>
    <row r="195" spans="2:16" s="4" customFormat="1" ht="9.6" hidden="1" customHeight="1" x14ac:dyDescent="0.3">
      <c r="B195" s="37"/>
      <c r="C195" s="23"/>
      <c r="D195" s="10"/>
      <c r="E195" s="10"/>
      <c r="F195" s="10"/>
      <c r="G195" s="23"/>
      <c r="H195" s="138"/>
      <c r="I195" s="145"/>
      <c r="J195" s="100"/>
      <c r="K195" s="101"/>
      <c r="L195" s="102"/>
      <c r="P195" s="5"/>
    </row>
    <row r="196" spans="2:16" s="4" customFormat="1" ht="26.55" hidden="1" customHeight="1" x14ac:dyDescent="0.3">
      <c r="B196" s="134"/>
      <c r="C196" s="135" t="s">
        <v>0</v>
      </c>
      <c r="D196" s="136"/>
      <c r="E196" s="136"/>
      <c r="F196" s="136"/>
      <c r="G196" s="135"/>
      <c r="H196" s="200">
        <f>SUM(H167:H195)</f>
        <v>30196</v>
      </c>
      <c r="I196" s="201">
        <f>SUM(I167:I195)</f>
        <v>29580.1</v>
      </c>
      <c r="J196" s="197">
        <f>K196-I196</f>
        <v>0</v>
      </c>
      <c r="K196" s="198">
        <f>SUM(K167:K195)</f>
        <v>29580.1</v>
      </c>
      <c r="L196" s="199"/>
      <c r="P196" s="5"/>
    </row>
    <row r="197" spans="2:16" s="4" customFormat="1" ht="9.6" hidden="1" customHeight="1" x14ac:dyDescent="0.3">
      <c r="B197" s="14"/>
      <c r="C197" s="128"/>
      <c r="D197" s="129"/>
      <c r="E197" s="129"/>
      <c r="F197" s="129"/>
      <c r="G197" s="128"/>
      <c r="H197" s="143"/>
      <c r="I197" s="150"/>
      <c r="J197" s="38"/>
      <c r="K197" s="39"/>
      <c r="L197" s="73"/>
      <c r="P197" s="5"/>
    </row>
    <row r="198" spans="2:16" s="4" customFormat="1" ht="23.4" hidden="1" customHeight="1" x14ac:dyDescent="0.3">
      <c r="B198" s="232">
        <v>11</v>
      </c>
      <c r="C198" s="233" t="s">
        <v>128</v>
      </c>
      <c r="D198" s="234"/>
      <c r="E198" s="234"/>
      <c r="F198" s="234"/>
      <c r="G198" s="130"/>
      <c r="H198" s="139"/>
      <c r="I198" s="146"/>
      <c r="J198" s="131"/>
      <c r="K198" s="132"/>
      <c r="L198" s="133"/>
      <c r="P198" s="5"/>
    </row>
    <row r="199" spans="2:16" s="4" customFormat="1" ht="26.55" hidden="1" customHeight="1" x14ac:dyDescent="0.3">
      <c r="B199" s="40"/>
      <c r="C199" s="64" t="s">
        <v>45</v>
      </c>
      <c r="D199" s="89"/>
      <c r="E199" s="89"/>
      <c r="F199" s="89"/>
      <c r="G199" s="64"/>
      <c r="H199" s="140"/>
      <c r="I199" s="147"/>
      <c r="J199" s="90"/>
      <c r="K199" s="91"/>
      <c r="L199" s="92"/>
      <c r="P199" s="5"/>
    </row>
    <row r="200" spans="2:16" s="4" customFormat="1" ht="26.55" hidden="1" customHeight="1" x14ac:dyDescent="0.3">
      <c r="B200" s="40"/>
      <c r="C200" s="65" t="s">
        <v>149</v>
      </c>
      <c r="D200" s="93" t="s">
        <v>127</v>
      </c>
      <c r="E200" s="94" t="s">
        <v>47</v>
      </c>
      <c r="F200" s="95">
        <v>1</v>
      </c>
      <c r="G200" s="96">
        <v>1200</v>
      </c>
      <c r="H200" s="141">
        <f t="shared" ref="H200:H207" si="65">G200*F200</f>
        <v>1200</v>
      </c>
      <c r="I200" s="148">
        <v>1200</v>
      </c>
      <c r="J200" s="97">
        <f t="shared" ref="J200:J206" si="66">K200-I200</f>
        <v>0</v>
      </c>
      <c r="K200" s="98">
        <f t="shared" ref="K200:K207" si="67">H200</f>
        <v>1200</v>
      </c>
      <c r="L200" s="99"/>
      <c r="P200" s="5"/>
    </row>
    <row r="201" spans="2:16" s="4" customFormat="1" ht="26.55" hidden="1" customHeight="1" x14ac:dyDescent="0.3">
      <c r="B201" s="40"/>
      <c r="C201" s="65" t="s">
        <v>140</v>
      </c>
      <c r="D201" s="93" t="s">
        <v>127</v>
      </c>
      <c r="E201" s="94" t="s">
        <v>89</v>
      </c>
      <c r="F201" s="95">
        <v>80</v>
      </c>
      <c r="G201" s="96">
        <v>38.5</v>
      </c>
      <c r="H201" s="141">
        <f t="shared" si="65"/>
        <v>3080</v>
      </c>
      <c r="I201" s="148">
        <v>3080</v>
      </c>
      <c r="J201" s="97">
        <f t="shared" si="66"/>
        <v>0</v>
      </c>
      <c r="K201" s="98">
        <f t="shared" si="67"/>
        <v>3080</v>
      </c>
      <c r="L201" s="99"/>
      <c r="P201" s="5"/>
    </row>
    <row r="202" spans="2:16" s="4" customFormat="1" ht="26.55" hidden="1" customHeight="1" x14ac:dyDescent="0.3">
      <c r="B202" s="40"/>
      <c r="C202" s="65" t="s">
        <v>84</v>
      </c>
      <c r="D202" s="93" t="s">
        <v>127</v>
      </c>
      <c r="E202" s="94" t="s">
        <v>47</v>
      </c>
      <c r="F202" s="95">
        <v>10</v>
      </c>
      <c r="G202" s="96">
        <v>50</v>
      </c>
      <c r="H202" s="141">
        <f t="shared" si="65"/>
        <v>500</v>
      </c>
      <c r="I202" s="148">
        <v>500</v>
      </c>
      <c r="J202" s="97">
        <f t="shared" si="66"/>
        <v>0</v>
      </c>
      <c r="K202" s="98">
        <f t="shared" si="67"/>
        <v>500</v>
      </c>
      <c r="L202" s="99"/>
      <c r="P202" s="5"/>
    </row>
    <row r="203" spans="2:16" s="4" customFormat="1" ht="26.55" hidden="1" customHeight="1" x14ac:dyDescent="0.3">
      <c r="B203" s="40"/>
      <c r="C203" s="65" t="s">
        <v>144</v>
      </c>
      <c r="D203" s="93" t="s">
        <v>127</v>
      </c>
      <c r="E203" s="94" t="s">
        <v>47</v>
      </c>
      <c r="F203" s="95">
        <v>2</v>
      </c>
      <c r="G203" s="96">
        <v>65</v>
      </c>
      <c r="H203" s="141">
        <f t="shared" si="65"/>
        <v>130</v>
      </c>
      <c r="I203" s="148">
        <v>130</v>
      </c>
      <c r="J203" s="97">
        <f t="shared" si="66"/>
        <v>0</v>
      </c>
      <c r="K203" s="98">
        <f t="shared" si="67"/>
        <v>130</v>
      </c>
      <c r="L203" s="99"/>
      <c r="P203" s="5"/>
    </row>
    <row r="204" spans="2:16" s="4" customFormat="1" ht="26.55" hidden="1" customHeight="1" x14ac:dyDescent="0.3">
      <c r="B204" s="40"/>
      <c r="C204" s="65" t="s">
        <v>152</v>
      </c>
      <c r="D204" s="93" t="s">
        <v>127</v>
      </c>
      <c r="E204" s="94" t="s">
        <v>47</v>
      </c>
      <c r="F204" s="95">
        <v>5</v>
      </c>
      <c r="G204" s="96">
        <v>15</v>
      </c>
      <c r="H204" s="141">
        <f t="shared" si="65"/>
        <v>75</v>
      </c>
      <c r="I204" s="148">
        <v>75</v>
      </c>
      <c r="J204" s="97">
        <f t="shared" si="66"/>
        <v>0</v>
      </c>
      <c r="K204" s="98">
        <f t="shared" si="67"/>
        <v>75</v>
      </c>
      <c r="L204" s="99"/>
      <c r="P204" s="5"/>
    </row>
    <row r="205" spans="2:16" s="4" customFormat="1" ht="26.55" hidden="1" customHeight="1" x14ac:dyDescent="0.3">
      <c r="B205" s="40"/>
      <c r="C205" s="65" t="s">
        <v>153</v>
      </c>
      <c r="D205" s="93" t="s">
        <v>127</v>
      </c>
      <c r="E205" s="94" t="s">
        <v>47</v>
      </c>
      <c r="F205" s="95">
        <v>2</v>
      </c>
      <c r="G205" s="96">
        <v>7</v>
      </c>
      <c r="H205" s="141">
        <f t="shared" si="65"/>
        <v>14</v>
      </c>
      <c r="I205" s="148">
        <v>14</v>
      </c>
      <c r="J205" s="97">
        <f t="shared" si="66"/>
        <v>0</v>
      </c>
      <c r="K205" s="98">
        <f t="shared" si="67"/>
        <v>14</v>
      </c>
      <c r="L205" s="99"/>
      <c r="P205" s="5"/>
    </row>
    <row r="206" spans="2:16" s="4" customFormat="1" ht="26.55" hidden="1" customHeight="1" x14ac:dyDescent="0.3">
      <c r="B206" s="40"/>
      <c r="C206" s="65" t="s">
        <v>145</v>
      </c>
      <c r="D206" s="93" t="s">
        <v>127</v>
      </c>
      <c r="E206" s="94" t="s">
        <v>18</v>
      </c>
      <c r="F206" s="95">
        <v>1</v>
      </c>
      <c r="G206" s="96">
        <v>870</v>
      </c>
      <c r="H206" s="141">
        <f t="shared" si="65"/>
        <v>870</v>
      </c>
      <c r="I206" s="148">
        <v>870</v>
      </c>
      <c r="J206" s="97">
        <f t="shared" si="66"/>
        <v>0</v>
      </c>
      <c r="K206" s="98">
        <f t="shared" si="67"/>
        <v>870</v>
      </c>
      <c r="L206" s="99"/>
      <c r="P206" s="5"/>
    </row>
    <row r="207" spans="2:16" s="4" customFormat="1" ht="26.55" hidden="1" customHeight="1" x14ac:dyDescent="0.3">
      <c r="B207" s="40"/>
      <c r="C207" s="65" t="s">
        <v>158</v>
      </c>
      <c r="D207" s="93" t="s">
        <v>127</v>
      </c>
      <c r="E207" s="94" t="s">
        <v>18</v>
      </c>
      <c r="F207" s="95">
        <v>1</v>
      </c>
      <c r="G207" s="96">
        <v>79</v>
      </c>
      <c r="H207" s="141">
        <f t="shared" si="65"/>
        <v>79</v>
      </c>
      <c r="I207" s="148">
        <v>79</v>
      </c>
      <c r="J207" s="97">
        <f t="shared" ref="J207" si="68">K207-I207</f>
        <v>0</v>
      </c>
      <c r="K207" s="98">
        <f t="shared" si="67"/>
        <v>79</v>
      </c>
      <c r="L207" s="99"/>
      <c r="P207" s="5"/>
    </row>
    <row r="208" spans="2:16" s="4" customFormat="1" ht="9.6" hidden="1" customHeight="1" x14ac:dyDescent="0.3">
      <c r="B208" s="37"/>
      <c r="C208" s="23"/>
      <c r="D208" s="10"/>
      <c r="E208" s="68"/>
      <c r="F208" s="67"/>
      <c r="G208" s="23"/>
      <c r="H208" s="138"/>
      <c r="I208" s="145"/>
      <c r="J208" s="100"/>
      <c r="K208" s="101"/>
      <c r="L208" s="102"/>
      <c r="P208" s="5"/>
    </row>
    <row r="209" spans="2:16" s="4" customFormat="1" ht="26.55" hidden="1" customHeight="1" x14ac:dyDescent="0.3">
      <c r="B209" s="40"/>
      <c r="C209" s="65" t="s">
        <v>60</v>
      </c>
      <c r="D209" s="93" t="s">
        <v>127</v>
      </c>
      <c r="E209" s="94" t="s">
        <v>18</v>
      </c>
      <c r="F209" s="95">
        <v>1</v>
      </c>
      <c r="G209" s="96">
        <v>0</v>
      </c>
      <c r="H209" s="141">
        <f t="shared" ref="H209:H211" si="69">G209*F209</f>
        <v>0</v>
      </c>
      <c r="I209" s="148">
        <v>0</v>
      </c>
      <c r="J209" s="90">
        <f t="shared" ref="J209:J211" si="70">K209-I209</f>
        <v>0</v>
      </c>
      <c r="K209" s="91">
        <f>H209</f>
        <v>0</v>
      </c>
      <c r="L209" s="92"/>
      <c r="P209" s="5"/>
    </row>
    <row r="210" spans="2:16" s="4" customFormat="1" ht="26.55" hidden="1" customHeight="1" x14ac:dyDescent="0.3">
      <c r="B210" s="40"/>
      <c r="C210" s="65" t="s">
        <v>90</v>
      </c>
      <c r="D210" s="93" t="s">
        <v>127</v>
      </c>
      <c r="E210" s="94" t="s">
        <v>18</v>
      </c>
      <c r="F210" s="95">
        <v>1</v>
      </c>
      <c r="G210" s="96">
        <v>-1284</v>
      </c>
      <c r="H210" s="141">
        <f t="shared" si="69"/>
        <v>-1284</v>
      </c>
      <c r="I210" s="148">
        <v>-1284</v>
      </c>
      <c r="J210" s="97">
        <f t="shared" si="70"/>
        <v>0</v>
      </c>
      <c r="K210" s="98">
        <f>H210</f>
        <v>-1284</v>
      </c>
      <c r="L210" s="99"/>
      <c r="P210" s="5"/>
    </row>
    <row r="211" spans="2:16" s="4" customFormat="1" ht="26.55" hidden="1" customHeight="1" x14ac:dyDescent="0.3">
      <c r="B211" s="173"/>
      <c r="C211" s="174" t="s">
        <v>61</v>
      </c>
      <c r="D211" s="175" t="s">
        <v>127</v>
      </c>
      <c r="E211" s="176" t="s">
        <v>18</v>
      </c>
      <c r="F211" s="177">
        <v>1</v>
      </c>
      <c r="G211" s="178">
        <v>594</v>
      </c>
      <c r="H211" s="179">
        <f t="shared" si="69"/>
        <v>594</v>
      </c>
      <c r="I211" s="180">
        <v>466.40000000000003</v>
      </c>
      <c r="J211" s="181">
        <f t="shared" si="70"/>
        <v>0</v>
      </c>
      <c r="K211" s="182">
        <f>SUM(K200,K201,K202,K203,K204,K205,K206,K207,K210)*10%</f>
        <v>466.40000000000003</v>
      </c>
      <c r="L211" s="183"/>
      <c r="P211" s="5"/>
    </row>
    <row r="212" spans="2:16" s="4" customFormat="1" ht="9.6" hidden="1" customHeight="1" x14ac:dyDescent="0.3">
      <c r="B212" s="37"/>
      <c r="C212" s="23"/>
      <c r="D212" s="10"/>
      <c r="E212" s="10"/>
      <c r="F212" s="10"/>
      <c r="G212" s="23"/>
      <c r="H212" s="138"/>
      <c r="I212" s="145"/>
      <c r="J212" s="100"/>
      <c r="K212" s="101"/>
      <c r="L212" s="102"/>
      <c r="P212" s="5"/>
    </row>
    <row r="213" spans="2:16" s="4" customFormat="1" ht="26.55" hidden="1" customHeight="1" x14ac:dyDescent="0.3">
      <c r="B213" s="134"/>
      <c r="C213" s="135" t="s">
        <v>0</v>
      </c>
      <c r="D213" s="136"/>
      <c r="E213" s="136"/>
      <c r="F213" s="136"/>
      <c r="G213" s="135"/>
      <c r="H213" s="200">
        <f>SUM(H199:H212)</f>
        <v>5258</v>
      </c>
      <c r="I213" s="201">
        <f>SUM(I199:I212)</f>
        <v>5130.3999999999996</v>
      </c>
      <c r="J213" s="197">
        <f>K213-I213</f>
        <v>0</v>
      </c>
      <c r="K213" s="198">
        <f>SUM(K199:K212)</f>
        <v>5130.3999999999996</v>
      </c>
      <c r="L213" s="199"/>
      <c r="P213" s="5"/>
    </row>
    <row r="214" spans="2:16" s="4" customFormat="1" ht="9.6" hidden="1" customHeight="1" x14ac:dyDescent="0.3">
      <c r="B214" s="14"/>
      <c r="C214" s="128"/>
      <c r="D214" s="129"/>
      <c r="E214" s="129"/>
      <c r="F214" s="129"/>
      <c r="G214" s="128"/>
      <c r="H214" s="143"/>
      <c r="I214" s="150"/>
      <c r="J214" s="38"/>
      <c r="K214" s="39"/>
      <c r="L214" s="73"/>
      <c r="P214" s="5"/>
    </row>
    <row r="215" spans="2:16" s="4" customFormat="1" ht="23.4" hidden="1" customHeight="1" x14ac:dyDescent="0.3">
      <c r="B215" s="232">
        <v>12</v>
      </c>
      <c r="C215" s="233" t="s">
        <v>129</v>
      </c>
      <c r="D215" s="234"/>
      <c r="E215" s="234"/>
      <c r="F215" s="234"/>
      <c r="G215" s="130"/>
      <c r="H215" s="139"/>
      <c r="I215" s="146"/>
      <c r="J215" s="131"/>
      <c r="K215" s="132"/>
      <c r="L215" s="133"/>
      <c r="P215" s="5"/>
    </row>
    <row r="216" spans="2:16" s="4" customFormat="1" ht="26.55" hidden="1" customHeight="1" x14ac:dyDescent="0.3">
      <c r="B216" s="40"/>
      <c r="C216" s="64" t="s">
        <v>45</v>
      </c>
      <c r="D216" s="89"/>
      <c r="E216" s="89"/>
      <c r="F216" s="89"/>
      <c r="G216" s="64"/>
      <c r="H216" s="140"/>
      <c r="I216" s="147"/>
      <c r="J216" s="90"/>
      <c r="K216" s="91"/>
      <c r="L216" s="92"/>
      <c r="P216" s="5"/>
    </row>
    <row r="217" spans="2:16" s="4" customFormat="1" ht="26.55" hidden="1" customHeight="1" x14ac:dyDescent="0.3">
      <c r="B217" s="40"/>
      <c r="C217" s="65" t="s">
        <v>159</v>
      </c>
      <c r="D217" s="93" t="s">
        <v>127</v>
      </c>
      <c r="E217" s="94" t="s">
        <v>47</v>
      </c>
      <c r="F217" s="95">
        <v>10</v>
      </c>
      <c r="G217" s="96">
        <v>3100</v>
      </c>
      <c r="H217" s="141">
        <f t="shared" ref="H217:H219" si="71">G217*F217</f>
        <v>31000</v>
      </c>
      <c r="I217" s="148">
        <v>31000</v>
      </c>
      <c r="J217" s="97">
        <f t="shared" ref="J217:J219" si="72">K217-I217</f>
        <v>0</v>
      </c>
      <c r="K217" s="98">
        <f>H217</f>
        <v>31000</v>
      </c>
      <c r="L217" s="99"/>
      <c r="P217" s="5"/>
    </row>
    <row r="218" spans="2:16" s="4" customFormat="1" ht="26.55" hidden="1" customHeight="1" x14ac:dyDescent="0.3">
      <c r="B218" s="40"/>
      <c r="C218" s="65" t="s">
        <v>160</v>
      </c>
      <c r="D218" s="93" t="s">
        <v>127</v>
      </c>
      <c r="E218" s="94" t="s">
        <v>89</v>
      </c>
      <c r="F218" s="95">
        <v>84</v>
      </c>
      <c r="G218" s="96">
        <v>15</v>
      </c>
      <c r="H218" s="141">
        <f t="shared" si="71"/>
        <v>1260</v>
      </c>
      <c r="I218" s="148">
        <v>1260</v>
      </c>
      <c r="J218" s="97">
        <f t="shared" si="72"/>
        <v>0</v>
      </c>
      <c r="K218" s="98">
        <f>H218</f>
        <v>1260</v>
      </c>
      <c r="L218" s="99"/>
      <c r="P218" s="5"/>
    </row>
    <row r="219" spans="2:16" s="4" customFormat="1" ht="26.55" hidden="1" customHeight="1" x14ac:dyDescent="0.3">
      <c r="B219" s="40"/>
      <c r="C219" s="65" t="s">
        <v>161</v>
      </c>
      <c r="D219" s="93" t="s">
        <v>127</v>
      </c>
      <c r="E219" s="94" t="s">
        <v>18</v>
      </c>
      <c r="F219" s="95">
        <v>1</v>
      </c>
      <c r="G219" s="96">
        <v>151</v>
      </c>
      <c r="H219" s="141">
        <f t="shared" si="71"/>
        <v>151</v>
      </c>
      <c r="I219" s="148">
        <v>151</v>
      </c>
      <c r="J219" s="97">
        <f t="shared" si="72"/>
        <v>0</v>
      </c>
      <c r="K219" s="98">
        <f>H219</f>
        <v>151</v>
      </c>
      <c r="L219" s="99"/>
      <c r="P219" s="5"/>
    </row>
    <row r="220" spans="2:16" s="4" customFormat="1" ht="9.6" hidden="1" customHeight="1" x14ac:dyDescent="0.3">
      <c r="B220" s="37"/>
      <c r="C220" s="23"/>
      <c r="D220" s="10"/>
      <c r="E220" s="68"/>
      <c r="F220" s="67"/>
      <c r="G220" s="23"/>
      <c r="H220" s="138"/>
      <c r="I220" s="145"/>
      <c r="J220" s="100"/>
      <c r="K220" s="101"/>
      <c r="L220" s="102"/>
      <c r="P220" s="5"/>
    </row>
    <row r="221" spans="2:16" s="4" customFormat="1" ht="26.55" hidden="1" customHeight="1" x14ac:dyDescent="0.3">
      <c r="B221" s="40"/>
      <c r="C221" s="65" t="s">
        <v>60</v>
      </c>
      <c r="D221" s="93" t="s">
        <v>127</v>
      </c>
      <c r="E221" s="94" t="s">
        <v>18</v>
      </c>
      <c r="F221" s="95">
        <v>1</v>
      </c>
      <c r="G221" s="96">
        <v>0</v>
      </c>
      <c r="H221" s="141">
        <f t="shared" ref="H221:H223" si="73">G221*F221</f>
        <v>0</v>
      </c>
      <c r="I221" s="148">
        <v>0</v>
      </c>
      <c r="J221" s="90">
        <f t="shared" ref="J221:J223" si="74">K221-I221</f>
        <v>0</v>
      </c>
      <c r="K221" s="91">
        <f>H221</f>
        <v>0</v>
      </c>
      <c r="L221" s="92"/>
      <c r="P221" s="5"/>
    </row>
    <row r="222" spans="2:16" s="4" customFormat="1" ht="26.55" hidden="1" customHeight="1" x14ac:dyDescent="0.3">
      <c r="B222" s="40"/>
      <c r="C222" s="65" t="s">
        <v>90</v>
      </c>
      <c r="D222" s="93" t="s">
        <v>127</v>
      </c>
      <c r="E222" s="94" t="s">
        <v>18</v>
      </c>
      <c r="F222" s="95">
        <v>1</v>
      </c>
      <c r="G222" s="96">
        <v>-9678</v>
      </c>
      <c r="H222" s="141">
        <f t="shared" si="73"/>
        <v>-9678</v>
      </c>
      <c r="I222" s="148">
        <v>-9678</v>
      </c>
      <c r="J222" s="97">
        <f t="shared" si="74"/>
        <v>0</v>
      </c>
      <c r="K222" s="98">
        <f>H222</f>
        <v>-9678</v>
      </c>
      <c r="L222" s="99"/>
      <c r="P222" s="5"/>
    </row>
    <row r="223" spans="2:16" s="4" customFormat="1" ht="26.55" hidden="1" customHeight="1" x14ac:dyDescent="0.3">
      <c r="B223" s="173"/>
      <c r="C223" s="174" t="s">
        <v>61</v>
      </c>
      <c r="D223" s="175" t="s">
        <v>127</v>
      </c>
      <c r="E223" s="176" t="s">
        <v>18</v>
      </c>
      <c r="F223" s="177">
        <v>1</v>
      </c>
      <c r="G223" s="178">
        <v>3241</v>
      </c>
      <c r="H223" s="179">
        <f t="shared" si="73"/>
        <v>3241</v>
      </c>
      <c r="I223" s="180">
        <v>2273.3000000000002</v>
      </c>
      <c r="J223" s="181">
        <f t="shared" si="74"/>
        <v>0</v>
      </c>
      <c r="K223" s="182">
        <f>SUM(K222,K217,K218,K219)*10%</f>
        <v>2273.3000000000002</v>
      </c>
      <c r="L223" s="183"/>
      <c r="P223" s="5"/>
    </row>
    <row r="224" spans="2:16" s="4" customFormat="1" ht="9.6" hidden="1" customHeight="1" x14ac:dyDescent="0.3">
      <c r="B224" s="37"/>
      <c r="C224" s="23"/>
      <c r="D224" s="10"/>
      <c r="E224" s="10"/>
      <c r="F224" s="10"/>
      <c r="G224" s="23"/>
      <c r="H224" s="138"/>
      <c r="I224" s="145"/>
      <c r="J224" s="100"/>
      <c r="K224" s="101"/>
      <c r="L224" s="102"/>
      <c r="P224" s="5"/>
    </row>
    <row r="225" spans="2:16" s="4" customFormat="1" ht="26.55" hidden="1" customHeight="1" x14ac:dyDescent="0.3">
      <c r="B225" s="134"/>
      <c r="C225" s="135" t="s">
        <v>0</v>
      </c>
      <c r="D225" s="136"/>
      <c r="E225" s="136"/>
      <c r="F225" s="136"/>
      <c r="G225" s="135"/>
      <c r="H225" s="200">
        <f>SUM(H216:H224)</f>
        <v>25974</v>
      </c>
      <c r="I225" s="201">
        <f>SUM(I216:I224)</f>
        <v>25006.3</v>
      </c>
      <c r="J225" s="197">
        <f>K225-I225</f>
        <v>0</v>
      </c>
      <c r="K225" s="198">
        <f>SUM(K216:K224)</f>
        <v>25006.3</v>
      </c>
      <c r="L225" s="199"/>
      <c r="P225" s="5"/>
    </row>
    <row r="226" spans="2:16" s="4" customFormat="1" ht="9.6" hidden="1" customHeight="1" x14ac:dyDescent="0.3">
      <c r="B226" s="14"/>
      <c r="C226" s="128"/>
      <c r="D226" s="129"/>
      <c r="E226" s="129"/>
      <c r="F226" s="129"/>
      <c r="G226" s="128"/>
      <c r="H226" s="143"/>
      <c r="I226" s="150"/>
      <c r="J226" s="38"/>
      <c r="K226" s="39"/>
      <c r="L226" s="73"/>
      <c r="P226" s="5"/>
    </row>
    <row r="227" spans="2:16" s="4" customFormat="1" ht="23.4" hidden="1" customHeight="1" x14ac:dyDescent="0.3">
      <c r="B227" s="232">
        <v>13</v>
      </c>
      <c r="C227" s="233" t="s">
        <v>130</v>
      </c>
      <c r="D227" s="234"/>
      <c r="E227" s="234"/>
      <c r="F227" s="234"/>
      <c r="G227" s="130"/>
      <c r="H227" s="139"/>
      <c r="I227" s="146"/>
      <c r="J227" s="131"/>
      <c r="K227" s="132"/>
      <c r="L227" s="133"/>
      <c r="P227" s="5"/>
    </row>
    <row r="228" spans="2:16" s="4" customFormat="1" ht="26.55" hidden="1" customHeight="1" x14ac:dyDescent="0.3">
      <c r="B228" s="40"/>
      <c r="C228" s="64" t="s">
        <v>45</v>
      </c>
      <c r="D228" s="89"/>
      <c r="E228" s="89"/>
      <c r="F228" s="89"/>
      <c r="G228" s="64"/>
      <c r="H228" s="140"/>
      <c r="I228" s="147"/>
      <c r="J228" s="90"/>
      <c r="K228" s="91"/>
      <c r="L228" s="92"/>
      <c r="P228" s="5"/>
    </row>
    <row r="229" spans="2:16" s="4" customFormat="1" ht="26.55" hidden="1" customHeight="1" x14ac:dyDescent="0.3">
      <c r="B229" s="40"/>
      <c r="C229" s="65" t="s">
        <v>152</v>
      </c>
      <c r="D229" s="93" t="s">
        <v>127</v>
      </c>
      <c r="E229" s="94" t="s">
        <v>47</v>
      </c>
      <c r="F229" s="95">
        <v>35</v>
      </c>
      <c r="G229" s="96">
        <v>15</v>
      </c>
      <c r="H229" s="141">
        <f t="shared" ref="H229:H231" si="75">G229*F229</f>
        <v>525</v>
      </c>
      <c r="I229" s="148">
        <v>525</v>
      </c>
      <c r="J229" s="97">
        <f t="shared" ref="J229:J231" si="76">K229-I229</f>
        <v>0</v>
      </c>
      <c r="K229" s="98">
        <f>H229</f>
        <v>525</v>
      </c>
      <c r="L229" s="99"/>
      <c r="P229" s="5"/>
    </row>
    <row r="230" spans="2:16" s="4" customFormat="1" ht="26.55" hidden="1" customHeight="1" x14ac:dyDescent="0.3">
      <c r="B230" s="40"/>
      <c r="C230" s="65" t="s">
        <v>145</v>
      </c>
      <c r="D230" s="93" t="s">
        <v>127</v>
      </c>
      <c r="E230" s="94" t="s">
        <v>18</v>
      </c>
      <c r="F230" s="95">
        <v>1</v>
      </c>
      <c r="G230" s="96">
        <v>1125</v>
      </c>
      <c r="H230" s="141">
        <f t="shared" si="75"/>
        <v>1125</v>
      </c>
      <c r="I230" s="148">
        <v>1125</v>
      </c>
      <c r="J230" s="97">
        <f t="shared" si="76"/>
        <v>0</v>
      </c>
      <c r="K230" s="98">
        <f>H230</f>
        <v>1125</v>
      </c>
      <c r="L230" s="99"/>
      <c r="P230" s="5"/>
    </row>
    <row r="231" spans="2:16" s="4" customFormat="1" ht="26.55" hidden="1" customHeight="1" x14ac:dyDescent="0.3">
      <c r="B231" s="40"/>
      <c r="C231" s="65" t="s">
        <v>162</v>
      </c>
      <c r="D231" s="93" t="s">
        <v>127</v>
      </c>
      <c r="E231" s="94" t="s">
        <v>18</v>
      </c>
      <c r="F231" s="95">
        <v>1</v>
      </c>
      <c r="G231" s="96">
        <v>196</v>
      </c>
      <c r="H231" s="141">
        <f t="shared" si="75"/>
        <v>196</v>
      </c>
      <c r="I231" s="148">
        <v>196</v>
      </c>
      <c r="J231" s="97">
        <f t="shared" si="76"/>
        <v>0</v>
      </c>
      <c r="K231" s="98">
        <f>H231</f>
        <v>196</v>
      </c>
      <c r="L231" s="99"/>
      <c r="P231" s="5"/>
    </row>
    <row r="232" spans="2:16" s="4" customFormat="1" ht="9.6" hidden="1" customHeight="1" x14ac:dyDescent="0.3">
      <c r="B232" s="37"/>
      <c r="C232" s="23"/>
      <c r="D232" s="10"/>
      <c r="E232" s="68"/>
      <c r="F232" s="67"/>
      <c r="G232" s="23"/>
      <c r="H232" s="138"/>
      <c r="I232" s="145"/>
      <c r="J232" s="100"/>
      <c r="K232" s="101"/>
      <c r="L232" s="102"/>
      <c r="P232" s="5"/>
    </row>
    <row r="233" spans="2:16" s="4" customFormat="1" ht="26.55" hidden="1" customHeight="1" x14ac:dyDescent="0.3">
      <c r="B233" s="40"/>
      <c r="C233" s="65" t="s">
        <v>60</v>
      </c>
      <c r="D233" s="93" t="s">
        <v>127</v>
      </c>
      <c r="E233" s="94" t="s">
        <v>18</v>
      </c>
      <c r="F233" s="95">
        <v>1</v>
      </c>
      <c r="G233" s="96">
        <v>0</v>
      </c>
      <c r="H233" s="141">
        <f t="shared" ref="H233:H235" si="77">G233*F233</f>
        <v>0</v>
      </c>
      <c r="I233" s="148">
        <v>0</v>
      </c>
      <c r="J233" s="90">
        <f t="shared" ref="J233:J235" si="78">K233-I233</f>
        <v>0</v>
      </c>
      <c r="K233" s="91">
        <f>H233</f>
        <v>0</v>
      </c>
      <c r="L233" s="92"/>
      <c r="P233" s="5"/>
    </row>
    <row r="234" spans="2:16" s="4" customFormat="1" ht="26.55" hidden="1" customHeight="1" x14ac:dyDescent="0.3">
      <c r="B234" s="40"/>
      <c r="C234" s="65" t="s">
        <v>90</v>
      </c>
      <c r="D234" s="93" t="s">
        <v>127</v>
      </c>
      <c r="E234" s="94" t="s">
        <v>18</v>
      </c>
      <c r="F234" s="95"/>
      <c r="G234" s="96"/>
      <c r="H234" s="141">
        <f t="shared" si="77"/>
        <v>0</v>
      </c>
      <c r="I234" s="148">
        <v>0</v>
      </c>
      <c r="J234" s="97">
        <f t="shared" si="78"/>
        <v>0</v>
      </c>
      <c r="K234" s="98">
        <f>H234</f>
        <v>0</v>
      </c>
      <c r="L234" s="99"/>
      <c r="P234" s="5"/>
    </row>
    <row r="235" spans="2:16" s="4" customFormat="1" ht="26.55" hidden="1" customHeight="1" x14ac:dyDescent="0.3">
      <c r="B235" s="173"/>
      <c r="C235" s="174" t="s">
        <v>61</v>
      </c>
      <c r="D235" s="175" t="s">
        <v>127</v>
      </c>
      <c r="E235" s="176" t="s">
        <v>18</v>
      </c>
      <c r="F235" s="177">
        <v>1</v>
      </c>
      <c r="G235" s="178">
        <v>184</v>
      </c>
      <c r="H235" s="179">
        <f t="shared" si="77"/>
        <v>184</v>
      </c>
      <c r="I235" s="180">
        <v>184</v>
      </c>
      <c r="J235" s="181">
        <f t="shared" si="78"/>
        <v>0</v>
      </c>
      <c r="K235" s="182">
        <v>184</v>
      </c>
      <c r="L235" s="183"/>
      <c r="P235" s="5"/>
    </row>
    <row r="236" spans="2:16" s="4" customFormat="1" ht="9.6" hidden="1" customHeight="1" x14ac:dyDescent="0.3">
      <c r="B236" s="37"/>
      <c r="C236" s="23"/>
      <c r="D236" s="10"/>
      <c r="E236" s="10"/>
      <c r="F236" s="10"/>
      <c r="G236" s="23"/>
      <c r="H236" s="138"/>
      <c r="I236" s="145"/>
      <c r="J236" s="100"/>
      <c r="K236" s="101"/>
      <c r="L236" s="102"/>
      <c r="P236" s="5"/>
    </row>
    <row r="237" spans="2:16" s="4" customFormat="1" ht="26.55" hidden="1" customHeight="1" x14ac:dyDescent="0.3">
      <c r="B237" s="134"/>
      <c r="C237" s="135" t="s">
        <v>0</v>
      </c>
      <c r="D237" s="136"/>
      <c r="E237" s="136"/>
      <c r="F237" s="136"/>
      <c r="G237" s="135"/>
      <c r="H237" s="200">
        <f>SUM(H228:H236)</f>
        <v>2030</v>
      </c>
      <c r="I237" s="201">
        <f>SUM(I228:I236)</f>
        <v>2030</v>
      </c>
      <c r="J237" s="197">
        <f>K237-I237</f>
        <v>0</v>
      </c>
      <c r="K237" s="198">
        <f>SUM(K228:K236)</f>
        <v>2030</v>
      </c>
      <c r="L237" s="199"/>
      <c r="P237" s="5"/>
    </row>
    <row r="238" spans="2:16" s="4" customFormat="1" ht="9.6" hidden="1" customHeight="1" x14ac:dyDescent="0.3">
      <c r="B238" s="14"/>
      <c r="C238" s="128"/>
      <c r="D238" s="129"/>
      <c r="E238" s="129"/>
      <c r="F238" s="129"/>
      <c r="G238" s="128"/>
      <c r="H238" s="143"/>
      <c r="I238" s="150"/>
      <c r="J238" s="38"/>
      <c r="K238" s="39"/>
      <c r="L238" s="73"/>
      <c r="P238" s="5"/>
    </row>
    <row r="239" spans="2:16" s="4" customFormat="1" ht="23.4" hidden="1" customHeight="1" x14ac:dyDescent="0.3">
      <c r="B239" s="232">
        <v>14</v>
      </c>
      <c r="C239" s="233" t="s">
        <v>131</v>
      </c>
      <c r="D239" s="234"/>
      <c r="E239" s="234"/>
      <c r="F239" s="234"/>
      <c r="G239" s="130"/>
      <c r="H239" s="139"/>
      <c r="I239" s="146"/>
      <c r="J239" s="131"/>
      <c r="K239" s="132"/>
      <c r="L239" s="133"/>
      <c r="P239" s="5"/>
    </row>
    <row r="240" spans="2:16" s="4" customFormat="1" ht="26.55" hidden="1" customHeight="1" x14ac:dyDescent="0.3">
      <c r="B240" s="40"/>
      <c r="C240" s="64" t="s">
        <v>45</v>
      </c>
      <c r="D240" s="89"/>
      <c r="E240" s="89"/>
      <c r="F240" s="89"/>
      <c r="G240" s="64"/>
      <c r="H240" s="140"/>
      <c r="I240" s="147"/>
      <c r="J240" s="90"/>
      <c r="K240" s="91"/>
      <c r="L240" s="92"/>
      <c r="P240" s="5"/>
    </row>
    <row r="241" spans="2:16" s="4" customFormat="1" ht="26.55" hidden="1" customHeight="1" x14ac:dyDescent="0.3">
      <c r="B241" s="40"/>
      <c r="C241" s="65" t="s">
        <v>74</v>
      </c>
      <c r="D241" s="93" t="s">
        <v>127</v>
      </c>
      <c r="E241" s="94" t="s">
        <v>47</v>
      </c>
      <c r="F241" s="95">
        <v>39</v>
      </c>
      <c r="G241" s="96">
        <v>8.7435897435897427</v>
      </c>
      <c r="H241" s="141">
        <f t="shared" ref="H241:H253" si="79">G241*F241</f>
        <v>340.99999999999994</v>
      </c>
      <c r="I241" s="148">
        <v>340.99999999999994</v>
      </c>
      <c r="J241" s="97">
        <f t="shared" ref="J241:J253" si="80">K241-I241</f>
        <v>0</v>
      </c>
      <c r="K241" s="98">
        <f t="shared" ref="K241:K253" si="81">H241</f>
        <v>340.99999999999994</v>
      </c>
      <c r="L241" s="99"/>
      <c r="P241" s="5"/>
    </row>
    <row r="242" spans="2:16" s="4" customFormat="1" ht="26.55" hidden="1" customHeight="1" x14ac:dyDescent="0.3">
      <c r="B242" s="40"/>
      <c r="C242" s="65" t="s">
        <v>84</v>
      </c>
      <c r="D242" s="93" t="s">
        <v>127</v>
      </c>
      <c r="E242" s="94" t="s">
        <v>47</v>
      </c>
      <c r="F242" s="95">
        <v>4</v>
      </c>
      <c r="G242" s="96">
        <v>50</v>
      </c>
      <c r="H242" s="141">
        <f t="shared" si="79"/>
        <v>200</v>
      </c>
      <c r="I242" s="148">
        <v>200</v>
      </c>
      <c r="J242" s="97">
        <f t="shared" si="80"/>
        <v>0</v>
      </c>
      <c r="K242" s="98">
        <f t="shared" si="81"/>
        <v>200</v>
      </c>
      <c r="L242" s="99"/>
      <c r="P242" s="5"/>
    </row>
    <row r="243" spans="2:16" s="4" customFormat="1" ht="26.55" hidden="1" customHeight="1" x14ac:dyDescent="0.3">
      <c r="B243" s="40"/>
      <c r="C243" s="65" t="s">
        <v>163</v>
      </c>
      <c r="D243" s="93" t="s">
        <v>127</v>
      </c>
      <c r="E243" s="94" t="s">
        <v>47</v>
      </c>
      <c r="F243" s="95">
        <v>2</v>
      </c>
      <c r="G243" s="96">
        <v>16</v>
      </c>
      <c r="H243" s="141">
        <f t="shared" si="79"/>
        <v>32</v>
      </c>
      <c r="I243" s="148">
        <v>32</v>
      </c>
      <c r="J243" s="97">
        <f t="shared" si="80"/>
        <v>0</v>
      </c>
      <c r="K243" s="98">
        <f t="shared" si="81"/>
        <v>32</v>
      </c>
      <c r="L243" s="99"/>
      <c r="P243" s="5"/>
    </row>
    <row r="244" spans="2:16" s="4" customFormat="1" ht="26.55" hidden="1" customHeight="1" x14ac:dyDescent="0.3">
      <c r="B244" s="40"/>
      <c r="C244" s="65" t="s">
        <v>164</v>
      </c>
      <c r="D244" s="93" t="s">
        <v>127</v>
      </c>
      <c r="E244" s="94" t="s">
        <v>47</v>
      </c>
      <c r="F244" s="95">
        <v>2</v>
      </c>
      <c r="G244" s="96">
        <v>93</v>
      </c>
      <c r="H244" s="141">
        <f t="shared" si="79"/>
        <v>186</v>
      </c>
      <c r="I244" s="148">
        <v>186</v>
      </c>
      <c r="J244" s="97">
        <f t="shared" si="80"/>
        <v>0</v>
      </c>
      <c r="K244" s="98">
        <f t="shared" si="81"/>
        <v>186</v>
      </c>
      <c r="L244" s="99"/>
      <c r="P244" s="5"/>
    </row>
    <row r="245" spans="2:16" s="4" customFormat="1" ht="26.55" hidden="1" customHeight="1" x14ac:dyDescent="0.3">
      <c r="B245" s="40"/>
      <c r="C245" s="65" t="s">
        <v>165</v>
      </c>
      <c r="D245" s="93" t="s">
        <v>127</v>
      </c>
      <c r="E245" s="94" t="s">
        <v>47</v>
      </c>
      <c r="F245" s="95">
        <v>1</v>
      </c>
      <c r="G245" s="96">
        <v>145</v>
      </c>
      <c r="H245" s="141">
        <f t="shared" si="79"/>
        <v>145</v>
      </c>
      <c r="I245" s="148">
        <v>145</v>
      </c>
      <c r="J245" s="97">
        <f t="shared" si="80"/>
        <v>0</v>
      </c>
      <c r="K245" s="98">
        <f t="shared" si="81"/>
        <v>145</v>
      </c>
      <c r="L245" s="99"/>
      <c r="P245" s="5"/>
    </row>
    <row r="246" spans="2:16" s="4" customFormat="1" ht="26.55" hidden="1" customHeight="1" x14ac:dyDescent="0.3">
      <c r="B246" s="40"/>
      <c r="C246" s="65" t="s">
        <v>166</v>
      </c>
      <c r="D246" s="93" t="s">
        <v>127</v>
      </c>
      <c r="E246" s="94" t="s">
        <v>47</v>
      </c>
      <c r="F246" s="95">
        <v>1</v>
      </c>
      <c r="G246" s="96">
        <v>150</v>
      </c>
      <c r="H246" s="141">
        <f t="shared" si="79"/>
        <v>150</v>
      </c>
      <c r="I246" s="148">
        <v>150</v>
      </c>
      <c r="J246" s="97">
        <f t="shared" si="80"/>
        <v>0</v>
      </c>
      <c r="K246" s="98">
        <f t="shared" si="81"/>
        <v>150</v>
      </c>
      <c r="L246" s="99"/>
      <c r="P246" s="5"/>
    </row>
    <row r="247" spans="2:16" s="4" customFormat="1" ht="26.55" hidden="1" customHeight="1" x14ac:dyDescent="0.3">
      <c r="B247" s="40"/>
      <c r="C247" s="65" t="s">
        <v>167</v>
      </c>
      <c r="D247" s="93" t="s">
        <v>127</v>
      </c>
      <c r="E247" s="94" t="s">
        <v>47</v>
      </c>
      <c r="F247" s="95">
        <v>4</v>
      </c>
      <c r="G247" s="96">
        <v>4.95</v>
      </c>
      <c r="H247" s="141">
        <f t="shared" si="79"/>
        <v>19.8</v>
      </c>
      <c r="I247" s="148">
        <v>19.8</v>
      </c>
      <c r="J247" s="97">
        <f t="shared" si="80"/>
        <v>0</v>
      </c>
      <c r="K247" s="98">
        <f t="shared" si="81"/>
        <v>19.8</v>
      </c>
      <c r="L247" s="99"/>
      <c r="P247" s="5"/>
    </row>
    <row r="248" spans="2:16" s="4" customFormat="1" ht="26.55" hidden="1" customHeight="1" x14ac:dyDescent="0.3">
      <c r="B248" s="40"/>
      <c r="C248" s="65" t="s">
        <v>168</v>
      </c>
      <c r="D248" s="93" t="s">
        <v>127</v>
      </c>
      <c r="E248" s="94" t="s">
        <v>47</v>
      </c>
      <c r="F248" s="95">
        <v>4</v>
      </c>
      <c r="G248" s="96">
        <v>3.75</v>
      </c>
      <c r="H248" s="141">
        <f t="shared" si="79"/>
        <v>15</v>
      </c>
      <c r="I248" s="148">
        <v>15</v>
      </c>
      <c r="J248" s="97">
        <f t="shared" si="80"/>
        <v>0</v>
      </c>
      <c r="K248" s="98">
        <f t="shared" si="81"/>
        <v>15</v>
      </c>
      <c r="L248" s="99"/>
      <c r="P248" s="5"/>
    </row>
    <row r="249" spans="2:16" s="4" customFormat="1" ht="26.55" hidden="1" customHeight="1" x14ac:dyDescent="0.3">
      <c r="B249" s="40"/>
      <c r="C249" s="65" t="s">
        <v>170</v>
      </c>
      <c r="D249" s="93" t="s">
        <v>127</v>
      </c>
      <c r="E249" s="94" t="s">
        <v>47</v>
      </c>
      <c r="F249" s="95">
        <v>1</v>
      </c>
      <c r="G249" s="96">
        <v>14.75</v>
      </c>
      <c r="H249" s="141">
        <f t="shared" si="79"/>
        <v>14.75</v>
      </c>
      <c r="I249" s="148">
        <v>14.75</v>
      </c>
      <c r="J249" s="97">
        <f t="shared" si="80"/>
        <v>0</v>
      </c>
      <c r="K249" s="98">
        <f t="shared" si="81"/>
        <v>14.75</v>
      </c>
      <c r="L249" s="99"/>
      <c r="P249" s="5"/>
    </row>
    <row r="250" spans="2:16" s="4" customFormat="1" ht="26.55" hidden="1" customHeight="1" x14ac:dyDescent="0.3">
      <c r="B250" s="40"/>
      <c r="C250" s="65" t="s">
        <v>169</v>
      </c>
      <c r="D250" s="93" t="s">
        <v>127</v>
      </c>
      <c r="E250" s="94" t="s">
        <v>47</v>
      </c>
      <c r="F250" s="95">
        <v>1</v>
      </c>
      <c r="G250" s="96">
        <v>16.95</v>
      </c>
      <c r="H250" s="141">
        <f t="shared" si="79"/>
        <v>16.95</v>
      </c>
      <c r="I250" s="148">
        <v>16.95</v>
      </c>
      <c r="J250" s="97">
        <f t="shared" si="80"/>
        <v>0</v>
      </c>
      <c r="K250" s="98">
        <f t="shared" si="81"/>
        <v>16.95</v>
      </c>
      <c r="L250" s="99"/>
      <c r="P250" s="5"/>
    </row>
    <row r="251" spans="2:16" s="4" customFormat="1" ht="26.55" hidden="1" customHeight="1" x14ac:dyDescent="0.3">
      <c r="B251" s="40"/>
      <c r="C251" s="65" t="s">
        <v>173</v>
      </c>
      <c r="D251" s="93" t="s">
        <v>127</v>
      </c>
      <c r="E251" s="94" t="s">
        <v>174</v>
      </c>
      <c r="F251" s="95">
        <v>2</v>
      </c>
      <c r="G251" s="96">
        <v>315</v>
      </c>
      <c r="H251" s="141">
        <f t="shared" si="79"/>
        <v>630</v>
      </c>
      <c r="I251" s="148">
        <v>630</v>
      </c>
      <c r="J251" s="97">
        <f t="shared" ref="J251" si="82">K251-I251</f>
        <v>0</v>
      </c>
      <c r="K251" s="98">
        <f t="shared" si="81"/>
        <v>630</v>
      </c>
      <c r="L251" s="99"/>
      <c r="P251" s="5"/>
    </row>
    <row r="252" spans="2:16" s="4" customFormat="1" ht="26.55" hidden="1" customHeight="1" x14ac:dyDescent="0.3">
      <c r="B252" s="40"/>
      <c r="C252" s="65" t="s">
        <v>171</v>
      </c>
      <c r="D252" s="93" t="s">
        <v>127</v>
      </c>
      <c r="E252" s="94" t="s">
        <v>47</v>
      </c>
      <c r="F252" s="95">
        <v>15</v>
      </c>
      <c r="G252" s="96">
        <v>1.1000000000000001</v>
      </c>
      <c r="H252" s="141">
        <f t="shared" si="79"/>
        <v>16.5</v>
      </c>
      <c r="I252" s="148">
        <v>16.5</v>
      </c>
      <c r="J252" s="97">
        <f t="shared" si="80"/>
        <v>0</v>
      </c>
      <c r="K252" s="98">
        <f t="shared" si="81"/>
        <v>16.5</v>
      </c>
      <c r="L252" s="99"/>
      <c r="P252" s="5"/>
    </row>
    <row r="253" spans="2:16" s="4" customFormat="1" ht="26.55" hidden="1" customHeight="1" x14ac:dyDescent="0.3">
      <c r="B253" s="37"/>
      <c r="C253" s="23" t="s">
        <v>172</v>
      </c>
      <c r="D253" s="10" t="s">
        <v>127</v>
      </c>
      <c r="E253" s="68" t="s">
        <v>47</v>
      </c>
      <c r="F253" s="67">
        <v>20</v>
      </c>
      <c r="G253" s="66">
        <v>6.75</v>
      </c>
      <c r="H253" s="152">
        <f t="shared" si="79"/>
        <v>135</v>
      </c>
      <c r="I253" s="149">
        <v>135</v>
      </c>
      <c r="J253" s="100">
        <f t="shared" si="80"/>
        <v>0</v>
      </c>
      <c r="K253" s="101">
        <f t="shared" si="81"/>
        <v>135</v>
      </c>
      <c r="L253" s="102"/>
      <c r="P253" s="5"/>
    </row>
    <row r="254" spans="2:16" s="4" customFormat="1" ht="26.55" hidden="1" customHeight="1" x14ac:dyDescent="0.3">
      <c r="B254" s="40"/>
      <c r="C254" s="64" t="s">
        <v>48</v>
      </c>
      <c r="D254" s="89"/>
      <c r="E254" s="89"/>
      <c r="F254" s="89"/>
      <c r="G254" s="64"/>
      <c r="H254" s="140"/>
      <c r="I254" s="147"/>
      <c r="J254" s="90"/>
      <c r="K254" s="91"/>
      <c r="L254" s="92"/>
      <c r="P254" s="5"/>
    </row>
    <row r="255" spans="2:16" s="4" customFormat="1" ht="26.55" hidden="1" customHeight="1" x14ac:dyDescent="0.3">
      <c r="B255" s="40"/>
      <c r="C255" s="65" t="s">
        <v>175</v>
      </c>
      <c r="D255" s="93" t="s">
        <v>127</v>
      </c>
      <c r="E255" s="94" t="s">
        <v>89</v>
      </c>
      <c r="F255" s="95">
        <v>30</v>
      </c>
      <c r="G255" s="96">
        <v>4.4000000000000004</v>
      </c>
      <c r="H255" s="141">
        <f t="shared" ref="H255:H264" si="83">G255*F255</f>
        <v>132</v>
      </c>
      <c r="I255" s="148">
        <v>132</v>
      </c>
      <c r="J255" s="97">
        <f t="shared" ref="J255:J264" si="84">K255-I255</f>
        <v>0</v>
      </c>
      <c r="K255" s="98">
        <f>H255</f>
        <v>132</v>
      </c>
      <c r="L255" s="99"/>
      <c r="P255" s="5"/>
    </row>
    <row r="256" spans="2:16" s="4" customFormat="1" ht="26.55" hidden="1" customHeight="1" x14ac:dyDescent="0.3">
      <c r="B256" s="40"/>
      <c r="C256" s="65" t="s">
        <v>176</v>
      </c>
      <c r="D256" s="93" t="s">
        <v>127</v>
      </c>
      <c r="E256" s="94" t="s">
        <v>47</v>
      </c>
      <c r="F256" s="95">
        <v>3</v>
      </c>
      <c r="G256" s="96">
        <v>13.2</v>
      </c>
      <c r="H256" s="141">
        <f t="shared" si="83"/>
        <v>39.599999999999994</v>
      </c>
      <c r="I256" s="148">
        <v>39.599999999999994</v>
      </c>
      <c r="J256" s="97">
        <f t="shared" si="84"/>
        <v>0</v>
      </c>
      <c r="K256" s="98">
        <f t="shared" ref="K256:K257" si="85">H256</f>
        <v>39.599999999999994</v>
      </c>
      <c r="L256" s="99"/>
      <c r="P256" s="5"/>
    </row>
    <row r="257" spans="2:16" s="4" customFormat="1" ht="26.55" hidden="1" customHeight="1" x14ac:dyDescent="0.3">
      <c r="B257" s="40"/>
      <c r="C257" s="65" t="s">
        <v>177</v>
      </c>
      <c r="D257" s="93" t="s">
        <v>127</v>
      </c>
      <c r="E257" s="94" t="s">
        <v>47</v>
      </c>
      <c r="F257" s="95">
        <v>3</v>
      </c>
      <c r="G257" s="96">
        <v>7.6</v>
      </c>
      <c r="H257" s="141">
        <f t="shared" si="83"/>
        <v>22.799999999999997</v>
      </c>
      <c r="I257" s="148">
        <v>22.799999999999997</v>
      </c>
      <c r="J257" s="97">
        <f t="shared" si="84"/>
        <v>0</v>
      </c>
      <c r="K257" s="98">
        <f t="shared" si="85"/>
        <v>22.799999999999997</v>
      </c>
      <c r="L257" s="99"/>
      <c r="P257" s="5"/>
    </row>
    <row r="258" spans="2:16" s="4" customFormat="1" ht="26.55" hidden="1" customHeight="1" x14ac:dyDescent="0.3">
      <c r="B258" s="40"/>
      <c r="C258" s="65" t="s">
        <v>179</v>
      </c>
      <c r="D258" s="93" t="s">
        <v>127</v>
      </c>
      <c r="E258" s="94" t="s">
        <v>47</v>
      </c>
      <c r="F258" s="95">
        <v>3</v>
      </c>
      <c r="G258" s="96">
        <v>33</v>
      </c>
      <c r="H258" s="141">
        <f t="shared" si="83"/>
        <v>99</v>
      </c>
      <c r="I258" s="148">
        <v>99</v>
      </c>
      <c r="J258" s="97">
        <f t="shared" si="84"/>
        <v>0</v>
      </c>
      <c r="K258" s="98">
        <f>H258</f>
        <v>99</v>
      </c>
      <c r="L258" s="99"/>
      <c r="P258" s="5"/>
    </row>
    <row r="259" spans="2:16" s="4" customFormat="1" ht="26.55" hidden="1" customHeight="1" x14ac:dyDescent="0.3">
      <c r="B259" s="40"/>
      <c r="C259" s="65" t="s">
        <v>178</v>
      </c>
      <c r="D259" s="93" t="s">
        <v>127</v>
      </c>
      <c r="E259" s="94" t="s">
        <v>47</v>
      </c>
      <c r="F259" s="95">
        <v>2</v>
      </c>
      <c r="G259" s="96">
        <v>30.95</v>
      </c>
      <c r="H259" s="141">
        <f t="shared" si="83"/>
        <v>61.9</v>
      </c>
      <c r="I259" s="148">
        <v>61.9</v>
      </c>
      <c r="J259" s="97">
        <f t="shared" si="84"/>
        <v>0</v>
      </c>
      <c r="K259" s="98">
        <f>H259</f>
        <v>61.9</v>
      </c>
      <c r="L259" s="99"/>
      <c r="P259" s="5"/>
    </row>
    <row r="260" spans="2:16" s="4" customFormat="1" ht="26.55" hidden="1" customHeight="1" x14ac:dyDescent="0.3">
      <c r="B260" s="40"/>
      <c r="C260" s="65" t="s">
        <v>180</v>
      </c>
      <c r="D260" s="93" t="s">
        <v>127</v>
      </c>
      <c r="E260" s="94" t="s">
        <v>47</v>
      </c>
      <c r="F260" s="95">
        <v>10</v>
      </c>
      <c r="G260" s="96">
        <v>1.1000000000000001</v>
      </c>
      <c r="H260" s="141">
        <f t="shared" si="83"/>
        <v>11</v>
      </c>
      <c r="I260" s="148">
        <v>11</v>
      </c>
      <c r="J260" s="97">
        <f t="shared" si="84"/>
        <v>0</v>
      </c>
      <c r="K260" s="98">
        <f t="shared" ref="K260:K261" si="86">H260</f>
        <v>11</v>
      </c>
      <c r="L260" s="99"/>
      <c r="P260" s="5"/>
    </row>
    <row r="261" spans="2:16" s="4" customFormat="1" ht="26.55" hidden="1" customHeight="1" x14ac:dyDescent="0.3">
      <c r="B261" s="40"/>
      <c r="C261" s="65" t="s">
        <v>181</v>
      </c>
      <c r="D261" s="93" t="s">
        <v>127</v>
      </c>
      <c r="E261" s="94" t="s">
        <v>182</v>
      </c>
      <c r="F261" s="95">
        <v>1</v>
      </c>
      <c r="G261" s="96">
        <v>63</v>
      </c>
      <c r="H261" s="141">
        <f t="shared" si="83"/>
        <v>63</v>
      </c>
      <c r="I261" s="148">
        <v>63</v>
      </c>
      <c r="J261" s="97">
        <f t="shared" si="84"/>
        <v>0</v>
      </c>
      <c r="K261" s="98">
        <f t="shared" si="86"/>
        <v>63</v>
      </c>
      <c r="L261" s="99"/>
      <c r="P261" s="5"/>
    </row>
    <row r="262" spans="2:16" s="4" customFormat="1" ht="26.55" hidden="1" customHeight="1" x14ac:dyDescent="0.3">
      <c r="B262" s="40"/>
      <c r="C262" s="65" t="s">
        <v>183</v>
      </c>
      <c r="D262" s="93" t="s">
        <v>127</v>
      </c>
      <c r="E262" s="94" t="s">
        <v>47</v>
      </c>
      <c r="F262" s="95">
        <v>1</v>
      </c>
      <c r="G262" s="96">
        <v>825</v>
      </c>
      <c r="H262" s="141">
        <f t="shared" si="83"/>
        <v>825</v>
      </c>
      <c r="I262" s="148">
        <v>825</v>
      </c>
      <c r="J262" s="97">
        <f t="shared" si="84"/>
        <v>0</v>
      </c>
      <c r="K262" s="98">
        <f>H262</f>
        <v>825</v>
      </c>
      <c r="L262" s="99"/>
      <c r="P262" s="5"/>
    </row>
    <row r="263" spans="2:16" s="4" customFormat="1" ht="26.55" hidden="1" customHeight="1" x14ac:dyDescent="0.3">
      <c r="B263" s="40"/>
      <c r="C263" s="65" t="s">
        <v>184</v>
      </c>
      <c r="D263" s="93" t="s">
        <v>127</v>
      </c>
      <c r="E263" s="94" t="s">
        <v>47</v>
      </c>
      <c r="F263" s="95">
        <v>40</v>
      </c>
      <c r="G263" s="96">
        <v>7.43</v>
      </c>
      <c r="H263" s="141">
        <f t="shared" si="83"/>
        <v>297.2</v>
      </c>
      <c r="I263" s="148">
        <v>297.2</v>
      </c>
      <c r="J263" s="97">
        <f t="shared" si="84"/>
        <v>0</v>
      </c>
      <c r="K263" s="98">
        <f t="shared" ref="K263:K264" si="87">H263</f>
        <v>297.2</v>
      </c>
      <c r="L263" s="99"/>
      <c r="P263" s="5"/>
    </row>
    <row r="264" spans="2:16" s="4" customFormat="1" ht="26.55" hidden="1" customHeight="1" x14ac:dyDescent="0.3">
      <c r="B264" s="173"/>
      <c r="C264" s="174" t="s">
        <v>185</v>
      </c>
      <c r="D264" s="175" t="s">
        <v>127</v>
      </c>
      <c r="E264" s="176" t="s">
        <v>47</v>
      </c>
      <c r="F264" s="177">
        <v>5</v>
      </c>
      <c r="G264" s="178">
        <v>1.1000000000000001</v>
      </c>
      <c r="H264" s="179">
        <f t="shared" si="83"/>
        <v>5.5</v>
      </c>
      <c r="I264" s="180">
        <v>5.5</v>
      </c>
      <c r="J264" s="181">
        <f t="shared" si="84"/>
        <v>0</v>
      </c>
      <c r="K264" s="182">
        <f t="shared" si="87"/>
        <v>5.5</v>
      </c>
      <c r="L264" s="183"/>
      <c r="P264" s="5"/>
    </row>
    <row r="265" spans="2:16" s="4" customFormat="1" ht="9.6" hidden="1" customHeight="1" x14ac:dyDescent="0.3">
      <c r="B265" s="37"/>
      <c r="C265" s="23"/>
      <c r="D265" s="10"/>
      <c r="E265" s="10"/>
      <c r="F265" s="10"/>
      <c r="G265" s="23"/>
      <c r="H265" s="138"/>
      <c r="I265" s="145"/>
      <c r="J265" s="100"/>
      <c r="K265" s="101"/>
      <c r="L265" s="102"/>
      <c r="P265" s="5"/>
    </row>
    <row r="266" spans="2:16" s="4" customFormat="1" ht="26.55" hidden="1" customHeight="1" x14ac:dyDescent="0.3">
      <c r="B266" s="134"/>
      <c r="C266" s="135" t="s">
        <v>0</v>
      </c>
      <c r="D266" s="136"/>
      <c r="E266" s="136"/>
      <c r="F266" s="136"/>
      <c r="G266" s="135"/>
      <c r="H266" s="200">
        <f>SUM(H240:H265)</f>
        <v>3459</v>
      </c>
      <c r="I266" s="201">
        <f>SUM(I240:I265)</f>
        <v>3459</v>
      </c>
      <c r="J266" s="197">
        <f>K266-I266</f>
        <v>0</v>
      </c>
      <c r="K266" s="198">
        <f>SUM(K240:K265)</f>
        <v>3459</v>
      </c>
      <c r="L266" s="199"/>
      <c r="P266" s="5"/>
    </row>
    <row r="267" spans="2:16" s="4" customFormat="1" ht="9.6" hidden="1" customHeight="1" x14ac:dyDescent="0.3">
      <c r="B267" s="14"/>
      <c r="C267" s="128"/>
      <c r="D267" s="129"/>
      <c r="E267" s="129"/>
      <c r="F267" s="129"/>
      <c r="G267" s="128"/>
      <c r="H267" s="143"/>
      <c r="I267" s="150"/>
      <c r="J267" s="38"/>
      <c r="K267" s="39"/>
      <c r="L267" s="73"/>
      <c r="P267" s="5"/>
    </row>
    <row r="268" spans="2:16" s="4" customFormat="1" ht="23.4" hidden="1" customHeight="1" x14ac:dyDescent="0.3">
      <c r="B268" s="232">
        <v>15</v>
      </c>
      <c r="C268" s="233" t="s">
        <v>206</v>
      </c>
      <c r="D268" s="234"/>
      <c r="E268" s="234"/>
      <c r="F268" s="234"/>
      <c r="G268" s="130"/>
      <c r="H268" s="139"/>
      <c r="I268" s="146"/>
      <c r="J268" s="131"/>
      <c r="K268" s="132"/>
      <c r="L268" s="133"/>
      <c r="P268" s="5"/>
    </row>
    <row r="269" spans="2:16" s="4" customFormat="1" ht="26.55" hidden="1" customHeight="1" x14ac:dyDescent="0.3">
      <c r="B269" s="40"/>
      <c r="C269" s="64" t="s">
        <v>45</v>
      </c>
      <c r="D269" s="89"/>
      <c r="E269" s="89"/>
      <c r="F269" s="89"/>
      <c r="G269" s="64"/>
      <c r="H269" s="140"/>
      <c r="I269" s="147"/>
      <c r="J269" s="90"/>
      <c r="K269" s="91"/>
      <c r="L269" s="92"/>
      <c r="P269" s="5"/>
    </row>
    <row r="270" spans="2:16" s="4" customFormat="1" ht="26.55" hidden="1" customHeight="1" x14ac:dyDescent="0.3">
      <c r="B270" s="40"/>
      <c r="C270" s="65" t="s">
        <v>197</v>
      </c>
      <c r="D270" s="93" t="s">
        <v>196</v>
      </c>
      <c r="E270" s="94" t="s">
        <v>47</v>
      </c>
      <c r="F270" s="95">
        <v>10</v>
      </c>
      <c r="G270" s="96">
        <v>2.5</v>
      </c>
      <c r="H270" s="141">
        <f t="shared" ref="H270:H271" si="88">G270*F270</f>
        <v>25</v>
      </c>
      <c r="I270" s="148">
        <v>25</v>
      </c>
      <c r="J270" s="97">
        <f t="shared" ref="J270:J287" si="89">K270-I270</f>
        <v>0</v>
      </c>
      <c r="K270" s="98">
        <f t="shared" ref="K270:K287" si="90">H270</f>
        <v>25</v>
      </c>
      <c r="L270" s="99"/>
      <c r="P270" s="5"/>
    </row>
    <row r="271" spans="2:16" s="4" customFormat="1" ht="26.55" hidden="1" customHeight="1" x14ac:dyDescent="0.3">
      <c r="B271" s="40"/>
      <c r="C271" s="65" t="s">
        <v>88</v>
      </c>
      <c r="D271" s="93" t="s">
        <v>196</v>
      </c>
      <c r="E271" s="94" t="s">
        <v>47</v>
      </c>
      <c r="F271" s="95">
        <v>5</v>
      </c>
      <c r="G271" s="96">
        <v>20</v>
      </c>
      <c r="H271" s="141">
        <f t="shared" si="88"/>
        <v>100</v>
      </c>
      <c r="I271" s="148">
        <v>100</v>
      </c>
      <c r="J271" s="160">
        <f t="shared" si="89"/>
        <v>0</v>
      </c>
      <c r="K271" s="161">
        <f t="shared" si="90"/>
        <v>100</v>
      </c>
      <c r="L271" s="99"/>
      <c r="P271" s="5"/>
    </row>
    <row r="272" spans="2:16" s="4" customFormat="1" ht="26.55" hidden="1" customHeight="1" x14ac:dyDescent="0.3">
      <c r="B272" s="40"/>
      <c r="C272" s="64" t="s">
        <v>48</v>
      </c>
      <c r="D272" s="89"/>
      <c r="E272" s="89"/>
      <c r="F272" s="89"/>
      <c r="G272" s="64"/>
      <c r="H272" s="140"/>
      <c r="I272" s="147"/>
      <c r="J272" s="160"/>
      <c r="K272" s="161"/>
      <c r="L272" s="99"/>
      <c r="P272" s="5"/>
    </row>
    <row r="273" spans="2:16" s="4" customFormat="1" ht="26.55" hidden="1" customHeight="1" x14ac:dyDescent="0.3">
      <c r="B273" s="40"/>
      <c r="C273" s="65" t="s">
        <v>198</v>
      </c>
      <c r="D273" s="93" t="s">
        <v>196</v>
      </c>
      <c r="E273" s="94" t="s">
        <v>89</v>
      </c>
      <c r="F273" s="95">
        <v>9</v>
      </c>
      <c r="G273" s="96">
        <v>450</v>
      </c>
      <c r="H273" s="141">
        <f t="shared" ref="H273:H276" si="91">G273*F273</f>
        <v>4050</v>
      </c>
      <c r="I273" s="148">
        <v>4050</v>
      </c>
      <c r="J273" s="97">
        <f t="shared" si="89"/>
        <v>0</v>
      </c>
      <c r="K273" s="98">
        <f t="shared" si="90"/>
        <v>4050</v>
      </c>
      <c r="L273" s="99"/>
      <c r="P273" s="5"/>
    </row>
    <row r="274" spans="2:16" s="4" customFormat="1" ht="26.55" hidden="1" customHeight="1" x14ac:dyDescent="0.3">
      <c r="B274" s="40"/>
      <c r="C274" s="65" t="s">
        <v>199</v>
      </c>
      <c r="D274" s="93" t="s">
        <v>196</v>
      </c>
      <c r="E274" s="94" t="s">
        <v>47</v>
      </c>
      <c r="F274" s="95">
        <v>9</v>
      </c>
      <c r="G274" s="96">
        <v>30</v>
      </c>
      <c r="H274" s="141">
        <f t="shared" si="91"/>
        <v>270</v>
      </c>
      <c r="I274" s="148">
        <v>270</v>
      </c>
      <c r="J274" s="97">
        <f t="shared" si="89"/>
        <v>0</v>
      </c>
      <c r="K274" s="98">
        <f t="shared" si="90"/>
        <v>270</v>
      </c>
      <c r="L274" s="99"/>
      <c r="P274" s="5"/>
    </row>
    <row r="275" spans="2:16" s="4" customFormat="1" ht="26.55" hidden="1" customHeight="1" x14ac:dyDescent="0.3">
      <c r="B275" s="40"/>
      <c r="C275" s="65" t="s">
        <v>200</v>
      </c>
      <c r="D275" s="93" t="s">
        <v>196</v>
      </c>
      <c r="E275" s="94" t="s">
        <v>47</v>
      </c>
      <c r="F275" s="95">
        <v>3</v>
      </c>
      <c r="G275" s="96">
        <v>260</v>
      </c>
      <c r="H275" s="141">
        <f t="shared" si="91"/>
        <v>780</v>
      </c>
      <c r="I275" s="148">
        <v>780</v>
      </c>
      <c r="J275" s="97">
        <f t="shared" si="89"/>
        <v>0</v>
      </c>
      <c r="K275" s="98">
        <f t="shared" si="90"/>
        <v>780</v>
      </c>
      <c r="L275" s="99"/>
      <c r="P275" s="5"/>
    </row>
    <row r="276" spans="2:16" s="4" customFormat="1" ht="26.55" hidden="1" customHeight="1" x14ac:dyDescent="0.3">
      <c r="B276" s="40"/>
      <c r="C276" s="65" t="s">
        <v>201</v>
      </c>
      <c r="D276" s="93" t="s">
        <v>196</v>
      </c>
      <c r="E276" s="94" t="s">
        <v>18</v>
      </c>
      <c r="F276" s="95">
        <v>1</v>
      </c>
      <c r="G276" s="96">
        <v>567</v>
      </c>
      <c r="H276" s="141">
        <f t="shared" si="91"/>
        <v>567</v>
      </c>
      <c r="I276" s="148">
        <v>567</v>
      </c>
      <c r="J276" s="97">
        <f t="shared" si="89"/>
        <v>0</v>
      </c>
      <c r="K276" s="98">
        <f t="shared" si="90"/>
        <v>567</v>
      </c>
      <c r="L276" s="99"/>
      <c r="P276" s="5"/>
    </row>
    <row r="277" spans="2:16" s="4" customFormat="1" ht="26.55" hidden="1" customHeight="1" x14ac:dyDescent="0.3">
      <c r="B277" s="40"/>
      <c r="C277" s="65" t="s">
        <v>202</v>
      </c>
      <c r="D277" s="93" t="s">
        <v>196</v>
      </c>
      <c r="E277" s="94" t="s">
        <v>47</v>
      </c>
      <c r="F277" s="95">
        <v>12</v>
      </c>
      <c r="G277" s="244">
        <v>565</v>
      </c>
      <c r="H277" s="245">
        <f>G277*F278</f>
        <v>565</v>
      </c>
      <c r="I277" s="241">
        <v>565</v>
      </c>
      <c r="J277" s="243">
        <f t="shared" si="89"/>
        <v>0</v>
      </c>
      <c r="K277" s="242">
        <f t="shared" si="90"/>
        <v>565</v>
      </c>
      <c r="L277" s="99"/>
      <c r="P277" s="5"/>
    </row>
    <row r="278" spans="2:16" s="4" customFormat="1" ht="26.55" hidden="1" customHeight="1" x14ac:dyDescent="0.3">
      <c r="B278" s="40"/>
      <c r="C278" s="65" t="s">
        <v>203</v>
      </c>
      <c r="D278" s="93" t="s">
        <v>196</v>
      </c>
      <c r="E278" s="94" t="s">
        <v>18</v>
      </c>
      <c r="F278" s="95">
        <v>1</v>
      </c>
      <c r="G278" s="244"/>
      <c r="H278" s="245"/>
      <c r="I278" s="241"/>
      <c r="J278" s="243"/>
      <c r="K278" s="242"/>
      <c r="L278" s="99"/>
      <c r="P278" s="5"/>
    </row>
    <row r="279" spans="2:16" s="4" customFormat="1" ht="26.55" hidden="1" customHeight="1" x14ac:dyDescent="0.3">
      <c r="B279" s="40"/>
      <c r="C279" s="65" t="s">
        <v>204</v>
      </c>
      <c r="D279" s="93" t="s">
        <v>196</v>
      </c>
      <c r="E279" s="94" t="s">
        <v>182</v>
      </c>
      <c r="F279" s="95">
        <v>12</v>
      </c>
      <c r="G279" s="244">
        <v>377</v>
      </c>
      <c r="H279" s="245">
        <f>G279*F280</f>
        <v>377</v>
      </c>
      <c r="I279" s="241">
        <v>377</v>
      </c>
      <c r="J279" s="243">
        <f t="shared" si="89"/>
        <v>0</v>
      </c>
      <c r="K279" s="242">
        <f t="shared" si="90"/>
        <v>377</v>
      </c>
      <c r="L279" s="99"/>
      <c r="P279" s="5"/>
    </row>
    <row r="280" spans="2:16" s="4" customFormat="1" ht="26.55" hidden="1" customHeight="1" x14ac:dyDescent="0.3">
      <c r="B280" s="40"/>
      <c r="C280" s="65" t="s">
        <v>203</v>
      </c>
      <c r="D280" s="93" t="s">
        <v>196</v>
      </c>
      <c r="E280" s="94" t="s">
        <v>18</v>
      </c>
      <c r="F280" s="95">
        <v>1</v>
      </c>
      <c r="G280" s="244"/>
      <c r="H280" s="245"/>
      <c r="I280" s="241"/>
      <c r="J280" s="243"/>
      <c r="K280" s="242"/>
      <c r="L280" s="99"/>
      <c r="P280" s="5"/>
    </row>
    <row r="281" spans="2:16" s="4" customFormat="1" ht="26.55" hidden="1" customHeight="1" x14ac:dyDescent="0.3">
      <c r="B281" s="40"/>
      <c r="C281" s="65" t="s">
        <v>185</v>
      </c>
      <c r="D281" s="93" t="s">
        <v>196</v>
      </c>
      <c r="E281" s="94" t="s">
        <v>18</v>
      </c>
      <c r="F281" s="95">
        <v>1</v>
      </c>
      <c r="G281" s="96">
        <v>51</v>
      </c>
      <c r="H281" s="141">
        <f t="shared" ref="H281" si="92">G281*F281</f>
        <v>51</v>
      </c>
      <c r="I281" s="148">
        <v>51</v>
      </c>
      <c r="J281" s="97">
        <f t="shared" si="89"/>
        <v>0</v>
      </c>
      <c r="K281" s="98">
        <f t="shared" si="90"/>
        <v>51</v>
      </c>
      <c r="L281" s="99"/>
      <c r="P281" s="5"/>
    </row>
    <row r="282" spans="2:16" s="4" customFormat="1" ht="9.6" hidden="1" customHeight="1" x14ac:dyDescent="0.3">
      <c r="B282" s="37"/>
      <c r="C282" s="23"/>
      <c r="D282" s="10"/>
      <c r="E282" s="68"/>
      <c r="F282" s="67"/>
      <c r="G282" s="23"/>
      <c r="H282" s="138"/>
      <c r="I282" s="145"/>
      <c r="J282" s="100"/>
      <c r="K282" s="101"/>
      <c r="L282" s="102"/>
      <c r="P282" s="5"/>
    </row>
    <row r="283" spans="2:16" s="4" customFormat="1" ht="26.55" hidden="1" customHeight="1" x14ac:dyDescent="0.3">
      <c r="B283" s="40"/>
      <c r="C283" s="65" t="s">
        <v>60</v>
      </c>
      <c r="D283" s="93" t="s">
        <v>196</v>
      </c>
      <c r="E283" s="94" t="s">
        <v>18</v>
      </c>
      <c r="F283" s="95">
        <v>1</v>
      </c>
      <c r="G283" s="96">
        <v>0</v>
      </c>
      <c r="H283" s="141">
        <f t="shared" ref="H283:H287" si="93">G283*F283</f>
        <v>0</v>
      </c>
      <c r="I283" s="148">
        <v>0</v>
      </c>
      <c r="J283" s="90">
        <f t="shared" si="89"/>
        <v>0</v>
      </c>
      <c r="K283" s="91">
        <f t="shared" si="90"/>
        <v>0</v>
      </c>
      <c r="L283" s="92"/>
      <c r="P283" s="5"/>
    </row>
    <row r="284" spans="2:16" s="4" customFormat="1" ht="26.55" hidden="1" customHeight="1" x14ac:dyDescent="0.3">
      <c r="B284" s="40"/>
      <c r="C284" s="65" t="s">
        <v>12</v>
      </c>
      <c r="D284" s="93" t="s">
        <v>196</v>
      </c>
      <c r="E284" s="94" t="s">
        <v>110</v>
      </c>
      <c r="F284" s="95">
        <v>20</v>
      </c>
      <c r="G284" s="96">
        <v>15</v>
      </c>
      <c r="H284" s="141">
        <f>G284*F284</f>
        <v>300</v>
      </c>
      <c r="I284" s="148">
        <v>300</v>
      </c>
      <c r="J284" s="97">
        <f t="shared" si="89"/>
        <v>0</v>
      </c>
      <c r="K284" s="98">
        <f>H284</f>
        <v>300</v>
      </c>
      <c r="L284" s="99" t="s">
        <v>232</v>
      </c>
      <c r="P284" s="5"/>
    </row>
    <row r="285" spans="2:16" s="4" customFormat="1" ht="26.55" hidden="1" customHeight="1" x14ac:dyDescent="0.3">
      <c r="B285" s="40"/>
      <c r="C285" s="65" t="s">
        <v>189</v>
      </c>
      <c r="D285" s="93" t="s">
        <v>196</v>
      </c>
      <c r="E285" s="94" t="s">
        <v>110</v>
      </c>
      <c r="F285" s="95">
        <v>120</v>
      </c>
      <c r="G285" s="96">
        <v>15</v>
      </c>
      <c r="H285" s="141">
        <f t="shared" ref="H285" si="94">G285*F285</f>
        <v>1800</v>
      </c>
      <c r="I285" s="148">
        <v>1800</v>
      </c>
      <c r="J285" s="97">
        <f t="shared" si="89"/>
        <v>0</v>
      </c>
      <c r="K285" s="98">
        <f>H285</f>
        <v>1800</v>
      </c>
      <c r="L285" s="99" t="s">
        <v>233</v>
      </c>
      <c r="P285" s="5"/>
    </row>
    <row r="286" spans="2:16" s="4" customFormat="1" ht="26.55" hidden="1" customHeight="1" x14ac:dyDescent="0.3">
      <c r="B286" s="40"/>
      <c r="C286" s="65" t="s">
        <v>90</v>
      </c>
      <c r="D286" s="93" t="s">
        <v>196</v>
      </c>
      <c r="E286" s="164" t="s">
        <v>18</v>
      </c>
      <c r="F286" s="95"/>
      <c r="G286" s="96"/>
      <c r="H286" s="141">
        <f t="shared" si="93"/>
        <v>0</v>
      </c>
      <c r="I286" s="148">
        <v>0</v>
      </c>
      <c r="J286" s="163">
        <f t="shared" si="89"/>
        <v>0</v>
      </c>
      <c r="K286" s="162">
        <f t="shared" si="90"/>
        <v>0</v>
      </c>
      <c r="L286" s="99"/>
      <c r="P286" s="5"/>
    </row>
    <row r="287" spans="2:16" s="4" customFormat="1" ht="26.55" hidden="1" customHeight="1" x14ac:dyDescent="0.3">
      <c r="B287" s="173"/>
      <c r="C287" s="174" t="s">
        <v>61</v>
      </c>
      <c r="D287" s="175" t="s">
        <v>196</v>
      </c>
      <c r="E287" s="176" t="s">
        <v>18</v>
      </c>
      <c r="F287" s="177">
        <v>1</v>
      </c>
      <c r="G287" s="178">
        <f>SUM(H269:H282)*10%</f>
        <v>678.5</v>
      </c>
      <c r="H287" s="179">
        <f t="shared" si="93"/>
        <v>678.5</v>
      </c>
      <c r="I287" s="180">
        <v>678.5</v>
      </c>
      <c r="J287" s="181">
        <f t="shared" si="89"/>
        <v>0</v>
      </c>
      <c r="K287" s="182">
        <f t="shared" si="90"/>
        <v>678.5</v>
      </c>
      <c r="L287" s="183"/>
      <c r="P287" s="5"/>
    </row>
    <row r="288" spans="2:16" s="4" customFormat="1" ht="9.6" hidden="1" customHeight="1" x14ac:dyDescent="0.3">
      <c r="B288" s="37"/>
      <c r="C288" s="23"/>
      <c r="D288" s="10"/>
      <c r="E288" s="10"/>
      <c r="F288" s="10"/>
      <c r="G288" s="23"/>
      <c r="H288" s="138"/>
      <c r="I288" s="145"/>
      <c r="J288" s="100"/>
      <c r="K288" s="101"/>
      <c r="L288" s="102"/>
      <c r="P288" s="5"/>
    </row>
    <row r="289" spans="2:16" s="4" customFormat="1" ht="26.55" hidden="1" customHeight="1" x14ac:dyDescent="0.3">
      <c r="B289" s="134"/>
      <c r="C289" s="135" t="s">
        <v>0</v>
      </c>
      <c r="D289" s="136"/>
      <c r="E289" s="136"/>
      <c r="F289" s="136"/>
      <c r="G289" s="135"/>
      <c r="H289" s="200">
        <f>SUM(H269:H288)</f>
        <v>9563.5</v>
      </c>
      <c r="I289" s="201">
        <f>SUM(I269:I288)</f>
        <v>9563.5</v>
      </c>
      <c r="J289" s="197">
        <f>SUM(J269:J288)</f>
        <v>0</v>
      </c>
      <c r="K289" s="198">
        <f>SUM(K269:K288)</f>
        <v>9563.5</v>
      </c>
      <c r="L289" s="199"/>
      <c r="P289" s="5"/>
    </row>
    <row r="290" spans="2:16" s="4" customFormat="1" ht="9.6" hidden="1" customHeight="1" x14ac:dyDescent="0.3">
      <c r="B290" s="14"/>
      <c r="C290" s="128"/>
      <c r="D290" s="129"/>
      <c r="E290" s="129"/>
      <c r="F290" s="129"/>
      <c r="G290" s="128"/>
      <c r="H290" s="143"/>
      <c r="I290" s="150"/>
      <c r="J290" s="38"/>
      <c r="K290" s="39"/>
      <c r="L290" s="73"/>
      <c r="P290" s="5"/>
    </row>
    <row r="291" spans="2:16" s="4" customFormat="1" ht="23.4" hidden="1" customHeight="1" x14ac:dyDescent="0.3">
      <c r="B291" s="232">
        <v>16</v>
      </c>
      <c r="C291" s="233" t="s">
        <v>205</v>
      </c>
      <c r="D291" s="234"/>
      <c r="E291" s="234"/>
      <c r="F291" s="234"/>
      <c r="G291" s="130"/>
      <c r="H291" s="139"/>
      <c r="I291" s="146"/>
      <c r="J291" s="131"/>
      <c r="K291" s="132"/>
      <c r="L291" s="133"/>
      <c r="P291" s="5"/>
    </row>
    <row r="292" spans="2:16" s="4" customFormat="1" ht="26.55" hidden="1" customHeight="1" x14ac:dyDescent="0.3">
      <c r="B292" s="40"/>
      <c r="C292" s="64" t="s">
        <v>45</v>
      </c>
      <c r="D292" s="89"/>
      <c r="E292" s="89"/>
      <c r="F292" s="89"/>
      <c r="G292" s="64"/>
      <c r="H292" s="140"/>
      <c r="I292" s="147"/>
      <c r="J292" s="90"/>
      <c r="K292" s="91"/>
      <c r="L292" s="92"/>
      <c r="P292" s="5"/>
    </row>
    <row r="293" spans="2:16" s="4" customFormat="1" ht="26.55" hidden="1" customHeight="1" x14ac:dyDescent="0.3">
      <c r="B293" s="40"/>
      <c r="C293" s="65" t="s">
        <v>207</v>
      </c>
      <c r="D293" s="93"/>
      <c r="E293" s="94"/>
      <c r="F293" s="95"/>
      <c r="G293" s="96"/>
      <c r="H293" s="141"/>
      <c r="I293" s="148"/>
      <c r="J293" s="97"/>
      <c r="K293" s="98"/>
      <c r="L293" s="99"/>
      <c r="P293" s="5"/>
    </row>
    <row r="294" spans="2:16" s="4" customFormat="1" ht="26.55" hidden="1" customHeight="1" x14ac:dyDescent="0.3">
      <c r="B294" s="40"/>
      <c r="C294" s="65" t="s">
        <v>152</v>
      </c>
      <c r="D294" s="93" t="s">
        <v>196</v>
      </c>
      <c r="E294" s="94" t="s">
        <v>47</v>
      </c>
      <c r="F294" s="95">
        <v>8</v>
      </c>
      <c r="G294" s="96">
        <v>15</v>
      </c>
      <c r="H294" s="141">
        <f t="shared" ref="H294:H300" si="95">G294*F294</f>
        <v>120</v>
      </c>
      <c r="I294" s="148">
        <v>120</v>
      </c>
      <c r="J294" s="97">
        <f t="shared" ref="J294:J300" si="96">K294-I294</f>
        <v>0</v>
      </c>
      <c r="K294" s="98">
        <f t="shared" ref="K294:K300" si="97">H294</f>
        <v>120</v>
      </c>
      <c r="L294" s="99"/>
      <c r="P294" s="5"/>
    </row>
    <row r="295" spans="2:16" s="4" customFormat="1" ht="26.55" hidden="1" customHeight="1" x14ac:dyDescent="0.3">
      <c r="B295" s="40"/>
      <c r="C295" s="65" t="s">
        <v>208</v>
      </c>
      <c r="D295" s="93" t="s">
        <v>196</v>
      </c>
      <c r="E295" s="94" t="s">
        <v>18</v>
      </c>
      <c r="F295" s="95">
        <v>1</v>
      </c>
      <c r="G295" s="96">
        <v>495</v>
      </c>
      <c r="H295" s="141">
        <f t="shared" ref="H295" si="98">G295*F295</f>
        <v>495</v>
      </c>
      <c r="I295" s="148">
        <v>495</v>
      </c>
      <c r="J295" s="97">
        <f t="shared" si="96"/>
        <v>0</v>
      </c>
      <c r="K295" s="98">
        <f t="shared" si="97"/>
        <v>495</v>
      </c>
      <c r="L295" s="99"/>
      <c r="P295" s="5"/>
    </row>
    <row r="296" spans="2:16" s="4" customFormat="1" ht="26.55" hidden="1" customHeight="1" x14ac:dyDescent="0.3">
      <c r="B296" s="40"/>
      <c r="C296" s="65" t="s">
        <v>158</v>
      </c>
      <c r="D296" s="93" t="s">
        <v>196</v>
      </c>
      <c r="E296" s="94" t="s">
        <v>18</v>
      </c>
      <c r="F296" s="95">
        <v>1</v>
      </c>
      <c r="G296" s="96">
        <v>120.4</v>
      </c>
      <c r="H296" s="141">
        <f t="shared" si="95"/>
        <v>120.4</v>
      </c>
      <c r="I296" s="148">
        <v>120.4</v>
      </c>
      <c r="J296" s="97">
        <f t="shared" si="96"/>
        <v>0</v>
      </c>
      <c r="K296" s="98">
        <f t="shared" si="97"/>
        <v>120.4</v>
      </c>
      <c r="L296" s="99"/>
      <c r="P296" s="5"/>
    </row>
    <row r="297" spans="2:16" s="4" customFormat="1" ht="26.55" hidden="1" customHeight="1" x14ac:dyDescent="0.3">
      <c r="B297" s="40"/>
      <c r="C297" s="65" t="s">
        <v>209</v>
      </c>
      <c r="D297" s="93"/>
      <c r="E297" s="94"/>
      <c r="F297" s="95"/>
      <c r="G297" s="96"/>
      <c r="H297" s="141"/>
      <c r="I297" s="148"/>
      <c r="J297" s="97"/>
      <c r="K297" s="98"/>
      <c r="L297" s="99"/>
      <c r="P297" s="5"/>
    </row>
    <row r="298" spans="2:16" s="4" customFormat="1" ht="26.55" hidden="1" customHeight="1" x14ac:dyDescent="0.3">
      <c r="B298" s="40"/>
      <c r="C298" s="65" t="s">
        <v>84</v>
      </c>
      <c r="D298" s="93" t="s">
        <v>196</v>
      </c>
      <c r="E298" s="94" t="s">
        <v>47</v>
      </c>
      <c r="F298" s="95">
        <v>10</v>
      </c>
      <c r="G298" s="96">
        <v>50</v>
      </c>
      <c r="H298" s="141">
        <f t="shared" ref="H298:H299" si="99">G298*F298</f>
        <v>500</v>
      </c>
      <c r="I298" s="148">
        <v>500</v>
      </c>
      <c r="J298" s="97">
        <f t="shared" si="96"/>
        <v>0</v>
      </c>
      <c r="K298" s="98">
        <f t="shared" si="97"/>
        <v>500</v>
      </c>
      <c r="L298" s="99"/>
      <c r="P298" s="5"/>
    </row>
    <row r="299" spans="2:16" s="4" customFormat="1" ht="26.55" hidden="1" customHeight="1" x14ac:dyDescent="0.3">
      <c r="B299" s="40"/>
      <c r="C299" s="65" t="s">
        <v>210</v>
      </c>
      <c r="D299" s="93" t="s">
        <v>196</v>
      </c>
      <c r="E299" s="94" t="s">
        <v>18</v>
      </c>
      <c r="F299" s="95">
        <v>1</v>
      </c>
      <c r="G299" s="96">
        <v>1168</v>
      </c>
      <c r="H299" s="141">
        <f t="shared" si="99"/>
        <v>1168</v>
      </c>
      <c r="I299" s="148">
        <v>1168</v>
      </c>
      <c r="J299" s="97">
        <f t="shared" si="96"/>
        <v>0</v>
      </c>
      <c r="K299" s="98">
        <f t="shared" si="97"/>
        <v>1168</v>
      </c>
      <c r="L299" s="99"/>
      <c r="P299" s="5"/>
    </row>
    <row r="300" spans="2:16" s="4" customFormat="1" ht="26.55" hidden="1" customHeight="1" x14ac:dyDescent="0.3">
      <c r="B300" s="40"/>
      <c r="C300" s="65" t="s">
        <v>211</v>
      </c>
      <c r="D300" s="93" t="s">
        <v>196</v>
      </c>
      <c r="E300" s="94" t="s">
        <v>18</v>
      </c>
      <c r="F300" s="95">
        <v>1</v>
      </c>
      <c r="G300" s="96">
        <v>66.400000000000006</v>
      </c>
      <c r="H300" s="141">
        <f t="shared" si="95"/>
        <v>66.400000000000006</v>
      </c>
      <c r="I300" s="148">
        <v>66.400000000000006</v>
      </c>
      <c r="J300" s="97">
        <f t="shared" si="96"/>
        <v>0</v>
      </c>
      <c r="K300" s="98">
        <f t="shared" si="97"/>
        <v>66.400000000000006</v>
      </c>
      <c r="L300" s="99"/>
      <c r="P300" s="5"/>
    </row>
    <row r="301" spans="2:16" s="4" customFormat="1" ht="9.6" hidden="1" customHeight="1" x14ac:dyDescent="0.3">
      <c r="B301" s="37"/>
      <c r="C301" s="23"/>
      <c r="D301" s="10"/>
      <c r="E301" s="68"/>
      <c r="F301" s="67"/>
      <c r="G301" s="23"/>
      <c r="H301" s="138"/>
      <c r="I301" s="145"/>
      <c r="J301" s="100"/>
      <c r="K301" s="101"/>
      <c r="L301" s="102"/>
      <c r="P301" s="5"/>
    </row>
    <row r="302" spans="2:16" s="4" customFormat="1" ht="26.55" hidden="1" customHeight="1" x14ac:dyDescent="0.3">
      <c r="B302" s="40"/>
      <c r="C302" s="65" t="s">
        <v>90</v>
      </c>
      <c r="D302" s="93" t="s">
        <v>196</v>
      </c>
      <c r="E302" s="94" t="s">
        <v>18</v>
      </c>
      <c r="F302" s="95"/>
      <c r="G302" s="96"/>
      <c r="H302" s="141">
        <f t="shared" ref="H302:H303" si="100">G302*F302</f>
        <v>0</v>
      </c>
      <c r="I302" s="148">
        <v>0</v>
      </c>
      <c r="J302" s="97">
        <f t="shared" ref="J302:J303" si="101">K302-I302</f>
        <v>0</v>
      </c>
      <c r="K302" s="98">
        <f t="shared" ref="K302:K303" si="102">H302</f>
        <v>0</v>
      </c>
      <c r="L302" s="99"/>
      <c r="P302" s="5"/>
    </row>
    <row r="303" spans="2:16" s="4" customFormat="1" ht="26.55" hidden="1" customHeight="1" x14ac:dyDescent="0.3">
      <c r="B303" s="173"/>
      <c r="C303" s="174" t="s">
        <v>61</v>
      </c>
      <c r="D303" s="175" t="s">
        <v>196</v>
      </c>
      <c r="E303" s="176" t="s">
        <v>18</v>
      </c>
      <c r="F303" s="177">
        <v>1</v>
      </c>
      <c r="G303" s="178">
        <f>SUM(H292:H301)*10%</f>
        <v>246.98000000000002</v>
      </c>
      <c r="H303" s="179">
        <f t="shared" si="100"/>
        <v>246.98000000000002</v>
      </c>
      <c r="I303" s="180">
        <v>246.98000000000002</v>
      </c>
      <c r="J303" s="181">
        <f t="shared" si="101"/>
        <v>0</v>
      </c>
      <c r="K303" s="182">
        <f t="shared" si="102"/>
        <v>246.98000000000002</v>
      </c>
      <c r="L303" s="183"/>
      <c r="P303" s="5"/>
    </row>
    <row r="304" spans="2:16" s="4" customFormat="1" ht="9.6" hidden="1" customHeight="1" x14ac:dyDescent="0.3">
      <c r="B304" s="37"/>
      <c r="C304" s="23"/>
      <c r="D304" s="10"/>
      <c r="E304" s="10"/>
      <c r="F304" s="10"/>
      <c r="G304" s="23"/>
      <c r="H304" s="138"/>
      <c r="I304" s="145"/>
      <c r="J304" s="100"/>
      <c r="K304" s="101"/>
      <c r="L304" s="102"/>
      <c r="P304" s="5"/>
    </row>
    <row r="305" spans="2:16" s="4" customFormat="1" ht="26.55" hidden="1" customHeight="1" x14ac:dyDescent="0.3">
      <c r="B305" s="134"/>
      <c r="C305" s="135" t="s">
        <v>0</v>
      </c>
      <c r="D305" s="136"/>
      <c r="E305" s="136"/>
      <c r="F305" s="136"/>
      <c r="G305" s="135"/>
      <c r="H305" s="200">
        <f>SUM(H292:H304)</f>
        <v>2716.78</v>
      </c>
      <c r="I305" s="201">
        <f>SUM(I292:I304)</f>
        <v>2716.78</v>
      </c>
      <c r="J305" s="197">
        <f>SUM(J292:J304)</f>
        <v>0</v>
      </c>
      <c r="K305" s="198">
        <f>SUM(K292:K304)</f>
        <v>2716.78</v>
      </c>
      <c r="L305" s="199"/>
      <c r="P305" s="5"/>
    </row>
    <row r="306" spans="2:16" s="4" customFormat="1" ht="9.6" hidden="1" customHeight="1" x14ac:dyDescent="0.3">
      <c r="B306" s="14"/>
      <c r="C306" s="128"/>
      <c r="D306" s="129"/>
      <c r="E306" s="129"/>
      <c r="F306" s="129"/>
      <c r="G306" s="128"/>
      <c r="H306" s="143"/>
      <c r="I306" s="150"/>
      <c r="J306" s="38"/>
      <c r="K306" s="39"/>
      <c r="L306" s="73"/>
      <c r="P306" s="5"/>
    </row>
    <row r="307" spans="2:16" s="4" customFormat="1" ht="23.4" hidden="1" customHeight="1" x14ac:dyDescent="0.3">
      <c r="B307" s="232">
        <v>17</v>
      </c>
      <c r="C307" s="233" t="s">
        <v>212</v>
      </c>
      <c r="D307" s="234"/>
      <c r="E307" s="234"/>
      <c r="F307" s="234"/>
      <c r="G307" s="130"/>
      <c r="H307" s="139"/>
      <c r="I307" s="146"/>
      <c r="J307" s="131"/>
      <c r="K307" s="132"/>
      <c r="L307" s="133"/>
      <c r="P307" s="5"/>
    </row>
    <row r="308" spans="2:16" s="4" customFormat="1" ht="26.55" hidden="1" customHeight="1" x14ac:dyDescent="0.3">
      <c r="B308" s="40"/>
      <c r="C308" s="64" t="s">
        <v>45</v>
      </c>
      <c r="D308" s="89"/>
      <c r="E308" s="89"/>
      <c r="F308" s="89"/>
      <c r="G308" s="64"/>
      <c r="H308" s="140"/>
      <c r="I308" s="147"/>
      <c r="J308" s="90"/>
      <c r="K308" s="91"/>
      <c r="L308" s="92"/>
      <c r="P308" s="5"/>
    </row>
    <row r="309" spans="2:16" s="4" customFormat="1" ht="26.55" hidden="1" customHeight="1" x14ac:dyDescent="0.3">
      <c r="B309" s="40"/>
      <c r="C309" s="65" t="s">
        <v>213</v>
      </c>
      <c r="D309" s="93"/>
      <c r="E309" s="94"/>
      <c r="F309" s="95"/>
      <c r="G309" s="96"/>
      <c r="H309" s="141"/>
      <c r="I309" s="148"/>
      <c r="J309" s="97"/>
      <c r="K309" s="98"/>
      <c r="L309" s="99"/>
      <c r="P309" s="5"/>
    </row>
    <row r="310" spans="2:16" s="4" customFormat="1" ht="26.55" hidden="1" customHeight="1" x14ac:dyDescent="0.3">
      <c r="B310" s="40"/>
      <c r="C310" s="65" t="s">
        <v>144</v>
      </c>
      <c r="D310" s="93" t="s">
        <v>196</v>
      </c>
      <c r="E310" s="94" t="s">
        <v>47</v>
      </c>
      <c r="F310" s="95">
        <v>2</v>
      </c>
      <c r="G310" s="96">
        <v>65</v>
      </c>
      <c r="H310" s="141">
        <f t="shared" ref="H310:H312" si="103">G310*F310</f>
        <v>130</v>
      </c>
      <c r="I310" s="148">
        <v>130</v>
      </c>
      <c r="J310" s="97">
        <f t="shared" ref="J310:J312" si="104">K310-I310</f>
        <v>0</v>
      </c>
      <c r="K310" s="98">
        <f t="shared" ref="K310:K312" si="105">H310</f>
        <v>130</v>
      </c>
      <c r="L310" s="99"/>
      <c r="P310" s="5"/>
    </row>
    <row r="311" spans="2:16" s="4" customFormat="1" ht="26.55" hidden="1" customHeight="1" x14ac:dyDescent="0.3">
      <c r="B311" s="40"/>
      <c r="C311" s="65" t="s">
        <v>214</v>
      </c>
      <c r="D311" s="93" t="s">
        <v>196</v>
      </c>
      <c r="E311" s="94" t="s">
        <v>18</v>
      </c>
      <c r="F311" s="95">
        <v>1</v>
      </c>
      <c r="G311" s="96">
        <v>180</v>
      </c>
      <c r="H311" s="141">
        <f t="shared" si="103"/>
        <v>180</v>
      </c>
      <c r="I311" s="148">
        <v>180</v>
      </c>
      <c r="J311" s="97">
        <f t="shared" si="104"/>
        <v>0</v>
      </c>
      <c r="K311" s="98">
        <f t="shared" si="105"/>
        <v>180</v>
      </c>
      <c r="L311" s="99"/>
      <c r="P311" s="5"/>
    </row>
    <row r="312" spans="2:16" s="4" customFormat="1" ht="26.55" hidden="1" customHeight="1" x14ac:dyDescent="0.3">
      <c r="B312" s="40"/>
      <c r="C312" s="65" t="s">
        <v>215</v>
      </c>
      <c r="D312" s="93" t="s">
        <v>196</v>
      </c>
      <c r="E312" s="94" t="s">
        <v>18</v>
      </c>
      <c r="F312" s="95">
        <v>1</v>
      </c>
      <c r="G312" s="96">
        <v>16.75</v>
      </c>
      <c r="H312" s="141">
        <f t="shared" si="103"/>
        <v>16.75</v>
      </c>
      <c r="I312" s="148">
        <v>16.75</v>
      </c>
      <c r="J312" s="97">
        <f t="shared" si="104"/>
        <v>0</v>
      </c>
      <c r="K312" s="98">
        <f t="shared" si="105"/>
        <v>16.75</v>
      </c>
      <c r="L312" s="99"/>
      <c r="P312" s="5"/>
    </row>
    <row r="313" spans="2:16" s="4" customFormat="1" ht="26.55" hidden="1" customHeight="1" x14ac:dyDescent="0.3">
      <c r="B313" s="40"/>
      <c r="C313" s="65" t="s">
        <v>216</v>
      </c>
      <c r="D313" s="93"/>
      <c r="E313" s="94"/>
      <c r="F313" s="95"/>
      <c r="G313" s="96"/>
      <c r="H313" s="141"/>
      <c r="I313" s="148"/>
      <c r="J313" s="97"/>
      <c r="K313" s="98"/>
      <c r="L313" s="99"/>
      <c r="P313" s="5"/>
    </row>
    <row r="314" spans="2:16" s="4" customFormat="1" ht="26.55" hidden="1" customHeight="1" x14ac:dyDescent="0.3">
      <c r="B314" s="40"/>
      <c r="C314" s="65" t="s">
        <v>144</v>
      </c>
      <c r="D314" s="93" t="s">
        <v>196</v>
      </c>
      <c r="E314" s="94" t="s">
        <v>47</v>
      </c>
      <c r="F314" s="95">
        <v>1</v>
      </c>
      <c r="G314" s="96">
        <v>65</v>
      </c>
      <c r="H314" s="141">
        <f t="shared" ref="H314:H316" si="106">G314*F314</f>
        <v>65</v>
      </c>
      <c r="I314" s="148">
        <v>65</v>
      </c>
      <c r="J314" s="97">
        <f t="shared" ref="J314:J316" si="107">K314-I314</f>
        <v>0</v>
      </c>
      <c r="K314" s="98">
        <f t="shared" ref="K314:K316" si="108">H314</f>
        <v>65</v>
      </c>
      <c r="L314" s="99"/>
      <c r="P314" s="5"/>
    </row>
    <row r="315" spans="2:16" s="4" customFormat="1" ht="26.55" hidden="1" customHeight="1" x14ac:dyDescent="0.3">
      <c r="B315" s="40"/>
      <c r="C315" s="65" t="s">
        <v>214</v>
      </c>
      <c r="D315" s="93" t="s">
        <v>196</v>
      </c>
      <c r="E315" s="94" t="s">
        <v>18</v>
      </c>
      <c r="F315" s="95">
        <v>1</v>
      </c>
      <c r="G315" s="96">
        <v>90</v>
      </c>
      <c r="H315" s="141">
        <f t="shared" si="106"/>
        <v>90</v>
      </c>
      <c r="I315" s="148">
        <v>90</v>
      </c>
      <c r="J315" s="97">
        <f t="shared" si="107"/>
        <v>0</v>
      </c>
      <c r="K315" s="98">
        <f t="shared" si="108"/>
        <v>90</v>
      </c>
      <c r="L315" s="99"/>
      <c r="P315" s="5"/>
    </row>
    <row r="316" spans="2:16" s="4" customFormat="1" ht="26.55" hidden="1" customHeight="1" x14ac:dyDescent="0.3">
      <c r="B316" s="40"/>
      <c r="C316" s="65" t="s">
        <v>215</v>
      </c>
      <c r="D316" s="93" t="s">
        <v>196</v>
      </c>
      <c r="E316" s="94" t="s">
        <v>18</v>
      </c>
      <c r="F316" s="95">
        <v>1</v>
      </c>
      <c r="G316" s="96">
        <v>13.4</v>
      </c>
      <c r="H316" s="141">
        <f t="shared" si="106"/>
        <v>13.4</v>
      </c>
      <c r="I316" s="148">
        <v>13.4</v>
      </c>
      <c r="J316" s="97">
        <f t="shared" si="107"/>
        <v>0</v>
      </c>
      <c r="K316" s="98">
        <f t="shared" si="108"/>
        <v>13.4</v>
      </c>
      <c r="L316" s="99"/>
      <c r="P316" s="5"/>
    </row>
    <row r="317" spans="2:16" s="4" customFormat="1" ht="26.55" hidden="1" customHeight="1" x14ac:dyDescent="0.3">
      <c r="B317" s="40"/>
      <c r="C317" s="65" t="s">
        <v>217</v>
      </c>
      <c r="D317" s="93"/>
      <c r="E317" s="94"/>
      <c r="F317" s="95"/>
      <c r="G317" s="96"/>
      <c r="H317" s="141"/>
      <c r="I317" s="148"/>
      <c r="J317" s="97"/>
      <c r="K317" s="98"/>
      <c r="L317" s="99"/>
      <c r="P317" s="5"/>
    </row>
    <row r="318" spans="2:16" s="4" customFormat="1" ht="26.55" hidden="1" customHeight="1" x14ac:dyDescent="0.3">
      <c r="B318" s="40"/>
      <c r="C318" s="65" t="s">
        <v>152</v>
      </c>
      <c r="D318" s="93" t="s">
        <v>196</v>
      </c>
      <c r="E318" s="94" t="s">
        <v>47</v>
      </c>
      <c r="F318" s="95">
        <v>13</v>
      </c>
      <c r="G318" s="96">
        <v>15</v>
      </c>
      <c r="H318" s="141">
        <f t="shared" ref="H318:H322" si="109">G318*F318</f>
        <v>195</v>
      </c>
      <c r="I318" s="148">
        <v>195</v>
      </c>
      <c r="J318" s="97">
        <f t="shared" ref="J318:J322" si="110">K318-I318</f>
        <v>0</v>
      </c>
      <c r="K318" s="98">
        <f t="shared" ref="K318:K322" si="111">H318</f>
        <v>195</v>
      </c>
      <c r="L318" s="99"/>
      <c r="P318" s="5"/>
    </row>
    <row r="319" spans="2:16" s="4" customFormat="1" ht="26.55" hidden="1" customHeight="1" x14ac:dyDescent="0.3">
      <c r="B319" s="40"/>
      <c r="C319" s="65" t="s">
        <v>84</v>
      </c>
      <c r="D319" s="93" t="s">
        <v>196</v>
      </c>
      <c r="E319" s="94" t="s">
        <v>18</v>
      </c>
      <c r="F319" s="95">
        <v>8</v>
      </c>
      <c r="G319" s="96">
        <v>50</v>
      </c>
      <c r="H319" s="141">
        <f t="shared" si="109"/>
        <v>400</v>
      </c>
      <c r="I319" s="148">
        <v>400</v>
      </c>
      <c r="J319" s="97">
        <f t="shared" si="110"/>
        <v>0</v>
      </c>
      <c r="K319" s="98">
        <f t="shared" si="111"/>
        <v>400</v>
      </c>
      <c r="L319" s="99"/>
      <c r="P319" s="5"/>
    </row>
    <row r="320" spans="2:16" s="4" customFormat="1" ht="26.55" hidden="1" customHeight="1" x14ac:dyDescent="0.3">
      <c r="B320" s="40"/>
      <c r="C320" s="65" t="s">
        <v>144</v>
      </c>
      <c r="D320" s="93" t="s">
        <v>196</v>
      </c>
      <c r="E320" s="94" t="s">
        <v>47</v>
      </c>
      <c r="F320" s="95">
        <v>4</v>
      </c>
      <c r="G320" s="96">
        <v>65</v>
      </c>
      <c r="H320" s="141">
        <f t="shared" si="109"/>
        <v>260</v>
      </c>
      <c r="I320" s="148">
        <v>260</v>
      </c>
      <c r="J320" s="97">
        <f t="shared" si="110"/>
        <v>0</v>
      </c>
      <c r="K320" s="98">
        <f t="shared" si="111"/>
        <v>260</v>
      </c>
      <c r="L320" s="99"/>
      <c r="P320" s="5"/>
    </row>
    <row r="321" spans="2:16" s="4" customFormat="1" ht="26.55" hidden="1" customHeight="1" x14ac:dyDescent="0.3">
      <c r="B321" s="40"/>
      <c r="C321" s="65" t="s">
        <v>214</v>
      </c>
      <c r="D321" s="93" t="s">
        <v>196</v>
      </c>
      <c r="E321" s="94" t="s">
        <v>18</v>
      </c>
      <c r="F321" s="95">
        <v>1</v>
      </c>
      <c r="G321" s="96">
        <v>870</v>
      </c>
      <c r="H321" s="141">
        <f t="shared" si="109"/>
        <v>870</v>
      </c>
      <c r="I321" s="148">
        <v>870</v>
      </c>
      <c r="J321" s="97">
        <f t="shared" si="110"/>
        <v>0</v>
      </c>
      <c r="K321" s="98">
        <f t="shared" si="111"/>
        <v>870</v>
      </c>
      <c r="L321" s="99"/>
      <c r="P321" s="5"/>
    </row>
    <row r="322" spans="2:16" s="4" customFormat="1" ht="26.55" hidden="1" customHeight="1" x14ac:dyDescent="0.3">
      <c r="B322" s="40"/>
      <c r="C322" s="65" t="s">
        <v>215</v>
      </c>
      <c r="D322" s="93" t="s">
        <v>196</v>
      </c>
      <c r="E322" s="94" t="s">
        <v>18</v>
      </c>
      <c r="F322" s="95">
        <v>1</v>
      </c>
      <c r="G322" s="96">
        <v>35.75</v>
      </c>
      <c r="H322" s="141">
        <f t="shared" si="109"/>
        <v>35.75</v>
      </c>
      <c r="I322" s="148">
        <v>35.75</v>
      </c>
      <c r="J322" s="97">
        <f t="shared" si="110"/>
        <v>0</v>
      </c>
      <c r="K322" s="98">
        <f t="shared" si="111"/>
        <v>35.75</v>
      </c>
      <c r="L322" s="99"/>
      <c r="P322" s="5"/>
    </row>
    <row r="323" spans="2:16" s="4" customFormat="1" ht="9.6" hidden="1" customHeight="1" x14ac:dyDescent="0.3">
      <c r="B323" s="37"/>
      <c r="C323" s="23"/>
      <c r="D323" s="10"/>
      <c r="E323" s="68"/>
      <c r="F323" s="67"/>
      <c r="G323" s="23"/>
      <c r="H323" s="138"/>
      <c r="I323" s="145"/>
      <c r="J323" s="100"/>
      <c r="K323" s="101"/>
      <c r="L323" s="102"/>
      <c r="P323" s="5"/>
    </row>
    <row r="324" spans="2:16" s="4" customFormat="1" ht="26.55" hidden="1" customHeight="1" x14ac:dyDescent="0.3">
      <c r="B324" s="40"/>
      <c r="C324" s="65" t="s">
        <v>90</v>
      </c>
      <c r="D324" s="93" t="s">
        <v>196</v>
      </c>
      <c r="E324" s="94" t="s">
        <v>18</v>
      </c>
      <c r="F324" s="95"/>
      <c r="G324" s="96"/>
      <c r="H324" s="141">
        <f t="shared" ref="H324:H325" si="112">G324*F324</f>
        <v>0</v>
      </c>
      <c r="I324" s="148">
        <v>0</v>
      </c>
      <c r="J324" s="97">
        <f t="shared" ref="J324:J325" si="113">K324-I324</f>
        <v>0</v>
      </c>
      <c r="K324" s="98">
        <f t="shared" ref="K324:K325" si="114">H324</f>
        <v>0</v>
      </c>
      <c r="L324" s="99"/>
      <c r="P324" s="5"/>
    </row>
    <row r="325" spans="2:16" s="4" customFormat="1" ht="26.55" hidden="1" customHeight="1" x14ac:dyDescent="0.3">
      <c r="B325" s="173"/>
      <c r="C325" s="174" t="s">
        <v>61</v>
      </c>
      <c r="D325" s="175" t="s">
        <v>196</v>
      </c>
      <c r="E325" s="176" t="s">
        <v>18</v>
      </c>
      <c r="F325" s="177">
        <v>1</v>
      </c>
      <c r="G325" s="178">
        <f>SUM(H308:H323)*10%</f>
        <v>225.59000000000003</v>
      </c>
      <c r="H325" s="179">
        <f t="shared" si="112"/>
        <v>225.59000000000003</v>
      </c>
      <c r="I325" s="180">
        <v>225.59000000000003</v>
      </c>
      <c r="J325" s="181">
        <f t="shared" si="113"/>
        <v>0</v>
      </c>
      <c r="K325" s="182">
        <f t="shared" si="114"/>
        <v>225.59000000000003</v>
      </c>
      <c r="L325" s="183"/>
      <c r="P325" s="5"/>
    </row>
    <row r="326" spans="2:16" s="4" customFormat="1" ht="9.6" hidden="1" customHeight="1" x14ac:dyDescent="0.3">
      <c r="B326" s="37"/>
      <c r="C326" s="23"/>
      <c r="D326" s="10"/>
      <c r="E326" s="10"/>
      <c r="F326" s="10"/>
      <c r="G326" s="23"/>
      <c r="H326" s="138"/>
      <c r="I326" s="145"/>
      <c r="J326" s="100"/>
      <c r="K326" s="101"/>
      <c r="L326" s="102"/>
      <c r="P326" s="5"/>
    </row>
    <row r="327" spans="2:16" s="4" customFormat="1" ht="26.55" hidden="1" customHeight="1" x14ac:dyDescent="0.3">
      <c r="B327" s="134"/>
      <c r="C327" s="135" t="s">
        <v>0</v>
      </c>
      <c r="D327" s="136"/>
      <c r="E327" s="136"/>
      <c r="F327" s="136"/>
      <c r="G327" s="135"/>
      <c r="H327" s="200">
        <f>SUM(H308:H326)</f>
        <v>2481.4900000000002</v>
      </c>
      <c r="I327" s="201">
        <f t="shared" ref="I327:K327" si="115">SUM(I308:I326)</f>
        <v>2481.4900000000002</v>
      </c>
      <c r="J327" s="197">
        <f t="shared" si="115"/>
        <v>0</v>
      </c>
      <c r="K327" s="198">
        <f t="shared" si="115"/>
        <v>2481.4900000000002</v>
      </c>
      <c r="L327" s="199"/>
      <c r="P327" s="5"/>
    </row>
    <row r="328" spans="2:16" s="4" customFormat="1" ht="9.6" hidden="1" customHeight="1" x14ac:dyDescent="0.3">
      <c r="B328" s="14"/>
      <c r="C328" s="128"/>
      <c r="D328" s="129"/>
      <c r="E328" s="129"/>
      <c r="F328" s="129"/>
      <c r="G328" s="128"/>
      <c r="H328" s="143"/>
      <c r="I328" s="150"/>
      <c r="J328" s="38"/>
      <c r="K328" s="39"/>
      <c r="L328" s="73"/>
      <c r="P328" s="5"/>
    </row>
    <row r="329" spans="2:16" s="4" customFormat="1" ht="23.4" hidden="1" customHeight="1" x14ac:dyDescent="0.3">
      <c r="B329" s="232">
        <v>18</v>
      </c>
      <c r="C329" s="233" t="s">
        <v>218</v>
      </c>
      <c r="D329" s="234"/>
      <c r="E329" s="234"/>
      <c r="F329" s="234"/>
      <c r="G329" s="130"/>
      <c r="H329" s="139"/>
      <c r="I329" s="146"/>
      <c r="J329" s="131"/>
      <c r="K329" s="132"/>
      <c r="L329" s="133"/>
      <c r="P329" s="5"/>
    </row>
    <row r="330" spans="2:16" s="4" customFormat="1" ht="26.55" hidden="1" customHeight="1" x14ac:dyDescent="0.3">
      <c r="B330" s="40"/>
      <c r="C330" s="64" t="s">
        <v>48</v>
      </c>
      <c r="D330" s="89"/>
      <c r="E330" s="89"/>
      <c r="F330" s="89"/>
      <c r="G330" s="64"/>
      <c r="H330" s="140"/>
      <c r="I330" s="147"/>
      <c r="J330" s="90"/>
      <c r="K330" s="91"/>
      <c r="L330" s="92"/>
      <c r="P330" s="5"/>
    </row>
    <row r="331" spans="2:16" s="4" customFormat="1" ht="26.55" hidden="1" customHeight="1" x14ac:dyDescent="0.3">
      <c r="B331" s="40"/>
      <c r="C331" s="65" t="s">
        <v>181</v>
      </c>
      <c r="D331" s="93" t="s">
        <v>196</v>
      </c>
      <c r="E331" s="94" t="s">
        <v>89</v>
      </c>
      <c r="F331" s="95">
        <v>12</v>
      </c>
      <c r="G331" s="244">
        <v>272.5</v>
      </c>
      <c r="H331" s="245">
        <f>G331*F332</f>
        <v>272.5</v>
      </c>
      <c r="I331" s="148">
        <v>272.5</v>
      </c>
      <c r="J331" s="97">
        <f t="shared" ref="J331:J337" si="116">K331-I331</f>
        <v>0</v>
      </c>
      <c r="K331" s="98">
        <f>H331</f>
        <v>272.5</v>
      </c>
      <c r="L331" s="99"/>
      <c r="P331" s="5"/>
    </row>
    <row r="332" spans="2:16" s="4" customFormat="1" ht="26.55" hidden="1" customHeight="1" x14ac:dyDescent="0.3">
      <c r="B332" s="40"/>
      <c r="C332" s="65" t="s">
        <v>219</v>
      </c>
      <c r="D332" s="93" t="s">
        <v>196</v>
      </c>
      <c r="E332" s="94" t="s">
        <v>18</v>
      </c>
      <c r="F332" s="95">
        <v>1</v>
      </c>
      <c r="G332" s="244"/>
      <c r="H332" s="245"/>
      <c r="I332" s="148">
        <v>0</v>
      </c>
      <c r="J332" s="97">
        <f t="shared" si="116"/>
        <v>0</v>
      </c>
      <c r="K332" s="98">
        <f t="shared" ref="K332:K333" si="117">H332</f>
        <v>0</v>
      </c>
      <c r="L332" s="99"/>
      <c r="P332" s="5"/>
    </row>
    <row r="333" spans="2:16" s="4" customFormat="1" ht="26.55" hidden="1" customHeight="1" x14ac:dyDescent="0.3">
      <c r="B333" s="40"/>
      <c r="C333" s="65" t="s">
        <v>202</v>
      </c>
      <c r="D333" s="93" t="s">
        <v>196</v>
      </c>
      <c r="E333" s="94" t="s">
        <v>89</v>
      </c>
      <c r="F333" s="95">
        <v>16</v>
      </c>
      <c r="G333" s="244">
        <v>498</v>
      </c>
      <c r="H333" s="245">
        <f>G333*F334</f>
        <v>498</v>
      </c>
      <c r="I333" s="148">
        <v>498</v>
      </c>
      <c r="J333" s="97">
        <f t="shared" si="116"/>
        <v>0</v>
      </c>
      <c r="K333" s="98">
        <f t="shared" si="117"/>
        <v>498</v>
      </c>
      <c r="L333" s="99"/>
      <c r="P333" s="5"/>
    </row>
    <row r="334" spans="2:16" s="4" customFormat="1" ht="26.55" hidden="1" customHeight="1" x14ac:dyDescent="0.3">
      <c r="B334" s="40"/>
      <c r="C334" s="65" t="s">
        <v>220</v>
      </c>
      <c r="D334" s="93" t="s">
        <v>196</v>
      </c>
      <c r="E334" s="94" t="s">
        <v>18</v>
      </c>
      <c r="F334" s="95">
        <v>1</v>
      </c>
      <c r="G334" s="244"/>
      <c r="H334" s="245"/>
      <c r="I334" s="148">
        <v>0</v>
      </c>
      <c r="J334" s="97">
        <f t="shared" si="116"/>
        <v>0</v>
      </c>
      <c r="K334" s="98">
        <f>H334</f>
        <v>0</v>
      </c>
      <c r="L334" s="99"/>
      <c r="P334" s="5"/>
    </row>
    <row r="335" spans="2:16" s="4" customFormat="1" ht="26.55" hidden="1" customHeight="1" x14ac:dyDescent="0.3">
      <c r="B335" s="40"/>
      <c r="C335" s="65" t="s">
        <v>221</v>
      </c>
      <c r="D335" s="93" t="s">
        <v>196</v>
      </c>
      <c r="E335" s="94" t="s">
        <v>47</v>
      </c>
      <c r="F335" s="95">
        <v>10</v>
      </c>
      <c r="G335" s="244">
        <v>117.6</v>
      </c>
      <c r="H335" s="245">
        <f>G335*F336</f>
        <v>117.6</v>
      </c>
      <c r="I335" s="148">
        <v>117.6</v>
      </c>
      <c r="J335" s="97">
        <f t="shared" si="116"/>
        <v>0</v>
      </c>
      <c r="K335" s="98">
        <f>H335</f>
        <v>117.6</v>
      </c>
      <c r="L335" s="99"/>
      <c r="P335" s="5"/>
    </row>
    <row r="336" spans="2:16" s="4" customFormat="1" ht="26.55" hidden="1" customHeight="1" x14ac:dyDescent="0.3">
      <c r="B336" s="40"/>
      <c r="C336" s="65" t="s">
        <v>222</v>
      </c>
      <c r="D336" s="93" t="s">
        <v>196</v>
      </c>
      <c r="E336" s="94" t="s">
        <v>47</v>
      </c>
      <c r="F336" s="95">
        <v>1</v>
      </c>
      <c r="G336" s="244"/>
      <c r="H336" s="245"/>
      <c r="I336" s="148">
        <v>0</v>
      </c>
      <c r="J336" s="97">
        <f t="shared" si="116"/>
        <v>0</v>
      </c>
      <c r="K336" s="98">
        <f t="shared" ref="K336:K337" si="118">H336</f>
        <v>0</v>
      </c>
      <c r="L336" s="99"/>
      <c r="P336" s="5"/>
    </row>
    <row r="337" spans="2:16" s="4" customFormat="1" ht="26.55" hidden="1" customHeight="1" x14ac:dyDescent="0.3">
      <c r="B337" s="40"/>
      <c r="C337" s="65" t="s">
        <v>223</v>
      </c>
      <c r="D337" s="93" t="s">
        <v>196</v>
      </c>
      <c r="E337" s="94" t="s">
        <v>182</v>
      </c>
      <c r="F337" s="95">
        <v>1</v>
      </c>
      <c r="G337" s="96">
        <v>120</v>
      </c>
      <c r="H337" s="141">
        <f t="shared" ref="H337" si="119">G337*F337</f>
        <v>120</v>
      </c>
      <c r="I337" s="148">
        <v>120</v>
      </c>
      <c r="J337" s="97">
        <f t="shared" si="116"/>
        <v>0</v>
      </c>
      <c r="K337" s="98">
        <f t="shared" si="118"/>
        <v>120</v>
      </c>
      <c r="L337" s="99"/>
      <c r="P337" s="5"/>
    </row>
    <row r="338" spans="2:16" s="4" customFormat="1" ht="9.6" hidden="1" customHeight="1" x14ac:dyDescent="0.3">
      <c r="B338" s="37"/>
      <c r="C338" s="23"/>
      <c r="D338" s="10"/>
      <c r="E338" s="68"/>
      <c r="F338" s="67"/>
      <c r="G338" s="23"/>
      <c r="H338" s="138"/>
      <c r="I338" s="145"/>
      <c r="J338" s="100"/>
      <c r="K338" s="101"/>
      <c r="L338" s="102"/>
      <c r="P338" s="5"/>
    </row>
    <row r="339" spans="2:16" s="4" customFormat="1" ht="26.55" hidden="1" customHeight="1" x14ac:dyDescent="0.3">
      <c r="B339" s="40"/>
      <c r="C339" s="65" t="s">
        <v>90</v>
      </c>
      <c r="D339" s="93" t="s">
        <v>196</v>
      </c>
      <c r="E339" s="94" t="s">
        <v>18</v>
      </c>
      <c r="F339" s="95"/>
      <c r="G339" s="96"/>
      <c r="H339" s="141">
        <f t="shared" ref="H339:H340" si="120">G339*F339</f>
        <v>0</v>
      </c>
      <c r="I339" s="148">
        <v>0</v>
      </c>
      <c r="J339" s="97">
        <f t="shared" ref="J339:J340" si="121">K339-I339</f>
        <v>0</v>
      </c>
      <c r="K339" s="98">
        <f t="shared" ref="K339:K340" si="122">H339</f>
        <v>0</v>
      </c>
      <c r="L339" s="99"/>
      <c r="P339" s="5"/>
    </row>
    <row r="340" spans="2:16" s="4" customFormat="1" ht="26.55" hidden="1" customHeight="1" x14ac:dyDescent="0.3">
      <c r="B340" s="173"/>
      <c r="C340" s="174" t="s">
        <v>61</v>
      </c>
      <c r="D340" s="175" t="s">
        <v>196</v>
      </c>
      <c r="E340" s="176" t="s">
        <v>18</v>
      </c>
      <c r="F340" s="177">
        <v>1</v>
      </c>
      <c r="G340" s="178">
        <f>SUM(H330:H338)*10%</f>
        <v>100.81</v>
      </c>
      <c r="H340" s="179">
        <f t="shared" si="120"/>
        <v>100.81</v>
      </c>
      <c r="I340" s="180">
        <v>100.81</v>
      </c>
      <c r="J340" s="181">
        <f t="shared" si="121"/>
        <v>0</v>
      </c>
      <c r="K340" s="182">
        <f t="shared" si="122"/>
        <v>100.81</v>
      </c>
      <c r="L340" s="183"/>
      <c r="P340" s="5"/>
    </row>
    <row r="341" spans="2:16" s="4" customFormat="1" ht="9.6" hidden="1" customHeight="1" x14ac:dyDescent="0.3">
      <c r="B341" s="37"/>
      <c r="C341" s="23"/>
      <c r="D341" s="10"/>
      <c r="E341" s="10"/>
      <c r="F341" s="10"/>
      <c r="G341" s="23"/>
      <c r="H341" s="138"/>
      <c r="I341" s="145"/>
      <c r="J341" s="100"/>
      <c r="K341" s="101"/>
      <c r="L341" s="102"/>
      <c r="P341" s="5"/>
    </row>
    <row r="342" spans="2:16" s="4" customFormat="1" ht="26.55" hidden="1" customHeight="1" x14ac:dyDescent="0.3">
      <c r="B342" s="134"/>
      <c r="C342" s="135" t="s">
        <v>0</v>
      </c>
      <c r="D342" s="136"/>
      <c r="E342" s="136"/>
      <c r="F342" s="136"/>
      <c r="G342" s="135"/>
      <c r="H342" s="200">
        <f>SUM(H330:H341)</f>
        <v>1108.9100000000001</v>
      </c>
      <c r="I342" s="201">
        <f>SUM(I330:I341)</f>
        <v>1108.9100000000001</v>
      </c>
      <c r="J342" s="197">
        <f>SUM(J330:J341)</f>
        <v>0</v>
      </c>
      <c r="K342" s="198">
        <f>SUM(K330:K341)</f>
        <v>1108.9100000000001</v>
      </c>
      <c r="L342" s="199"/>
      <c r="P342" s="5"/>
    </row>
    <row r="343" spans="2:16" s="4" customFormat="1" ht="9.6" hidden="1" customHeight="1" x14ac:dyDescent="0.3">
      <c r="B343" s="14"/>
      <c r="C343" s="128"/>
      <c r="D343" s="129"/>
      <c r="E343" s="129"/>
      <c r="F343" s="129"/>
      <c r="G343" s="128"/>
      <c r="H343" s="143"/>
      <c r="I343" s="150"/>
      <c r="J343" s="38"/>
      <c r="K343" s="39"/>
      <c r="L343" s="73"/>
      <c r="P343" s="5"/>
    </row>
    <row r="344" spans="2:16" s="4" customFormat="1" ht="23.4" hidden="1" customHeight="1" x14ac:dyDescent="0.3">
      <c r="B344" s="232">
        <v>19</v>
      </c>
      <c r="C344" s="233" t="s">
        <v>230</v>
      </c>
      <c r="D344" s="234"/>
      <c r="E344" s="234"/>
      <c r="F344" s="234"/>
      <c r="G344" s="130"/>
      <c r="H344" s="139"/>
      <c r="I344" s="146"/>
      <c r="J344" s="131"/>
      <c r="K344" s="132"/>
      <c r="L344" s="133"/>
      <c r="P344" s="5"/>
    </row>
    <row r="345" spans="2:16" s="4" customFormat="1" ht="26.55" hidden="1" customHeight="1" x14ac:dyDescent="0.3">
      <c r="B345" s="40"/>
      <c r="C345" s="64" t="s">
        <v>48</v>
      </c>
      <c r="D345" s="89"/>
      <c r="E345" s="89"/>
      <c r="F345" s="89"/>
      <c r="G345" s="64"/>
      <c r="H345" s="140"/>
      <c r="I345" s="147"/>
      <c r="J345" s="90"/>
      <c r="K345" s="91"/>
      <c r="L345" s="92"/>
      <c r="P345" s="5"/>
    </row>
    <row r="346" spans="2:16" s="4" customFormat="1" ht="26.55" hidden="1" customHeight="1" x14ac:dyDescent="0.3">
      <c r="B346" s="40"/>
      <c r="C346" s="65" t="s">
        <v>224</v>
      </c>
      <c r="D346" s="93" t="s">
        <v>196</v>
      </c>
      <c r="E346" s="94" t="s">
        <v>47</v>
      </c>
      <c r="F346" s="95">
        <v>1</v>
      </c>
      <c r="G346" s="96">
        <v>600</v>
      </c>
      <c r="H346" s="141">
        <f t="shared" ref="H346" si="123">G346*F346</f>
        <v>600</v>
      </c>
      <c r="I346" s="148">
        <v>600</v>
      </c>
      <c r="J346" s="97">
        <f t="shared" ref="J346" si="124">K346-I346</f>
        <v>0</v>
      </c>
      <c r="K346" s="98">
        <f t="shared" ref="K346" si="125">H346</f>
        <v>600</v>
      </c>
      <c r="L346" s="99"/>
      <c r="P346" s="5"/>
    </row>
    <row r="347" spans="2:16" s="4" customFormat="1" ht="26.55" hidden="1" customHeight="1" x14ac:dyDescent="0.3">
      <c r="B347" s="40"/>
      <c r="C347" s="65" t="s">
        <v>225</v>
      </c>
      <c r="D347" s="93" t="s">
        <v>196</v>
      </c>
      <c r="E347" s="94" t="s">
        <v>89</v>
      </c>
      <c r="F347" s="95">
        <v>24</v>
      </c>
      <c r="G347" s="244">
        <v>795.34</v>
      </c>
      <c r="H347" s="245">
        <f>G347*F348</f>
        <v>795.34</v>
      </c>
      <c r="I347" s="148">
        <v>795.34</v>
      </c>
      <c r="J347" s="97">
        <f t="shared" ref="J347:J350" si="126">K347-I347</f>
        <v>0</v>
      </c>
      <c r="K347" s="98">
        <f>H347</f>
        <v>795.34</v>
      </c>
      <c r="L347" s="99"/>
      <c r="P347" s="5"/>
    </row>
    <row r="348" spans="2:16" s="4" customFormat="1" ht="26.55" hidden="1" customHeight="1" x14ac:dyDescent="0.3">
      <c r="B348" s="40"/>
      <c r="C348" s="65" t="s">
        <v>226</v>
      </c>
      <c r="D348" s="93" t="s">
        <v>196</v>
      </c>
      <c r="E348" s="94" t="s">
        <v>18</v>
      </c>
      <c r="F348" s="95">
        <v>1</v>
      </c>
      <c r="G348" s="244"/>
      <c r="H348" s="245"/>
      <c r="I348" s="148">
        <v>0</v>
      </c>
      <c r="J348" s="97">
        <f t="shared" si="126"/>
        <v>0</v>
      </c>
      <c r="K348" s="98">
        <f t="shared" ref="K348:K349" si="127">H348</f>
        <v>0</v>
      </c>
      <c r="L348" s="99"/>
      <c r="P348" s="5"/>
    </row>
    <row r="349" spans="2:16" s="4" customFormat="1" ht="26.55" hidden="1" customHeight="1" x14ac:dyDescent="0.3">
      <c r="B349" s="40"/>
      <c r="C349" s="65" t="s">
        <v>227</v>
      </c>
      <c r="D349" s="93" t="s">
        <v>196</v>
      </c>
      <c r="E349" s="94" t="s">
        <v>47</v>
      </c>
      <c r="F349" s="95">
        <v>4</v>
      </c>
      <c r="G349" s="96">
        <v>33</v>
      </c>
      <c r="H349" s="141">
        <f>G349*F349</f>
        <v>132</v>
      </c>
      <c r="I349" s="148">
        <v>132</v>
      </c>
      <c r="J349" s="97">
        <f t="shared" si="126"/>
        <v>0</v>
      </c>
      <c r="K349" s="98">
        <f t="shared" si="127"/>
        <v>132</v>
      </c>
      <c r="L349" s="99"/>
      <c r="P349" s="5"/>
    </row>
    <row r="350" spans="2:16" s="4" customFormat="1" ht="26.55" hidden="1" customHeight="1" x14ac:dyDescent="0.3">
      <c r="B350" s="40"/>
      <c r="C350" s="65" t="s">
        <v>228</v>
      </c>
      <c r="D350" s="93" t="s">
        <v>196</v>
      </c>
      <c r="E350" s="94" t="s">
        <v>18</v>
      </c>
      <c r="F350" s="95">
        <v>1</v>
      </c>
      <c r="G350" s="96">
        <v>187.02</v>
      </c>
      <c r="H350" s="141">
        <f>G350*F350</f>
        <v>187.02</v>
      </c>
      <c r="I350" s="148">
        <v>187.02</v>
      </c>
      <c r="J350" s="97">
        <f t="shared" si="126"/>
        <v>0</v>
      </c>
      <c r="K350" s="98">
        <f>H350</f>
        <v>187.02</v>
      </c>
      <c r="L350" s="99"/>
      <c r="P350" s="5"/>
    </row>
    <row r="351" spans="2:16" s="4" customFormat="1" ht="9.6" hidden="1" customHeight="1" x14ac:dyDescent="0.3">
      <c r="B351" s="37"/>
      <c r="C351" s="23"/>
      <c r="D351" s="10"/>
      <c r="E351" s="68"/>
      <c r="F351" s="67"/>
      <c r="G351" s="23"/>
      <c r="H351" s="138"/>
      <c r="I351" s="145"/>
      <c r="J351" s="100"/>
      <c r="K351" s="101"/>
      <c r="L351" s="102"/>
      <c r="P351" s="5"/>
    </row>
    <row r="352" spans="2:16" s="4" customFormat="1" ht="26.55" hidden="1" customHeight="1" x14ac:dyDescent="0.3">
      <c r="B352" s="40"/>
      <c r="C352" s="65" t="s">
        <v>90</v>
      </c>
      <c r="D352" s="93" t="s">
        <v>196</v>
      </c>
      <c r="E352" s="94" t="s">
        <v>18</v>
      </c>
      <c r="F352" s="95"/>
      <c r="G352" s="96"/>
      <c r="H352" s="141">
        <f t="shared" ref="H352:H353" si="128">G352*F352</f>
        <v>0</v>
      </c>
      <c r="I352" s="148">
        <v>0</v>
      </c>
      <c r="J352" s="97">
        <f t="shared" ref="J352:J353" si="129">K352-I352</f>
        <v>0</v>
      </c>
      <c r="K352" s="98">
        <f t="shared" ref="K352:K353" si="130">H352</f>
        <v>0</v>
      </c>
      <c r="L352" s="99"/>
      <c r="P352" s="5"/>
    </row>
    <row r="353" spans="2:16" s="4" customFormat="1" ht="26.55" hidden="1" customHeight="1" x14ac:dyDescent="0.3">
      <c r="B353" s="173"/>
      <c r="C353" s="174" t="s">
        <v>61</v>
      </c>
      <c r="D353" s="175" t="s">
        <v>196</v>
      </c>
      <c r="E353" s="176" t="s">
        <v>18</v>
      </c>
      <c r="F353" s="177">
        <v>1</v>
      </c>
      <c r="G353" s="178">
        <f>SUM(H345:H351)*10%</f>
        <v>171.43600000000004</v>
      </c>
      <c r="H353" s="179">
        <f t="shared" si="128"/>
        <v>171.43600000000004</v>
      </c>
      <c r="I353" s="180">
        <v>171.43600000000004</v>
      </c>
      <c r="J353" s="181">
        <f t="shared" si="129"/>
        <v>0</v>
      </c>
      <c r="K353" s="182">
        <f t="shared" si="130"/>
        <v>171.43600000000004</v>
      </c>
      <c r="L353" s="183"/>
      <c r="P353" s="5"/>
    </row>
    <row r="354" spans="2:16" s="4" customFormat="1" ht="9.6" hidden="1" customHeight="1" x14ac:dyDescent="0.3">
      <c r="B354" s="37"/>
      <c r="C354" s="23"/>
      <c r="D354" s="10"/>
      <c r="E354" s="10"/>
      <c r="F354" s="10"/>
      <c r="G354" s="23"/>
      <c r="H354" s="138"/>
      <c r="I354" s="145"/>
      <c r="J354" s="100"/>
      <c r="K354" s="101"/>
      <c r="L354" s="102"/>
      <c r="P354" s="5"/>
    </row>
    <row r="355" spans="2:16" s="4" customFormat="1" ht="26.55" hidden="1" customHeight="1" x14ac:dyDescent="0.3">
      <c r="B355" s="134"/>
      <c r="C355" s="135" t="s">
        <v>0</v>
      </c>
      <c r="D355" s="136"/>
      <c r="E355" s="136"/>
      <c r="F355" s="136"/>
      <c r="G355" s="135"/>
      <c r="H355" s="200">
        <f>SUM(H345:H354)</f>
        <v>1885.7960000000003</v>
      </c>
      <c r="I355" s="201">
        <f>SUM(I345:I354)</f>
        <v>1885.7960000000003</v>
      </c>
      <c r="J355" s="197">
        <f>SUM(J345:J354)</f>
        <v>0</v>
      </c>
      <c r="K355" s="198">
        <f>SUM(K345:K354)</f>
        <v>1885.7960000000003</v>
      </c>
      <c r="L355" s="199"/>
      <c r="P355" s="5"/>
    </row>
    <row r="356" spans="2:16" s="4" customFormat="1" ht="9.6" hidden="1" customHeight="1" x14ac:dyDescent="0.3">
      <c r="B356" s="14"/>
      <c r="C356" s="128"/>
      <c r="D356" s="129"/>
      <c r="E356" s="129"/>
      <c r="F356" s="129"/>
      <c r="G356" s="128"/>
      <c r="H356" s="143"/>
      <c r="I356" s="150"/>
      <c r="J356" s="38"/>
      <c r="K356" s="39"/>
      <c r="L356" s="73"/>
      <c r="P356" s="5"/>
    </row>
    <row r="357" spans="2:16" s="4" customFormat="1" ht="23.4" hidden="1" customHeight="1" x14ac:dyDescent="0.3">
      <c r="B357" s="232">
        <v>20</v>
      </c>
      <c r="C357" s="233" t="s">
        <v>229</v>
      </c>
      <c r="D357" s="234"/>
      <c r="E357" s="234"/>
      <c r="F357" s="234"/>
      <c r="G357" s="130"/>
      <c r="H357" s="139"/>
      <c r="I357" s="146"/>
      <c r="J357" s="131"/>
      <c r="K357" s="132"/>
      <c r="L357" s="133"/>
      <c r="P357" s="5"/>
    </row>
    <row r="358" spans="2:16" s="4" customFormat="1" ht="26.55" hidden="1" customHeight="1" x14ac:dyDescent="0.3">
      <c r="B358" s="40"/>
      <c r="C358" s="64" t="s">
        <v>48</v>
      </c>
      <c r="D358" s="89"/>
      <c r="E358" s="89"/>
      <c r="F358" s="89"/>
      <c r="G358" s="64"/>
      <c r="H358" s="140"/>
      <c r="I358" s="147"/>
      <c r="J358" s="90"/>
      <c r="K358" s="91"/>
      <c r="L358" s="92"/>
      <c r="P358" s="5"/>
    </row>
    <row r="359" spans="2:16" s="4" customFormat="1" ht="26.55" hidden="1" customHeight="1" x14ac:dyDescent="0.3">
      <c r="B359" s="40"/>
      <c r="C359" s="65" t="s">
        <v>181</v>
      </c>
      <c r="D359" s="93" t="s">
        <v>196</v>
      </c>
      <c r="E359" s="94" t="s">
        <v>89</v>
      </c>
      <c r="F359" s="95">
        <v>12</v>
      </c>
      <c r="G359" s="244">
        <v>272.5</v>
      </c>
      <c r="H359" s="245">
        <f>G359*F360</f>
        <v>272.5</v>
      </c>
      <c r="I359" s="241">
        <v>272.5</v>
      </c>
      <c r="J359" s="243">
        <f t="shared" ref="J359:J364" si="131">K359-I359</f>
        <v>0</v>
      </c>
      <c r="K359" s="242">
        <f>H359</f>
        <v>272.5</v>
      </c>
      <c r="L359" s="99"/>
      <c r="P359" s="5"/>
    </row>
    <row r="360" spans="2:16" s="4" customFormat="1" ht="26.55" hidden="1" customHeight="1" x14ac:dyDescent="0.3">
      <c r="B360" s="40"/>
      <c r="C360" s="65" t="s">
        <v>219</v>
      </c>
      <c r="D360" s="93" t="s">
        <v>196</v>
      </c>
      <c r="E360" s="94" t="s">
        <v>18</v>
      </c>
      <c r="F360" s="95">
        <v>1</v>
      </c>
      <c r="G360" s="244"/>
      <c r="H360" s="245"/>
      <c r="I360" s="241"/>
      <c r="J360" s="243"/>
      <c r="K360" s="242"/>
      <c r="L360" s="99"/>
      <c r="P360" s="5"/>
    </row>
    <row r="361" spans="2:16" s="4" customFormat="1" ht="26.55" hidden="1" customHeight="1" x14ac:dyDescent="0.3">
      <c r="B361" s="40"/>
      <c r="C361" s="65" t="s">
        <v>202</v>
      </c>
      <c r="D361" s="93" t="s">
        <v>196</v>
      </c>
      <c r="E361" s="94" t="s">
        <v>89</v>
      </c>
      <c r="F361" s="95">
        <v>16</v>
      </c>
      <c r="G361" s="244">
        <v>498</v>
      </c>
      <c r="H361" s="245">
        <f>G361*F362</f>
        <v>498</v>
      </c>
      <c r="I361" s="148">
        <v>498</v>
      </c>
      <c r="J361" s="97">
        <f t="shared" si="131"/>
        <v>0</v>
      </c>
      <c r="K361" s="98">
        <f t="shared" ref="K361" si="132">H361</f>
        <v>498</v>
      </c>
      <c r="L361" s="99"/>
      <c r="P361" s="5"/>
    </row>
    <row r="362" spans="2:16" s="4" customFormat="1" ht="26.55" hidden="1" customHeight="1" x14ac:dyDescent="0.3">
      <c r="B362" s="40"/>
      <c r="C362" s="65" t="s">
        <v>220</v>
      </c>
      <c r="D362" s="93" t="s">
        <v>196</v>
      </c>
      <c r="E362" s="94" t="s">
        <v>18</v>
      </c>
      <c r="F362" s="95">
        <v>1</v>
      </c>
      <c r="G362" s="244"/>
      <c r="H362" s="245"/>
      <c r="I362" s="148">
        <v>0</v>
      </c>
      <c r="J362" s="97">
        <f t="shared" si="131"/>
        <v>0</v>
      </c>
      <c r="K362" s="98">
        <f>H362</f>
        <v>0</v>
      </c>
      <c r="L362" s="99"/>
      <c r="P362" s="5"/>
    </row>
    <row r="363" spans="2:16" s="4" customFormat="1" ht="26.55" hidden="1" customHeight="1" x14ac:dyDescent="0.3">
      <c r="B363" s="40"/>
      <c r="C363" s="65" t="s">
        <v>227</v>
      </c>
      <c r="D363" s="93" t="s">
        <v>196</v>
      </c>
      <c r="E363" s="94" t="s">
        <v>47</v>
      </c>
      <c r="F363" s="95">
        <v>3</v>
      </c>
      <c r="G363" s="96">
        <v>33</v>
      </c>
      <c r="H363" s="141">
        <f>G363*F363</f>
        <v>99</v>
      </c>
      <c r="I363" s="148">
        <v>99</v>
      </c>
      <c r="J363" s="97">
        <f t="shared" si="131"/>
        <v>0</v>
      </c>
      <c r="K363" s="98">
        <f t="shared" ref="K363" si="133">H363</f>
        <v>99</v>
      </c>
      <c r="L363" s="99"/>
      <c r="P363" s="5"/>
    </row>
    <row r="364" spans="2:16" s="4" customFormat="1" ht="26.55" hidden="1" customHeight="1" x14ac:dyDescent="0.3">
      <c r="B364" s="40"/>
      <c r="C364" s="65" t="s">
        <v>231</v>
      </c>
      <c r="D364" s="93" t="s">
        <v>196</v>
      </c>
      <c r="E364" s="94" t="s">
        <v>18</v>
      </c>
      <c r="F364" s="95">
        <v>1</v>
      </c>
      <c r="G364" s="96">
        <v>107.46</v>
      </c>
      <c r="H364" s="141">
        <f>G364*F364</f>
        <v>107.46</v>
      </c>
      <c r="I364" s="148">
        <v>107.46</v>
      </c>
      <c r="J364" s="97">
        <f t="shared" si="131"/>
        <v>0</v>
      </c>
      <c r="K364" s="98">
        <f>H364</f>
        <v>107.46</v>
      </c>
      <c r="L364" s="99"/>
      <c r="P364" s="5"/>
    </row>
    <row r="365" spans="2:16" s="4" customFormat="1" ht="9.6" hidden="1" customHeight="1" x14ac:dyDescent="0.3">
      <c r="B365" s="37"/>
      <c r="C365" s="23"/>
      <c r="D365" s="10"/>
      <c r="E365" s="68"/>
      <c r="F365" s="67"/>
      <c r="G365" s="23"/>
      <c r="H365" s="138"/>
      <c r="I365" s="145"/>
      <c r="J365" s="100"/>
      <c r="K365" s="101"/>
      <c r="L365" s="102"/>
      <c r="P365" s="5"/>
    </row>
    <row r="366" spans="2:16" s="4" customFormat="1" ht="26.55" hidden="1" customHeight="1" x14ac:dyDescent="0.3">
      <c r="B366" s="40"/>
      <c r="C366" s="65" t="s">
        <v>90</v>
      </c>
      <c r="D366" s="93" t="s">
        <v>196</v>
      </c>
      <c r="E366" s="94" t="s">
        <v>18</v>
      </c>
      <c r="F366" s="95"/>
      <c r="G366" s="96"/>
      <c r="H366" s="141">
        <f t="shared" ref="H366:H367" si="134">G366*F366</f>
        <v>0</v>
      </c>
      <c r="I366" s="148">
        <v>0</v>
      </c>
      <c r="J366" s="97">
        <f t="shared" ref="J366:J367" si="135">K366-I366</f>
        <v>0</v>
      </c>
      <c r="K366" s="98">
        <f t="shared" ref="K366:K367" si="136">H366</f>
        <v>0</v>
      </c>
      <c r="L366" s="99"/>
      <c r="P366" s="5"/>
    </row>
    <row r="367" spans="2:16" s="4" customFormat="1" ht="26.55" hidden="1" customHeight="1" x14ac:dyDescent="0.3">
      <c r="B367" s="173"/>
      <c r="C367" s="174" t="s">
        <v>61</v>
      </c>
      <c r="D367" s="175" t="s">
        <v>196</v>
      </c>
      <c r="E367" s="176" t="s">
        <v>18</v>
      </c>
      <c r="F367" s="177">
        <v>1</v>
      </c>
      <c r="G367" s="178">
        <f>SUM(H358:H365)*10%</f>
        <v>97.696000000000012</v>
      </c>
      <c r="H367" s="179">
        <f t="shared" si="134"/>
        <v>97.696000000000012</v>
      </c>
      <c r="I367" s="180">
        <v>97.696000000000012</v>
      </c>
      <c r="J367" s="181">
        <f t="shared" si="135"/>
        <v>0</v>
      </c>
      <c r="K367" s="182">
        <f t="shared" si="136"/>
        <v>97.696000000000012</v>
      </c>
      <c r="L367" s="183"/>
      <c r="P367" s="5"/>
    </row>
    <row r="368" spans="2:16" s="4" customFormat="1" ht="9.6" hidden="1" customHeight="1" x14ac:dyDescent="0.3">
      <c r="B368" s="37"/>
      <c r="C368" s="23"/>
      <c r="D368" s="10"/>
      <c r="E368" s="10"/>
      <c r="F368" s="10"/>
      <c r="G368" s="23"/>
      <c r="H368" s="138"/>
      <c r="I368" s="145"/>
      <c r="J368" s="11"/>
      <c r="K368" s="12"/>
      <c r="L368" s="13"/>
      <c r="P368" s="5"/>
    </row>
    <row r="369" spans="2:16" s="4" customFormat="1" ht="26.55" hidden="1" customHeight="1" x14ac:dyDescent="0.3">
      <c r="B369" s="134"/>
      <c r="C369" s="135" t="s">
        <v>0</v>
      </c>
      <c r="D369" s="136"/>
      <c r="E369" s="136"/>
      <c r="F369" s="136"/>
      <c r="G369" s="135"/>
      <c r="H369" s="200">
        <f>SUM(H358:H368)</f>
        <v>1074.6559999999999</v>
      </c>
      <c r="I369" s="201">
        <f>SUM(I358:I368)</f>
        <v>1074.6559999999999</v>
      </c>
      <c r="J369" s="197">
        <f>SUM(J358:J368)</f>
        <v>0</v>
      </c>
      <c r="K369" s="198">
        <f>SUM(K358:K368)</f>
        <v>1074.6559999999999</v>
      </c>
      <c r="L369" s="199"/>
      <c r="P369" s="5"/>
    </row>
    <row r="370" spans="2:16" s="4" customFormat="1" ht="9.6" hidden="1" customHeight="1" x14ac:dyDescent="0.3">
      <c r="B370" s="14"/>
      <c r="C370" s="128"/>
      <c r="D370" s="129"/>
      <c r="E370" s="129"/>
      <c r="F370" s="129"/>
      <c r="G370" s="128"/>
      <c r="H370" s="143"/>
      <c r="I370" s="150"/>
      <c r="J370" s="38"/>
      <c r="K370" s="39"/>
      <c r="L370" s="73"/>
      <c r="P370" s="5"/>
    </row>
    <row r="371" spans="2:16" s="4" customFormat="1" ht="23.4" hidden="1" customHeight="1" x14ac:dyDescent="0.3">
      <c r="B371" s="232">
        <v>21</v>
      </c>
      <c r="C371" s="233" t="s">
        <v>236</v>
      </c>
      <c r="D371" s="234"/>
      <c r="E371" s="234"/>
      <c r="F371" s="234"/>
      <c r="G371" s="130"/>
      <c r="H371" s="139"/>
      <c r="I371" s="146"/>
      <c r="J371" s="131"/>
      <c r="K371" s="132"/>
      <c r="L371" s="133"/>
      <c r="P371" s="5"/>
    </row>
    <row r="372" spans="2:16" s="4" customFormat="1" ht="26.55" hidden="1" customHeight="1" x14ac:dyDescent="0.3">
      <c r="B372" s="40"/>
      <c r="C372" s="64" t="s">
        <v>45</v>
      </c>
      <c r="D372" s="89"/>
      <c r="E372" s="89"/>
      <c r="F372" s="89"/>
      <c r="G372" s="64"/>
      <c r="H372" s="140"/>
      <c r="I372" s="147"/>
      <c r="J372" s="90"/>
      <c r="K372" s="91"/>
      <c r="L372" s="92"/>
      <c r="P372" s="5"/>
    </row>
    <row r="373" spans="2:16" s="4" customFormat="1" ht="26.55" hidden="1" customHeight="1" x14ac:dyDescent="0.3">
      <c r="B373" s="40"/>
      <c r="C373" s="65" t="s">
        <v>237</v>
      </c>
      <c r="D373" s="93" t="s">
        <v>235</v>
      </c>
      <c r="E373" s="164" t="s">
        <v>47</v>
      </c>
      <c r="F373" s="95">
        <v>2</v>
      </c>
      <c r="G373" s="184">
        <v>1200</v>
      </c>
      <c r="H373" s="185">
        <f>G373*F373</f>
        <v>2400</v>
      </c>
      <c r="I373" s="148">
        <v>2400</v>
      </c>
      <c r="J373" s="163">
        <f t="shared" ref="J373:J375" si="137">K373-I373</f>
        <v>0</v>
      </c>
      <c r="K373" s="162">
        <f>H373</f>
        <v>2400</v>
      </c>
      <c r="L373" s="99"/>
      <c r="P373" s="5"/>
    </row>
    <row r="374" spans="2:16" s="4" customFormat="1" ht="26.55" hidden="1" customHeight="1" x14ac:dyDescent="0.3">
      <c r="B374" s="40"/>
      <c r="C374" s="65" t="s">
        <v>238</v>
      </c>
      <c r="D374" s="93" t="s">
        <v>235</v>
      </c>
      <c r="E374" s="164" t="s">
        <v>89</v>
      </c>
      <c r="F374" s="95">
        <v>80</v>
      </c>
      <c r="G374" s="184"/>
      <c r="H374" s="185"/>
      <c r="I374" s="148">
        <v>0</v>
      </c>
      <c r="J374" s="163">
        <f t="shared" si="137"/>
        <v>0</v>
      </c>
      <c r="K374" s="162">
        <f>H374</f>
        <v>0</v>
      </c>
      <c r="L374" s="99"/>
      <c r="P374" s="5"/>
    </row>
    <row r="375" spans="2:16" s="4" customFormat="1" ht="26.55" hidden="1" customHeight="1" x14ac:dyDescent="0.3">
      <c r="B375" s="40"/>
      <c r="C375" s="65" t="s">
        <v>239</v>
      </c>
      <c r="D375" s="93" t="s">
        <v>235</v>
      </c>
      <c r="E375" s="164" t="s">
        <v>18</v>
      </c>
      <c r="F375" s="95">
        <v>1</v>
      </c>
      <c r="G375" s="184">
        <v>55.75</v>
      </c>
      <c r="H375" s="185">
        <f>G375*F375</f>
        <v>55.75</v>
      </c>
      <c r="I375" s="148">
        <v>55.75</v>
      </c>
      <c r="J375" s="163">
        <f t="shared" si="137"/>
        <v>0</v>
      </c>
      <c r="K375" s="162">
        <f t="shared" ref="K375" si="138">H375</f>
        <v>55.75</v>
      </c>
      <c r="L375" s="99"/>
      <c r="P375" s="5"/>
    </row>
    <row r="376" spans="2:16" s="4" customFormat="1" ht="9.6" hidden="1" customHeight="1" x14ac:dyDescent="0.3">
      <c r="B376" s="37"/>
      <c r="C376" s="23"/>
      <c r="D376" s="10"/>
      <c r="E376" s="68"/>
      <c r="F376" s="67"/>
      <c r="G376" s="23"/>
      <c r="H376" s="138"/>
      <c r="I376" s="145"/>
      <c r="J376" s="100"/>
      <c r="K376" s="101"/>
      <c r="L376" s="102"/>
      <c r="P376" s="5"/>
    </row>
    <row r="377" spans="2:16" s="4" customFormat="1" ht="26.55" hidden="1" customHeight="1" x14ac:dyDescent="0.3">
      <c r="B377" s="40"/>
      <c r="C377" s="65" t="s">
        <v>90</v>
      </c>
      <c r="D377" s="93" t="s">
        <v>235</v>
      </c>
      <c r="E377" s="164" t="s">
        <v>18</v>
      </c>
      <c r="F377" s="95">
        <v>1</v>
      </c>
      <c r="G377" s="96">
        <v>-720</v>
      </c>
      <c r="H377" s="141">
        <f t="shared" ref="H377:H378" si="139">G377*F377</f>
        <v>-720</v>
      </c>
      <c r="I377" s="148">
        <v>-720</v>
      </c>
      <c r="J377" s="163">
        <f t="shared" ref="J377:J378" si="140">K377-I377</f>
        <v>0</v>
      </c>
      <c r="K377" s="162">
        <f t="shared" ref="K377:K378" si="141">H377</f>
        <v>-720</v>
      </c>
      <c r="L377" s="99"/>
      <c r="P377" s="5"/>
    </row>
    <row r="378" spans="2:16" s="4" customFormat="1" ht="26.55" hidden="1" customHeight="1" x14ac:dyDescent="0.3">
      <c r="B378" s="173"/>
      <c r="C378" s="174" t="s">
        <v>61</v>
      </c>
      <c r="D378" s="175" t="s">
        <v>235</v>
      </c>
      <c r="E378" s="176" t="s">
        <v>18</v>
      </c>
      <c r="F378" s="177">
        <v>1</v>
      </c>
      <c r="G378" s="178">
        <f>SUM(H372:H376)*10%</f>
        <v>245.57500000000002</v>
      </c>
      <c r="H378" s="179">
        <f t="shared" si="139"/>
        <v>245.57500000000002</v>
      </c>
      <c r="I378" s="180">
        <v>245.57500000000002</v>
      </c>
      <c r="J378" s="181">
        <f t="shared" si="140"/>
        <v>0</v>
      </c>
      <c r="K378" s="182">
        <f t="shared" si="141"/>
        <v>245.57500000000002</v>
      </c>
      <c r="L378" s="183"/>
      <c r="P378" s="5"/>
    </row>
    <row r="379" spans="2:16" s="4" customFormat="1" ht="9.6" hidden="1" customHeight="1" x14ac:dyDescent="0.3">
      <c r="B379" s="37"/>
      <c r="C379" s="23"/>
      <c r="D379" s="10"/>
      <c r="E379" s="10"/>
      <c r="F379" s="10"/>
      <c r="G379" s="23"/>
      <c r="H379" s="138"/>
      <c r="I379" s="145"/>
      <c r="J379" s="100"/>
      <c r="K379" s="101"/>
      <c r="L379" s="102"/>
      <c r="P379" s="5"/>
    </row>
    <row r="380" spans="2:16" s="4" customFormat="1" ht="26.55" hidden="1" customHeight="1" x14ac:dyDescent="0.3">
      <c r="B380" s="134"/>
      <c r="C380" s="135" t="s">
        <v>0</v>
      </c>
      <c r="D380" s="136"/>
      <c r="E380" s="136"/>
      <c r="F380" s="136"/>
      <c r="G380" s="135"/>
      <c r="H380" s="200">
        <f>SUM(H372:H379)</f>
        <v>1981.325</v>
      </c>
      <c r="I380" s="201">
        <f>SUM(I372:I379)</f>
        <v>1981.325</v>
      </c>
      <c r="J380" s="197">
        <f>K380-I380</f>
        <v>0</v>
      </c>
      <c r="K380" s="198">
        <f>SUM(K372:K379)</f>
        <v>1981.325</v>
      </c>
      <c r="L380" s="199"/>
      <c r="P380" s="5"/>
    </row>
    <row r="381" spans="2:16" s="4" customFormat="1" ht="9.6" hidden="1" customHeight="1" x14ac:dyDescent="0.3">
      <c r="B381" s="14"/>
      <c r="C381" s="128"/>
      <c r="D381" s="129"/>
      <c r="E381" s="129"/>
      <c r="F381" s="129"/>
      <c r="G381" s="128"/>
      <c r="H381" s="143"/>
      <c r="I381" s="150"/>
      <c r="J381" s="38"/>
      <c r="K381" s="39"/>
      <c r="L381" s="73"/>
      <c r="P381" s="5"/>
    </row>
    <row r="382" spans="2:16" s="4" customFormat="1" ht="23.4" hidden="1" customHeight="1" x14ac:dyDescent="0.3">
      <c r="B382" s="232">
        <v>22</v>
      </c>
      <c r="C382" s="233" t="s">
        <v>240</v>
      </c>
      <c r="D382" s="234"/>
      <c r="E382" s="234"/>
      <c r="F382" s="234"/>
      <c r="G382" s="130"/>
      <c r="H382" s="139"/>
      <c r="I382" s="146"/>
      <c r="J382" s="131"/>
      <c r="K382" s="132"/>
      <c r="L382" s="133"/>
      <c r="P382" s="5"/>
    </row>
    <row r="383" spans="2:16" s="4" customFormat="1" ht="26.55" hidden="1" customHeight="1" x14ac:dyDescent="0.3">
      <c r="B383" s="40"/>
      <c r="C383" s="64" t="s">
        <v>48</v>
      </c>
      <c r="D383" s="89"/>
      <c r="E383" s="89"/>
      <c r="F383" s="89"/>
      <c r="G383" s="64"/>
      <c r="H383" s="140"/>
      <c r="I383" s="147"/>
      <c r="J383" s="90"/>
      <c r="K383" s="91"/>
      <c r="L383" s="92"/>
      <c r="P383" s="5"/>
    </row>
    <row r="384" spans="2:16" s="4" customFormat="1" ht="26.55" hidden="1" customHeight="1" x14ac:dyDescent="0.3">
      <c r="B384" s="40"/>
      <c r="C384" s="65" t="s">
        <v>175</v>
      </c>
      <c r="D384" s="93" t="s">
        <v>235</v>
      </c>
      <c r="E384" s="164" t="s">
        <v>89</v>
      </c>
      <c r="F384" s="95">
        <v>50</v>
      </c>
      <c r="G384" s="244">
        <v>351.5</v>
      </c>
      <c r="H384" s="245">
        <f>G384*F385</f>
        <v>351.5</v>
      </c>
      <c r="I384" s="241">
        <v>351.5</v>
      </c>
      <c r="J384" s="243">
        <f t="shared" ref="J384:J387" si="142">K384-I384</f>
        <v>0</v>
      </c>
      <c r="K384" s="242">
        <f>H384</f>
        <v>351.5</v>
      </c>
      <c r="L384" s="99"/>
      <c r="P384" s="5"/>
    </row>
    <row r="385" spans="2:16" s="4" customFormat="1" ht="26.55" hidden="1" customHeight="1" x14ac:dyDescent="0.3">
      <c r="B385" s="40"/>
      <c r="C385" s="65" t="s">
        <v>241</v>
      </c>
      <c r="D385" s="93" t="s">
        <v>235</v>
      </c>
      <c r="E385" s="164" t="s">
        <v>18</v>
      </c>
      <c r="F385" s="95">
        <v>1</v>
      </c>
      <c r="G385" s="244"/>
      <c r="H385" s="245"/>
      <c r="I385" s="241"/>
      <c r="J385" s="243"/>
      <c r="K385" s="242"/>
      <c r="L385" s="99"/>
      <c r="P385" s="5"/>
    </row>
    <row r="386" spans="2:16" s="4" customFormat="1" ht="26.55" hidden="1" customHeight="1" x14ac:dyDescent="0.3">
      <c r="B386" s="40"/>
      <c r="C386" s="65" t="s">
        <v>227</v>
      </c>
      <c r="D386" s="93" t="s">
        <v>235</v>
      </c>
      <c r="E386" s="164" t="s">
        <v>47</v>
      </c>
      <c r="F386" s="95">
        <v>4</v>
      </c>
      <c r="G386" s="96">
        <v>33</v>
      </c>
      <c r="H386" s="141">
        <f>G386*F386</f>
        <v>132</v>
      </c>
      <c r="I386" s="148">
        <v>132</v>
      </c>
      <c r="J386" s="163">
        <f>K386-I386</f>
        <v>0</v>
      </c>
      <c r="K386" s="162">
        <f t="shared" ref="K386" si="143">H386</f>
        <v>132</v>
      </c>
      <c r="L386" s="99"/>
      <c r="P386" s="5"/>
    </row>
    <row r="387" spans="2:16" s="4" customFormat="1" ht="26.55" hidden="1" customHeight="1" x14ac:dyDescent="0.3">
      <c r="B387" s="40"/>
      <c r="C387" s="65" t="s">
        <v>242</v>
      </c>
      <c r="D387" s="93" t="s">
        <v>235</v>
      </c>
      <c r="E387" s="164" t="s">
        <v>89</v>
      </c>
      <c r="F387" s="95">
        <v>1</v>
      </c>
      <c r="G387" s="164">
        <v>124</v>
      </c>
      <c r="H387" s="141">
        <f>G387*F387</f>
        <v>124</v>
      </c>
      <c r="I387" s="148">
        <v>124</v>
      </c>
      <c r="J387" s="163">
        <f t="shared" si="142"/>
        <v>0</v>
      </c>
      <c r="K387" s="162">
        <f t="shared" ref="K387" si="144">H387</f>
        <v>124</v>
      </c>
      <c r="L387" s="99"/>
      <c r="P387" s="5"/>
    </row>
    <row r="388" spans="2:16" s="4" customFormat="1" ht="9.6" hidden="1" customHeight="1" x14ac:dyDescent="0.3">
      <c r="B388" s="37"/>
      <c r="C388" s="23"/>
      <c r="D388" s="10"/>
      <c r="E388" s="68"/>
      <c r="F388" s="67"/>
      <c r="G388" s="23"/>
      <c r="H388" s="138"/>
      <c r="I388" s="145"/>
      <c r="J388" s="100"/>
      <c r="K388" s="101"/>
      <c r="L388" s="102"/>
      <c r="P388" s="5"/>
    </row>
    <row r="389" spans="2:16" s="4" customFormat="1" ht="26.55" hidden="1" customHeight="1" x14ac:dyDescent="0.3">
      <c r="B389" s="40"/>
      <c r="C389" s="65" t="s">
        <v>90</v>
      </c>
      <c r="D389" s="93" t="s">
        <v>235</v>
      </c>
      <c r="E389" s="164" t="s">
        <v>18</v>
      </c>
      <c r="F389" s="95"/>
      <c r="G389" s="96"/>
      <c r="H389" s="141">
        <f t="shared" ref="H389:H390" si="145">G389*F389</f>
        <v>0</v>
      </c>
      <c r="I389" s="148">
        <v>0</v>
      </c>
      <c r="J389" s="163">
        <f t="shared" ref="J389:J390" si="146">K389-I389</f>
        <v>0</v>
      </c>
      <c r="K389" s="162">
        <f t="shared" ref="K389:K390" si="147">H389</f>
        <v>0</v>
      </c>
      <c r="L389" s="99"/>
      <c r="P389" s="5"/>
    </row>
    <row r="390" spans="2:16" s="4" customFormat="1" ht="26.55" hidden="1" customHeight="1" x14ac:dyDescent="0.3">
      <c r="B390" s="173"/>
      <c r="C390" s="174" t="s">
        <v>61</v>
      </c>
      <c r="D390" s="175" t="s">
        <v>235</v>
      </c>
      <c r="E390" s="176" t="s">
        <v>18</v>
      </c>
      <c r="F390" s="177">
        <v>1</v>
      </c>
      <c r="G390" s="178">
        <f>SUM(H383:H388)*10%</f>
        <v>60.75</v>
      </c>
      <c r="H390" s="179">
        <f t="shared" si="145"/>
        <v>60.75</v>
      </c>
      <c r="I390" s="180">
        <v>60.75</v>
      </c>
      <c r="J390" s="181">
        <f t="shared" si="146"/>
        <v>0</v>
      </c>
      <c r="K390" s="182">
        <f t="shared" si="147"/>
        <v>60.75</v>
      </c>
      <c r="L390" s="183"/>
      <c r="P390" s="5"/>
    </row>
    <row r="391" spans="2:16" s="4" customFormat="1" ht="9.6" hidden="1" customHeight="1" x14ac:dyDescent="0.3">
      <c r="B391" s="37"/>
      <c r="C391" s="23"/>
      <c r="D391" s="10"/>
      <c r="E391" s="10"/>
      <c r="F391" s="10"/>
      <c r="G391" s="23"/>
      <c r="H391" s="138"/>
      <c r="I391" s="145"/>
      <c r="J391" s="11"/>
      <c r="K391" s="12"/>
      <c r="L391" s="13"/>
      <c r="P391" s="5"/>
    </row>
    <row r="392" spans="2:16" s="4" customFormat="1" ht="26.55" hidden="1" customHeight="1" x14ac:dyDescent="0.3">
      <c r="B392" s="134"/>
      <c r="C392" s="135" t="s">
        <v>0</v>
      </c>
      <c r="D392" s="136"/>
      <c r="E392" s="136"/>
      <c r="F392" s="136"/>
      <c r="G392" s="135"/>
      <c r="H392" s="200">
        <f>SUM(H383:H391)</f>
        <v>668.25</v>
      </c>
      <c r="I392" s="201">
        <f>SUM(I383:I391)</f>
        <v>668.25</v>
      </c>
      <c r="J392" s="197">
        <f>K392-I392</f>
        <v>0</v>
      </c>
      <c r="K392" s="198">
        <f>SUM(K383:K391)</f>
        <v>668.25</v>
      </c>
      <c r="L392" s="199"/>
      <c r="P392" s="5"/>
    </row>
    <row r="393" spans="2:16" s="4" customFormat="1" ht="9.6" hidden="1" customHeight="1" x14ac:dyDescent="0.3">
      <c r="B393" s="14"/>
      <c r="C393" s="128"/>
      <c r="D393" s="129"/>
      <c r="E393" s="129"/>
      <c r="F393" s="129"/>
      <c r="G393" s="128"/>
      <c r="H393" s="143"/>
      <c r="I393" s="150"/>
      <c r="J393" s="38"/>
      <c r="K393" s="39"/>
      <c r="L393" s="73"/>
      <c r="P393" s="5"/>
    </row>
    <row r="394" spans="2:16" s="4" customFormat="1" ht="23.4" hidden="1" customHeight="1" x14ac:dyDescent="0.3">
      <c r="B394" s="232">
        <v>23</v>
      </c>
      <c r="C394" s="233" t="s">
        <v>244</v>
      </c>
      <c r="D394" s="234"/>
      <c r="E394" s="234"/>
      <c r="F394" s="234"/>
      <c r="G394" s="130"/>
      <c r="H394" s="139"/>
      <c r="I394" s="146"/>
      <c r="J394" s="131"/>
      <c r="K394" s="132"/>
      <c r="L394" s="133"/>
      <c r="P394" s="5"/>
    </row>
    <row r="395" spans="2:16" s="4" customFormat="1" ht="26.55" hidden="1" customHeight="1" x14ac:dyDescent="0.3">
      <c r="B395" s="40"/>
      <c r="C395" s="64" t="s">
        <v>45</v>
      </c>
      <c r="D395" s="89"/>
      <c r="E395" s="89"/>
      <c r="F395" s="89"/>
      <c r="G395" s="64"/>
      <c r="H395" s="140"/>
      <c r="I395" s="147"/>
      <c r="J395" s="90"/>
      <c r="K395" s="91"/>
      <c r="L395" s="92"/>
      <c r="P395" s="5"/>
    </row>
    <row r="396" spans="2:16" s="4" customFormat="1" ht="26.55" hidden="1" customHeight="1" x14ac:dyDescent="0.3">
      <c r="B396" s="40"/>
      <c r="C396" s="65" t="s">
        <v>245</v>
      </c>
      <c r="D396" s="93" t="s">
        <v>243</v>
      </c>
      <c r="E396" s="208" t="s">
        <v>47</v>
      </c>
      <c r="F396" s="95">
        <v>1</v>
      </c>
      <c r="G396" s="96">
        <v>1200</v>
      </c>
      <c r="H396" s="141">
        <f t="shared" ref="H396:H398" si="148">G396*F396</f>
        <v>1200</v>
      </c>
      <c r="I396" s="211">
        <v>1200</v>
      </c>
      <c r="J396" s="210">
        <f t="shared" ref="J396:J398" si="149">K396-I396</f>
        <v>0</v>
      </c>
      <c r="K396" s="209">
        <f t="shared" ref="K396:K398" si="150">H396</f>
        <v>1200</v>
      </c>
      <c r="L396" s="99"/>
      <c r="P396" s="5"/>
    </row>
    <row r="397" spans="2:16" s="4" customFormat="1" ht="26.55" hidden="1" customHeight="1" x14ac:dyDescent="0.3">
      <c r="B397" s="40"/>
      <c r="C397" s="65" t="s">
        <v>246</v>
      </c>
      <c r="D397" s="93" t="s">
        <v>243</v>
      </c>
      <c r="E397" s="208" t="s">
        <v>89</v>
      </c>
      <c r="F397" s="95">
        <v>25</v>
      </c>
      <c r="G397" s="96">
        <v>38.5</v>
      </c>
      <c r="H397" s="141">
        <f t="shared" si="148"/>
        <v>962.5</v>
      </c>
      <c r="I397" s="211">
        <v>962.5</v>
      </c>
      <c r="J397" s="210">
        <f t="shared" si="149"/>
        <v>0</v>
      </c>
      <c r="K397" s="209">
        <f t="shared" si="150"/>
        <v>962.5</v>
      </c>
      <c r="L397" s="99"/>
      <c r="P397" s="5"/>
    </row>
    <row r="398" spans="2:16" s="4" customFormat="1" ht="26.55" hidden="1" customHeight="1" x14ac:dyDescent="0.3">
      <c r="B398" s="40"/>
      <c r="C398" s="65" t="s">
        <v>247</v>
      </c>
      <c r="D398" s="93" t="s">
        <v>243</v>
      </c>
      <c r="E398" s="208" t="s">
        <v>18</v>
      </c>
      <c r="F398" s="95">
        <v>1</v>
      </c>
      <c r="G398" s="96">
        <v>33.25</v>
      </c>
      <c r="H398" s="141">
        <f t="shared" si="148"/>
        <v>33.25</v>
      </c>
      <c r="I398" s="211">
        <v>33.25</v>
      </c>
      <c r="J398" s="210">
        <f t="shared" si="149"/>
        <v>0</v>
      </c>
      <c r="K398" s="209">
        <f t="shared" si="150"/>
        <v>33.25</v>
      </c>
      <c r="L398" s="99"/>
      <c r="P398" s="5"/>
    </row>
    <row r="399" spans="2:16" s="4" customFormat="1" ht="9.6" hidden="1" customHeight="1" x14ac:dyDescent="0.3">
      <c r="B399" s="37"/>
      <c r="C399" s="23"/>
      <c r="D399" s="10"/>
      <c r="E399" s="68"/>
      <c r="F399" s="67"/>
      <c r="G399" s="23"/>
      <c r="H399" s="138"/>
      <c r="I399" s="145"/>
      <c r="J399" s="100"/>
      <c r="K399" s="101"/>
      <c r="L399" s="102"/>
      <c r="P399" s="5"/>
    </row>
    <row r="400" spans="2:16" s="4" customFormat="1" ht="26.55" hidden="1" customHeight="1" x14ac:dyDescent="0.3">
      <c r="B400" s="40"/>
      <c r="C400" s="65" t="s">
        <v>90</v>
      </c>
      <c r="D400" s="93" t="s">
        <v>243</v>
      </c>
      <c r="E400" s="208" t="s">
        <v>18</v>
      </c>
      <c r="F400" s="95">
        <v>1</v>
      </c>
      <c r="G400" s="96">
        <v>-648</v>
      </c>
      <c r="H400" s="141">
        <f t="shared" ref="H400:H401" si="151">G400*F400</f>
        <v>-648</v>
      </c>
      <c r="I400" s="211">
        <v>-648</v>
      </c>
      <c r="J400" s="210">
        <f t="shared" ref="J400:J401" si="152">K400-I400</f>
        <v>0</v>
      </c>
      <c r="K400" s="209">
        <f t="shared" ref="K400:K401" si="153">H400</f>
        <v>-648</v>
      </c>
      <c r="L400" s="99"/>
      <c r="P400" s="5"/>
    </row>
    <row r="401" spans="2:16" s="4" customFormat="1" ht="26.55" hidden="1" customHeight="1" x14ac:dyDescent="0.3">
      <c r="B401" s="173"/>
      <c r="C401" s="174" t="s">
        <v>61</v>
      </c>
      <c r="D401" s="175" t="s">
        <v>243</v>
      </c>
      <c r="E401" s="176" t="s">
        <v>18</v>
      </c>
      <c r="F401" s="177">
        <v>1</v>
      </c>
      <c r="G401" s="178">
        <f>SUM(H395:H399)*10%</f>
        <v>219.57500000000002</v>
      </c>
      <c r="H401" s="179">
        <f t="shared" si="151"/>
        <v>219.57500000000002</v>
      </c>
      <c r="I401" s="180">
        <v>219.57500000000002</v>
      </c>
      <c r="J401" s="181">
        <f t="shared" si="152"/>
        <v>0</v>
      </c>
      <c r="K401" s="182">
        <f t="shared" si="153"/>
        <v>219.57500000000002</v>
      </c>
      <c r="L401" s="183"/>
      <c r="P401" s="5"/>
    </row>
    <row r="402" spans="2:16" s="4" customFormat="1" ht="9.6" hidden="1" customHeight="1" x14ac:dyDescent="0.3">
      <c r="B402" s="37"/>
      <c r="C402" s="23"/>
      <c r="D402" s="10"/>
      <c r="E402" s="10"/>
      <c r="F402" s="10"/>
      <c r="G402" s="23"/>
      <c r="H402" s="138"/>
      <c r="I402" s="145"/>
      <c r="J402" s="100"/>
      <c r="K402" s="101"/>
      <c r="L402" s="102"/>
      <c r="P402" s="5"/>
    </row>
    <row r="403" spans="2:16" s="4" customFormat="1" ht="26.55" hidden="1" customHeight="1" x14ac:dyDescent="0.3">
      <c r="B403" s="134"/>
      <c r="C403" s="135" t="s">
        <v>0</v>
      </c>
      <c r="D403" s="136"/>
      <c r="E403" s="136"/>
      <c r="F403" s="136"/>
      <c r="G403" s="135"/>
      <c r="H403" s="200">
        <f>SUM(H395:H402)</f>
        <v>1767.325</v>
      </c>
      <c r="I403" s="201">
        <f>SUM(I395:I402)</f>
        <v>1767.325</v>
      </c>
      <c r="J403" s="197">
        <f>SUM(J395:J402)</f>
        <v>0</v>
      </c>
      <c r="K403" s="198">
        <f>SUM(K395:K402)</f>
        <v>1767.325</v>
      </c>
      <c r="L403" s="199"/>
      <c r="P403" s="5"/>
    </row>
    <row r="404" spans="2:16" s="4" customFormat="1" ht="9.6" hidden="1" customHeight="1" x14ac:dyDescent="0.3">
      <c r="B404" s="14"/>
      <c r="C404" s="128"/>
      <c r="D404" s="129"/>
      <c r="E404" s="129"/>
      <c r="F404" s="129"/>
      <c r="G404" s="128"/>
      <c r="H404" s="143"/>
      <c r="I404" s="150"/>
      <c r="J404" s="38"/>
      <c r="K404" s="39"/>
      <c r="L404" s="73"/>
      <c r="P404" s="5"/>
    </row>
    <row r="405" spans="2:16" s="4" customFormat="1" ht="23.4" hidden="1" customHeight="1" x14ac:dyDescent="0.3">
      <c r="B405" s="232">
        <v>24</v>
      </c>
      <c r="C405" s="233" t="s">
        <v>248</v>
      </c>
      <c r="D405" s="234"/>
      <c r="E405" s="234"/>
      <c r="F405" s="234"/>
      <c r="G405" s="130"/>
      <c r="H405" s="139"/>
      <c r="I405" s="146"/>
      <c r="J405" s="131"/>
      <c r="K405" s="132"/>
      <c r="L405" s="133"/>
      <c r="P405" s="5"/>
    </row>
    <row r="406" spans="2:16" s="4" customFormat="1" ht="26.55" hidden="1" customHeight="1" x14ac:dyDescent="0.3">
      <c r="B406" s="40"/>
      <c r="C406" s="64" t="s">
        <v>45</v>
      </c>
      <c r="D406" s="89"/>
      <c r="E406" s="89"/>
      <c r="F406" s="89"/>
      <c r="G406" s="64"/>
      <c r="H406" s="140"/>
      <c r="I406" s="147"/>
      <c r="J406" s="90"/>
      <c r="K406" s="91"/>
      <c r="L406" s="92"/>
      <c r="P406" s="5"/>
    </row>
    <row r="407" spans="2:16" s="4" customFormat="1" ht="26.55" hidden="1" customHeight="1" x14ac:dyDescent="0.3">
      <c r="B407" s="40"/>
      <c r="C407" s="65" t="s">
        <v>245</v>
      </c>
      <c r="D407" s="93" t="s">
        <v>243</v>
      </c>
      <c r="E407" s="208" t="s">
        <v>47</v>
      </c>
      <c r="F407" s="95">
        <v>1</v>
      </c>
      <c r="G407" s="96">
        <v>1200</v>
      </c>
      <c r="H407" s="141">
        <f t="shared" ref="H407:H409" si="154">G407*F407</f>
        <v>1200</v>
      </c>
      <c r="I407" s="211">
        <v>1200</v>
      </c>
      <c r="J407" s="210">
        <f t="shared" ref="J407:J409" si="155">K407-I407</f>
        <v>0</v>
      </c>
      <c r="K407" s="209">
        <f t="shared" ref="K407:K409" si="156">H407</f>
        <v>1200</v>
      </c>
      <c r="L407" s="99"/>
      <c r="P407" s="5"/>
    </row>
    <row r="408" spans="2:16" s="4" customFormat="1" ht="26.55" hidden="1" customHeight="1" x14ac:dyDescent="0.3">
      <c r="B408" s="40"/>
      <c r="C408" s="65" t="s">
        <v>246</v>
      </c>
      <c r="D408" s="93" t="s">
        <v>243</v>
      </c>
      <c r="E408" s="208" t="s">
        <v>89</v>
      </c>
      <c r="F408" s="95">
        <v>40</v>
      </c>
      <c r="G408" s="96">
        <v>38.5</v>
      </c>
      <c r="H408" s="141">
        <f t="shared" si="154"/>
        <v>1540</v>
      </c>
      <c r="I408" s="211">
        <v>1540</v>
      </c>
      <c r="J408" s="210">
        <f t="shared" si="155"/>
        <v>0</v>
      </c>
      <c r="K408" s="209">
        <f t="shared" si="156"/>
        <v>1540</v>
      </c>
      <c r="L408" s="99"/>
      <c r="P408" s="5"/>
    </row>
    <row r="409" spans="2:16" s="4" customFormat="1" ht="26.55" hidden="1" customHeight="1" x14ac:dyDescent="0.3">
      <c r="B409" s="40"/>
      <c r="C409" s="65" t="s">
        <v>247</v>
      </c>
      <c r="D409" s="93" t="s">
        <v>243</v>
      </c>
      <c r="E409" s="208" t="s">
        <v>18</v>
      </c>
      <c r="F409" s="95">
        <v>1</v>
      </c>
      <c r="G409" s="96">
        <v>38.049999999999997</v>
      </c>
      <c r="H409" s="141">
        <f t="shared" si="154"/>
        <v>38.049999999999997</v>
      </c>
      <c r="I409" s="211">
        <v>38.049999999999997</v>
      </c>
      <c r="J409" s="210">
        <f t="shared" si="155"/>
        <v>0</v>
      </c>
      <c r="K409" s="209">
        <f t="shared" si="156"/>
        <v>38.049999999999997</v>
      </c>
      <c r="L409" s="99"/>
      <c r="P409" s="5"/>
    </row>
    <row r="410" spans="2:16" s="4" customFormat="1" ht="9.6" hidden="1" customHeight="1" x14ac:dyDescent="0.3">
      <c r="B410" s="37"/>
      <c r="C410" s="23"/>
      <c r="D410" s="10"/>
      <c r="E410" s="68"/>
      <c r="F410" s="67"/>
      <c r="G410" s="23"/>
      <c r="H410" s="138"/>
      <c r="I410" s="145"/>
      <c r="J410" s="100"/>
      <c r="K410" s="101"/>
      <c r="L410" s="102"/>
      <c r="P410" s="5"/>
    </row>
    <row r="411" spans="2:16" s="4" customFormat="1" ht="26.55" hidden="1" customHeight="1" x14ac:dyDescent="0.3">
      <c r="B411" s="40"/>
      <c r="C411" s="65" t="s">
        <v>90</v>
      </c>
      <c r="D411" s="93" t="s">
        <v>243</v>
      </c>
      <c r="E411" s="208" t="s">
        <v>18</v>
      </c>
      <c r="F411" s="95">
        <v>1</v>
      </c>
      <c r="G411" s="96">
        <v>-822</v>
      </c>
      <c r="H411" s="141">
        <f t="shared" ref="H411:H412" si="157">G411*F411</f>
        <v>-822</v>
      </c>
      <c r="I411" s="211">
        <v>-822</v>
      </c>
      <c r="J411" s="210">
        <f t="shared" ref="J411:J412" si="158">K411-I411</f>
        <v>0</v>
      </c>
      <c r="K411" s="209">
        <f t="shared" ref="K411:K412" si="159">H411</f>
        <v>-822</v>
      </c>
      <c r="L411" s="99"/>
      <c r="P411" s="5"/>
    </row>
    <row r="412" spans="2:16" s="4" customFormat="1" ht="26.55" hidden="1" customHeight="1" x14ac:dyDescent="0.3">
      <c r="B412" s="173"/>
      <c r="C412" s="174" t="s">
        <v>61</v>
      </c>
      <c r="D412" s="175" t="s">
        <v>243</v>
      </c>
      <c r="E412" s="176" t="s">
        <v>18</v>
      </c>
      <c r="F412" s="177">
        <v>1</v>
      </c>
      <c r="G412" s="178">
        <f>SUM(H406:H410)*10%</f>
        <v>277.80500000000001</v>
      </c>
      <c r="H412" s="179">
        <f t="shared" si="157"/>
        <v>277.80500000000001</v>
      </c>
      <c r="I412" s="180">
        <v>277.80500000000001</v>
      </c>
      <c r="J412" s="181">
        <f t="shared" si="158"/>
        <v>0</v>
      </c>
      <c r="K412" s="182">
        <f t="shared" si="159"/>
        <v>277.80500000000001</v>
      </c>
      <c r="L412" s="183"/>
      <c r="P412" s="5"/>
    </row>
    <row r="413" spans="2:16" s="4" customFormat="1" ht="9.6" hidden="1" customHeight="1" x14ac:dyDescent="0.3">
      <c r="B413" s="37"/>
      <c r="C413" s="23"/>
      <c r="D413" s="10"/>
      <c r="E413" s="10"/>
      <c r="F413" s="10"/>
      <c r="G413" s="23"/>
      <c r="H413" s="138"/>
      <c r="I413" s="145"/>
      <c r="J413" s="100"/>
      <c r="K413" s="101"/>
      <c r="L413" s="102"/>
      <c r="P413" s="5"/>
    </row>
    <row r="414" spans="2:16" s="4" customFormat="1" ht="26.55" hidden="1" customHeight="1" x14ac:dyDescent="0.3">
      <c r="B414" s="134"/>
      <c r="C414" s="135" t="s">
        <v>0</v>
      </c>
      <c r="D414" s="136"/>
      <c r="E414" s="136"/>
      <c r="F414" s="136"/>
      <c r="G414" s="135"/>
      <c r="H414" s="200">
        <f>SUM(H406:H413)</f>
        <v>2233.855</v>
      </c>
      <c r="I414" s="201">
        <f>SUM(I406:I413)</f>
        <v>2233.855</v>
      </c>
      <c r="J414" s="197">
        <f>SUM(J406:J413)</f>
        <v>0</v>
      </c>
      <c r="K414" s="198">
        <f>SUM(K406:K413)</f>
        <v>2233.855</v>
      </c>
      <c r="L414" s="199"/>
      <c r="P414" s="5"/>
    </row>
    <row r="415" spans="2:16" s="4" customFormat="1" ht="9.6" hidden="1" customHeight="1" x14ac:dyDescent="0.3">
      <c r="B415" s="14"/>
      <c r="C415" s="128"/>
      <c r="D415" s="129"/>
      <c r="E415" s="129"/>
      <c r="F415" s="129"/>
      <c r="G415" s="128"/>
      <c r="H415" s="143"/>
      <c r="I415" s="150"/>
      <c r="J415" s="38"/>
      <c r="K415" s="39"/>
      <c r="L415" s="73"/>
      <c r="P415" s="5"/>
    </row>
    <row r="416" spans="2:16" s="4" customFormat="1" ht="23.4" hidden="1" customHeight="1" x14ac:dyDescent="0.3">
      <c r="B416" s="232">
        <v>25</v>
      </c>
      <c r="C416" s="233" t="s">
        <v>249</v>
      </c>
      <c r="D416" s="234"/>
      <c r="E416" s="234"/>
      <c r="F416" s="234"/>
      <c r="G416" s="130"/>
      <c r="H416" s="139"/>
      <c r="I416" s="146"/>
      <c r="J416" s="131"/>
      <c r="K416" s="132"/>
      <c r="L416" s="133"/>
      <c r="P416" s="5"/>
    </row>
    <row r="417" spans="2:16" s="4" customFormat="1" ht="26.55" hidden="1" customHeight="1" x14ac:dyDescent="0.3">
      <c r="B417" s="40"/>
      <c r="C417" s="64" t="s">
        <v>45</v>
      </c>
      <c r="D417" s="89"/>
      <c r="E417" s="89"/>
      <c r="F417" s="89"/>
      <c r="G417" s="64"/>
      <c r="H417" s="140"/>
      <c r="I417" s="147"/>
      <c r="J417" s="90"/>
      <c r="K417" s="91"/>
      <c r="L417" s="92"/>
      <c r="P417" s="5"/>
    </row>
    <row r="418" spans="2:16" s="4" customFormat="1" ht="26.55" hidden="1" customHeight="1" x14ac:dyDescent="0.3">
      <c r="B418" s="40"/>
      <c r="C418" s="65" t="s">
        <v>250</v>
      </c>
      <c r="D418" s="93" t="s">
        <v>243</v>
      </c>
      <c r="E418" s="208" t="s">
        <v>47</v>
      </c>
      <c r="F418" s="95">
        <v>30</v>
      </c>
      <c r="G418" s="96">
        <v>50</v>
      </c>
      <c r="H418" s="141">
        <f t="shared" ref="H418:H421" si="160">G418*F418</f>
        <v>1500</v>
      </c>
      <c r="I418" s="211">
        <v>1500</v>
      </c>
      <c r="J418" s="210">
        <f t="shared" ref="J418:J421" si="161">K418-I418</f>
        <v>0</v>
      </c>
      <c r="K418" s="209">
        <f t="shared" ref="K418:K421" si="162">H418</f>
        <v>1500</v>
      </c>
      <c r="L418" s="99"/>
      <c r="P418" s="5"/>
    </row>
    <row r="419" spans="2:16" s="4" customFormat="1" ht="26.55" hidden="1" customHeight="1" x14ac:dyDescent="0.3">
      <c r="B419" s="40"/>
      <c r="C419" s="65" t="s">
        <v>251</v>
      </c>
      <c r="D419" s="93" t="s">
        <v>243</v>
      </c>
      <c r="E419" s="208" t="s">
        <v>89</v>
      </c>
      <c r="F419" s="95">
        <v>22</v>
      </c>
      <c r="G419" s="96">
        <v>45</v>
      </c>
      <c r="H419" s="141">
        <f t="shared" si="160"/>
        <v>990</v>
      </c>
      <c r="I419" s="211">
        <v>990</v>
      </c>
      <c r="J419" s="210">
        <f t="shared" si="161"/>
        <v>0</v>
      </c>
      <c r="K419" s="209">
        <f t="shared" si="162"/>
        <v>990</v>
      </c>
      <c r="L419" s="99"/>
      <c r="P419" s="5"/>
    </row>
    <row r="420" spans="2:16" s="4" customFormat="1" ht="26.55" hidden="1" customHeight="1" x14ac:dyDescent="0.3">
      <c r="B420" s="40"/>
      <c r="C420" s="65" t="s">
        <v>85</v>
      </c>
      <c r="D420" s="93" t="s">
        <v>243</v>
      </c>
      <c r="E420" s="208" t="s">
        <v>18</v>
      </c>
      <c r="F420" s="95">
        <v>1</v>
      </c>
      <c r="G420" s="96">
        <v>1575</v>
      </c>
      <c r="H420" s="141">
        <f t="shared" ref="H420" si="163">G420*F420</f>
        <v>1575</v>
      </c>
      <c r="I420" s="211">
        <v>1575</v>
      </c>
      <c r="J420" s="210">
        <f t="shared" ref="J420" si="164">K420-I420</f>
        <v>0</v>
      </c>
      <c r="K420" s="209">
        <f t="shared" ref="K420" si="165">H420</f>
        <v>1575</v>
      </c>
      <c r="L420" s="99"/>
      <c r="P420" s="5"/>
    </row>
    <row r="421" spans="2:16" s="4" customFormat="1" ht="26.55" hidden="1" customHeight="1" x14ac:dyDescent="0.3">
      <c r="B421" s="40"/>
      <c r="C421" s="65" t="s">
        <v>252</v>
      </c>
      <c r="D421" s="93" t="s">
        <v>243</v>
      </c>
      <c r="E421" s="208" t="s">
        <v>18</v>
      </c>
      <c r="F421" s="95">
        <v>1</v>
      </c>
      <c r="G421" s="96">
        <v>53.9</v>
      </c>
      <c r="H421" s="141">
        <f t="shared" si="160"/>
        <v>53.9</v>
      </c>
      <c r="I421" s="211">
        <v>53.9</v>
      </c>
      <c r="J421" s="210">
        <f t="shared" si="161"/>
        <v>0</v>
      </c>
      <c r="K421" s="209">
        <f t="shared" si="162"/>
        <v>53.9</v>
      </c>
      <c r="L421" s="99"/>
      <c r="P421" s="5"/>
    </row>
    <row r="422" spans="2:16" s="4" customFormat="1" ht="9.6" hidden="1" customHeight="1" x14ac:dyDescent="0.3">
      <c r="B422" s="37"/>
      <c r="C422" s="23"/>
      <c r="D422" s="10"/>
      <c r="E422" s="68"/>
      <c r="F422" s="67"/>
      <c r="G422" s="23"/>
      <c r="H422" s="138"/>
      <c r="I422" s="145"/>
      <c r="J422" s="100"/>
      <c r="K422" s="101"/>
      <c r="L422" s="102"/>
      <c r="P422" s="5"/>
    </row>
    <row r="423" spans="2:16" s="4" customFormat="1" ht="26.55" hidden="1" customHeight="1" x14ac:dyDescent="0.3">
      <c r="B423" s="40"/>
      <c r="C423" s="65" t="s">
        <v>90</v>
      </c>
      <c r="D423" s="93" t="s">
        <v>243</v>
      </c>
      <c r="E423" s="208" t="s">
        <v>18</v>
      </c>
      <c r="F423" s="95">
        <v>1</v>
      </c>
      <c r="G423" s="96">
        <v>0</v>
      </c>
      <c r="H423" s="141">
        <f t="shared" ref="H423:H424" si="166">G423*F423</f>
        <v>0</v>
      </c>
      <c r="I423" s="211">
        <v>0</v>
      </c>
      <c r="J423" s="210">
        <f t="shared" ref="J423:J424" si="167">K423-I423</f>
        <v>0</v>
      </c>
      <c r="K423" s="209">
        <f t="shared" ref="K423:K424" si="168">H423</f>
        <v>0</v>
      </c>
      <c r="L423" s="99"/>
      <c r="P423" s="5"/>
    </row>
    <row r="424" spans="2:16" s="4" customFormat="1" ht="26.55" hidden="1" customHeight="1" x14ac:dyDescent="0.3">
      <c r="B424" s="173"/>
      <c r="C424" s="174" t="s">
        <v>61</v>
      </c>
      <c r="D424" s="175" t="s">
        <v>243</v>
      </c>
      <c r="E424" s="176" t="s">
        <v>18</v>
      </c>
      <c r="F424" s="177">
        <v>1</v>
      </c>
      <c r="G424" s="178">
        <f>SUM(H417:H422)*10%</f>
        <v>411.89</v>
      </c>
      <c r="H424" s="179">
        <f t="shared" si="166"/>
        <v>411.89</v>
      </c>
      <c r="I424" s="180">
        <v>411.89</v>
      </c>
      <c r="J424" s="181">
        <f t="shared" si="167"/>
        <v>0</v>
      </c>
      <c r="K424" s="182">
        <f t="shared" si="168"/>
        <v>411.89</v>
      </c>
      <c r="L424" s="183"/>
      <c r="P424" s="5"/>
    </row>
    <row r="425" spans="2:16" s="4" customFormat="1" ht="9.6" hidden="1" customHeight="1" x14ac:dyDescent="0.3">
      <c r="B425" s="37"/>
      <c r="C425" s="23"/>
      <c r="D425" s="10"/>
      <c r="E425" s="10"/>
      <c r="F425" s="10"/>
      <c r="G425" s="23"/>
      <c r="H425" s="138"/>
      <c r="I425" s="145"/>
      <c r="J425" s="100"/>
      <c r="K425" s="101"/>
      <c r="L425" s="102"/>
      <c r="P425" s="5"/>
    </row>
    <row r="426" spans="2:16" s="4" customFormat="1" ht="26.55" hidden="1" customHeight="1" x14ac:dyDescent="0.3">
      <c r="B426" s="134"/>
      <c r="C426" s="135" t="s">
        <v>0</v>
      </c>
      <c r="D426" s="136"/>
      <c r="E426" s="136"/>
      <c r="F426" s="136"/>
      <c r="G426" s="135"/>
      <c r="H426" s="200">
        <f>SUM(H417:H425)</f>
        <v>4530.79</v>
      </c>
      <c r="I426" s="201">
        <f>SUM(I417:I425)</f>
        <v>4530.79</v>
      </c>
      <c r="J426" s="197">
        <f>SUM(J417:J425)</f>
        <v>0</v>
      </c>
      <c r="K426" s="198">
        <f>SUM(K417:K425)</f>
        <v>4530.79</v>
      </c>
      <c r="L426" s="199"/>
      <c r="P426" s="5"/>
    </row>
    <row r="427" spans="2:16" s="4" customFormat="1" ht="9.6" hidden="1" customHeight="1" x14ac:dyDescent="0.3">
      <c r="B427" s="14"/>
      <c r="C427" s="128"/>
      <c r="D427" s="129"/>
      <c r="E427" s="129"/>
      <c r="F427" s="129"/>
      <c r="G427" s="128"/>
      <c r="H427" s="143"/>
      <c r="I427" s="150"/>
      <c r="J427" s="38"/>
      <c r="K427" s="39"/>
      <c r="L427" s="73"/>
      <c r="P427" s="5"/>
    </row>
    <row r="428" spans="2:16" s="4" customFormat="1" ht="23.4" hidden="1" customHeight="1" x14ac:dyDescent="0.3">
      <c r="B428" s="232">
        <v>26</v>
      </c>
      <c r="C428" s="233" t="s">
        <v>253</v>
      </c>
      <c r="D428" s="234"/>
      <c r="E428" s="234"/>
      <c r="F428" s="234"/>
      <c r="G428" s="130"/>
      <c r="H428" s="139"/>
      <c r="I428" s="146"/>
      <c r="J428" s="131"/>
      <c r="K428" s="132"/>
      <c r="L428" s="133"/>
      <c r="P428" s="5"/>
    </row>
    <row r="429" spans="2:16" s="4" customFormat="1" ht="26.55" hidden="1" customHeight="1" x14ac:dyDescent="0.3">
      <c r="B429" s="40"/>
      <c r="C429" s="64" t="s">
        <v>45</v>
      </c>
      <c r="D429" s="89"/>
      <c r="E429" s="89"/>
      <c r="F429" s="89"/>
      <c r="G429" s="64"/>
      <c r="H429" s="140"/>
      <c r="I429" s="147"/>
      <c r="J429" s="90"/>
      <c r="K429" s="91"/>
      <c r="L429" s="92"/>
      <c r="P429" s="5"/>
    </row>
    <row r="430" spans="2:16" s="4" customFormat="1" ht="26.55" hidden="1" customHeight="1" x14ac:dyDescent="0.3">
      <c r="B430" s="40"/>
      <c r="C430" s="65" t="s">
        <v>245</v>
      </c>
      <c r="D430" s="93" t="s">
        <v>243</v>
      </c>
      <c r="E430" s="208" t="s">
        <v>47</v>
      </c>
      <c r="F430" s="95">
        <v>2</v>
      </c>
      <c r="G430" s="96">
        <v>1200</v>
      </c>
      <c r="H430" s="141">
        <f t="shared" ref="H430:H432" si="169">G430*F430</f>
        <v>2400</v>
      </c>
      <c r="I430" s="211">
        <v>2400</v>
      </c>
      <c r="J430" s="210">
        <f t="shared" ref="J430:J432" si="170">K430-I430</f>
        <v>0</v>
      </c>
      <c r="K430" s="209">
        <f t="shared" ref="K430:K432" si="171">H430</f>
        <v>2400</v>
      </c>
      <c r="L430" s="99"/>
      <c r="P430" s="5"/>
    </row>
    <row r="431" spans="2:16" s="4" customFormat="1" ht="26.55" hidden="1" customHeight="1" x14ac:dyDescent="0.3">
      <c r="B431" s="40"/>
      <c r="C431" s="65" t="s">
        <v>246</v>
      </c>
      <c r="D431" s="93" t="s">
        <v>243</v>
      </c>
      <c r="E431" s="208" t="s">
        <v>89</v>
      </c>
      <c r="F431" s="95">
        <v>160</v>
      </c>
      <c r="G431" s="96">
        <v>38.5</v>
      </c>
      <c r="H431" s="141">
        <f t="shared" si="169"/>
        <v>6160</v>
      </c>
      <c r="I431" s="211">
        <v>6160</v>
      </c>
      <c r="J431" s="210">
        <f t="shared" si="170"/>
        <v>0</v>
      </c>
      <c r="K431" s="209">
        <f t="shared" si="171"/>
        <v>6160</v>
      </c>
      <c r="L431" s="99"/>
      <c r="P431" s="5"/>
    </row>
    <row r="432" spans="2:16" s="4" customFormat="1" ht="26.55" hidden="1" customHeight="1" x14ac:dyDescent="0.3">
      <c r="B432" s="40"/>
      <c r="C432" s="65" t="s">
        <v>247</v>
      </c>
      <c r="D432" s="93" t="s">
        <v>243</v>
      </c>
      <c r="E432" s="208" t="s">
        <v>18</v>
      </c>
      <c r="F432" s="95">
        <v>1</v>
      </c>
      <c r="G432" s="96">
        <v>63.5</v>
      </c>
      <c r="H432" s="141">
        <f t="shared" si="169"/>
        <v>63.5</v>
      </c>
      <c r="I432" s="211">
        <v>63.5</v>
      </c>
      <c r="J432" s="210">
        <f t="shared" si="170"/>
        <v>0</v>
      </c>
      <c r="K432" s="209">
        <f t="shared" si="171"/>
        <v>63.5</v>
      </c>
      <c r="L432" s="99"/>
      <c r="P432" s="5"/>
    </row>
    <row r="433" spans="2:16" s="4" customFormat="1" ht="9.6" hidden="1" customHeight="1" x14ac:dyDescent="0.3">
      <c r="B433" s="37"/>
      <c r="C433" s="23"/>
      <c r="D433" s="10"/>
      <c r="E433" s="68"/>
      <c r="F433" s="67"/>
      <c r="G433" s="23"/>
      <c r="H433" s="138"/>
      <c r="I433" s="145"/>
      <c r="J433" s="100"/>
      <c r="K433" s="101"/>
      <c r="L433" s="102"/>
      <c r="P433" s="5"/>
    </row>
    <row r="434" spans="2:16" s="4" customFormat="1" ht="26.55" hidden="1" customHeight="1" x14ac:dyDescent="0.3">
      <c r="B434" s="40"/>
      <c r="C434" s="65" t="s">
        <v>90</v>
      </c>
      <c r="D434" s="93" t="s">
        <v>243</v>
      </c>
      <c r="E434" s="208" t="s">
        <v>18</v>
      </c>
      <c r="F434" s="95">
        <v>1</v>
      </c>
      <c r="G434" s="96">
        <v>-2568</v>
      </c>
      <c r="H434" s="141">
        <f t="shared" ref="H434:H435" si="172">G434*F434</f>
        <v>-2568</v>
      </c>
      <c r="I434" s="211">
        <v>-2568</v>
      </c>
      <c r="J434" s="210">
        <f t="shared" ref="J434:J435" si="173">K434-I434</f>
        <v>0</v>
      </c>
      <c r="K434" s="209">
        <f t="shared" ref="K434:K435" si="174">H434</f>
        <v>-2568</v>
      </c>
      <c r="L434" s="99"/>
      <c r="P434" s="5"/>
    </row>
    <row r="435" spans="2:16" s="4" customFormat="1" ht="26.55" hidden="1" customHeight="1" x14ac:dyDescent="0.3">
      <c r="B435" s="173"/>
      <c r="C435" s="174" t="s">
        <v>61</v>
      </c>
      <c r="D435" s="175" t="s">
        <v>243</v>
      </c>
      <c r="E435" s="176" t="s">
        <v>18</v>
      </c>
      <c r="F435" s="177">
        <v>1</v>
      </c>
      <c r="G435" s="178">
        <f>SUM(H429:H433)*10%</f>
        <v>862.35</v>
      </c>
      <c r="H435" s="179">
        <f t="shared" si="172"/>
        <v>862.35</v>
      </c>
      <c r="I435" s="180">
        <v>862.35</v>
      </c>
      <c r="J435" s="181">
        <f t="shared" si="173"/>
        <v>0</v>
      </c>
      <c r="K435" s="182">
        <f t="shared" si="174"/>
        <v>862.35</v>
      </c>
      <c r="L435" s="183"/>
      <c r="P435" s="5"/>
    </row>
    <row r="436" spans="2:16" s="4" customFormat="1" ht="9.6" hidden="1" customHeight="1" x14ac:dyDescent="0.3">
      <c r="B436" s="37"/>
      <c r="C436" s="23"/>
      <c r="D436" s="10"/>
      <c r="E436" s="10"/>
      <c r="F436" s="10"/>
      <c r="G436" s="23"/>
      <c r="H436" s="138"/>
      <c r="I436" s="145"/>
      <c r="J436" s="100"/>
      <c r="K436" s="101"/>
      <c r="L436" s="102"/>
      <c r="P436" s="5"/>
    </row>
    <row r="437" spans="2:16" s="4" customFormat="1" ht="26.55" hidden="1" customHeight="1" x14ac:dyDescent="0.3">
      <c r="B437" s="134"/>
      <c r="C437" s="135" t="s">
        <v>0</v>
      </c>
      <c r="D437" s="136"/>
      <c r="E437" s="136"/>
      <c r="F437" s="136"/>
      <c r="G437" s="135"/>
      <c r="H437" s="200">
        <f>SUM(H429:H436)</f>
        <v>6917.85</v>
      </c>
      <c r="I437" s="201">
        <f>SUM(I429:I436)</f>
        <v>6917.85</v>
      </c>
      <c r="J437" s="197">
        <f>SUM(J429:J436)</f>
        <v>0</v>
      </c>
      <c r="K437" s="198">
        <f>SUM(K429:K436)</f>
        <v>6917.85</v>
      </c>
      <c r="L437" s="199"/>
      <c r="P437" s="5"/>
    </row>
    <row r="438" spans="2:16" s="4" customFormat="1" ht="9.6" hidden="1" customHeight="1" x14ac:dyDescent="0.3">
      <c r="B438" s="14"/>
      <c r="C438" s="128"/>
      <c r="D438" s="129"/>
      <c r="E438" s="129"/>
      <c r="F438" s="129"/>
      <c r="G438" s="128"/>
      <c r="H438" s="143"/>
      <c r="I438" s="150"/>
      <c r="J438" s="38"/>
      <c r="K438" s="39"/>
      <c r="L438" s="73"/>
      <c r="P438" s="5"/>
    </row>
    <row r="439" spans="2:16" s="4" customFormat="1" ht="23.4" hidden="1" customHeight="1" x14ac:dyDescent="0.3">
      <c r="B439" s="232">
        <v>27</v>
      </c>
      <c r="C439" s="233" t="s">
        <v>255</v>
      </c>
      <c r="D439" s="234"/>
      <c r="E439" s="234"/>
      <c r="F439" s="234"/>
      <c r="G439" s="130"/>
      <c r="H439" s="139"/>
      <c r="I439" s="146"/>
      <c r="J439" s="131"/>
      <c r="K439" s="132"/>
      <c r="L439" s="133"/>
      <c r="P439" s="5"/>
    </row>
    <row r="440" spans="2:16" s="4" customFormat="1" ht="26.55" hidden="1" customHeight="1" x14ac:dyDescent="0.3">
      <c r="B440" s="40"/>
      <c r="C440" s="64" t="s">
        <v>45</v>
      </c>
      <c r="D440" s="89"/>
      <c r="E440" s="89"/>
      <c r="F440" s="89"/>
      <c r="G440" s="64"/>
      <c r="H440" s="140"/>
      <c r="I440" s="147"/>
      <c r="J440" s="90"/>
      <c r="K440" s="91"/>
      <c r="L440" s="92"/>
      <c r="P440" s="5"/>
    </row>
    <row r="441" spans="2:16" s="4" customFormat="1" ht="26.55" hidden="1" customHeight="1" x14ac:dyDescent="0.3">
      <c r="B441" s="40"/>
      <c r="C441" s="65" t="s">
        <v>256</v>
      </c>
      <c r="D441" s="93" t="s">
        <v>254</v>
      </c>
      <c r="E441" s="217" t="s">
        <v>47</v>
      </c>
      <c r="F441" s="95">
        <v>1</v>
      </c>
      <c r="G441" s="96">
        <v>750</v>
      </c>
      <c r="H441" s="141">
        <f t="shared" ref="H441" si="175">G441*F441</f>
        <v>750</v>
      </c>
      <c r="I441" s="220">
        <v>750</v>
      </c>
      <c r="J441" s="219">
        <f t="shared" ref="J441" si="176">K441-I441</f>
        <v>0</v>
      </c>
      <c r="K441" s="218">
        <f t="shared" ref="K441" si="177">H441</f>
        <v>750</v>
      </c>
      <c r="L441" s="99"/>
      <c r="P441" s="5"/>
    </row>
    <row r="442" spans="2:16" s="4" customFormat="1" ht="26.55" hidden="1" customHeight="1" x14ac:dyDescent="0.3">
      <c r="B442" s="40"/>
      <c r="C442" s="65" t="s">
        <v>257</v>
      </c>
      <c r="D442" s="93" t="s">
        <v>254</v>
      </c>
      <c r="E442" s="217" t="s">
        <v>89</v>
      </c>
      <c r="F442" s="95">
        <v>50</v>
      </c>
      <c r="G442" s="96">
        <v>14</v>
      </c>
      <c r="H442" s="141">
        <f t="shared" ref="H442:H445" si="178">G442*F442</f>
        <v>700</v>
      </c>
      <c r="I442" s="220">
        <v>700</v>
      </c>
      <c r="J442" s="219">
        <f t="shared" ref="J442:J445" si="179">K442-I442</f>
        <v>0</v>
      </c>
      <c r="K442" s="218">
        <f t="shared" ref="K442:K445" si="180">H442</f>
        <v>700</v>
      </c>
      <c r="L442" s="99"/>
      <c r="P442" s="5"/>
    </row>
    <row r="443" spans="2:16" s="4" customFormat="1" ht="26.55" hidden="1" customHeight="1" x14ac:dyDescent="0.3">
      <c r="B443" s="40"/>
      <c r="C443" s="65" t="s">
        <v>258</v>
      </c>
      <c r="D443" s="93" t="s">
        <v>254</v>
      </c>
      <c r="E443" s="217" t="s">
        <v>47</v>
      </c>
      <c r="F443" s="95">
        <v>24</v>
      </c>
      <c r="G443" s="96">
        <v>50</v>
      </c>
      <c r="H443" s="141">
        <f t="shared" si="178"/>
        <v>1200</v>
      </c>
      <c r="I443" s="220">
        <v>1200</v>
      </c>
      <c r="J443" s="219">
        <f t="shared" si="179"/>
        <v>0</v>
      </c>
      <c r="K443" s="218">
        <f t="shared" si="180"/>
        <v>1200</v>
      </c>
      <c r="L443" s="99"/>
      <c r="P443" s="5"/>
    </row>
    <row r="444" spans="2:16" s="4" customFormat="1" ht="26.55" hidden="1" customHeight="1" x14ac:dyDescent="0.3">
      <c r="B444" s="40"/>
      <c r="C444" s="65" t="s">
        <v>259</v>
      </c>
      <c r="D444" s="93" t="s">
        <v>254</v>
      </c>
      <c r="E444" s="217" t="s">
        <v>47</v>
      </c>
      <c r="F444" s="95">
        <v>4</v>
      </c>
      <c r="G444" s="96">
        <v>50</v>
      </c>
      <c r="H444" s="141">
        <f t="shared" si="178"/>
        <v>200</v>
      </c>
      <c r="I444" s="220">
        <v>200</v>
      </c>
      <c r="J444" s="219">
        <f t="shared" si="179"/>
        <v>0</v>
      </c>
      <c r="K444" s="218">
        <f t="shared" si="180"/>
        <v>200</v>
      </c>
      <c r="L444" s="99"/>
      <c r="P444" s="5"/>
    </row>
    <row r="445" spans="2:16" s="4" customFormat="1" ht="26.55" hidden="1" customHeight="1" x14ac:dyDescent="0.3">
      <c r="B445" s="40"/>
      <c r="C445" s="65" t="s">
        <v>88</v>
      </c>
      <c r="D445" s="93" t="s">
        <v>254</v>
      </c>
      <c r="E445" s="217" t="s">
        <v>47</v>
      </c>
      <c r="F445" s="95">
        <v>20</v>
      </c>
      <c r="G445" s="96">
        <v>20</v>
      </c>
      <c r="H445" s="141">
        <f t="shared" si="178"/>
        <v>400</v>
      </c>
      <c r="I445" s="220">
        <v>400</v>
      </c>
      <c r="J445" s="219">
        <f t="shared" si="179"/>
        <v>0</v>
      </c>
      <c r="K445" s="218">
        <f t="shared" si="180"/>
        <v>400</v>
      </c>
      <c r="L445" s="99"/>
      <c r="P445" s="5"/>
    </row>
    <row r="446" spans="2:16" s="4" customFormat="1" ht="26.55" hidden="1" customHeight="1" x14ac:dyDescent="0.3">
      <c r="B446" s="40"/>
      <c r="C446" s="65" t="s">
        <v>260</v>
      </c>
      <c r="D446" s="93" t="s">
        <v>254</v>
      </c>
      <c r="E446" s="217" t="s">
        <v>47</v>
      </c>
      <c r="F446" s="95">
        <v>4</v>
      </c>
      <c r="G446" s="96">
        <v>7</v>
      </c>
      <c r="H446" s="141">
        <f t="shared" ref="H446:H463" si="181">G446*F446</f>
        <v>28</v>
      </c>
      <c r="I446" s="220">
        <v>28</v>
      </c>
      <c r="J446" s="219">
        <f t="shared" ref="J446:J463" si="182">K446-I446</f>
        <v>0</v>
      </c>
      <c r="K446" s="218">
        <f t="shared" ref="K446:K463" si="183">H446</f>
        <v>28</v>
      </c>
      <c r="L446" s="99"/>
      <c r="P446" s="5"/>
    </row>
    <row r="447" spans="2:16" s="4" customFormat="1" ht="26.55" hidden="1" customHeight="1" x14ac:dyDescent="0.3">
      <c r="B447" s="40"/>
      <c r="C447" s="65" t="s">
        <v>261</v>
      </c>
      <c r="D447" s="93" t="s">
        <v>254</v>
      </c>
      <c r="E447" s="217" t="s">
        <v>18</v>
      </c>
      <c r="F447" s="95">
        <v>1</v>
      </c>
      <c r="G447" s="96">
        <v>1260</v>
      </c>
      <c r="H447" s="141">
        <f t="shared" si="181"/>
        <v>1260</v>
      </c>
      <c r="I447" s="220">
        <v>1260</v>
      </c>
      <c r="J447" s="219">
        <f t="shared" si="182"/>
        <v>0</v>
      </c>
      <c r="K447" s="218">
        <f t="shared" si="183"/>
        <v>1260</v>
      </c>
      <c r="L447" s="99"/>
      <c r="P447" s="5"/>
    </row>
    <row r="448" spans="2:16" s="4" customFormat="1" ht="26.55" hidden="1" customHeight="1" x14ac:dyDescent="0.3">
      <c r="B448" s="40"/>
      <c r="C448" s="65" t="s">
        <v>262</v>
      </c>
      <c r="D448" s="93" t="s">
        <v>254</v>
      </c>
      <c r="E448" s="217" t="s">
        <v>18</v>
      </c>
      <c r="F448" s="95">
        <v>1</v>
      </c>
      <c r="G448" s="96">
        <v>44.7</v>
      </c>
      <c r="H448" s="141">
        <f t="shared" si="181"/>
        <v>44.7</v>
      </c>
      <c r="I448" s="220">
        <v>44.7</v>
      </c>
      <c r="J448" s="219">
        <f t="shared" si="182"/>
        <v>0</v>
      </c>
      <c r="K448" s="218">
        <f t="shared" si="183"/>
        <v>44.7</v>
      </c>
      <c r="L448" s="99"/>
      <c r="P448" s="5"/>
    </row>
    <row r="449" spans="2:16" s="4" customFormat="1" ht="26.55" hidden="1" customHeight="1" x14ac:dyDescent="0.3">
      <c r="B449" s="40"/>
      <c r="C449" s="65" t="s">
        <v>263</v>
      </c>
      <c r="D449" s="93" t="s">
        <v>254</v>
      </c>
      <c r="E449" s="217" t="s">
        <v>18</v>
      </c>
      <c r="F449" s="95">
        <v>1</v>
      </c>
      <c r="G449" s="96">
        <v>60</v>
      </c>
      <c r="H449" s="141">
        <f t="shared" si="181"/>
        <v>60</v>
      </c>
      <c r="I449" s="220">
        <v>60</v>
      </c>
      <c r="J449" s="223">
        <f t="shared" si="182"/>
        <v>0</v>
      </c>
      <c r="K449" s="222">
        <f t="shared" si="183"/>
        <v>60</v>
      </c>
      <c r="L449" s="99"/>
      <c r="P449" s="5"/>
    </row>
    <row r="450" spans="2:16" s="4" customFormat="1" ht="26.55" hidden="1" customHeight="1" x14ac:dyDescent="0.3">
      <c r="B450" s="40"/>
      <c r="C450" s="64" t="s">
        <v>264</v>
      </c>
      <c r="D450" s="89"/>
      <c r="E450" s="89"/>
      <c r="F450" s="89"/>
      <c r="G450" s="64"/>
      <c r="H450" s="140"/>
      <c r="I450" s="147"/>
      <c r="J450" s="223"/>
      <c r="K450" s="222"/>
      <c r="L450" s="99"/>
      <c r="P450" s="5"/>
    </row>
    <row r="451" spans="2:16" s="4" customFormat="1" ht="26.55" hidden="1" customHeight="1" x14ac:dyDescent="0.3">
      <c r="B451" s="40"/>
      <c r="C451" s="65" t="s">
        <v>181</v>
      </c>
      <c r="D451" s="93" t="s">
        <v>254</v>
      </c>
      <c r="E451" s="217" t="s">
        <v>89</v>
      </c>
      <c r="F451" s="95">
        <v>100</v>
      </c>
      <c r="G451" s="96"/>
      <c r="H451" s="141">
        <f t="shared" si="181"/>
        <v>0</v>
      </c>
      <c r="I451" s="220">
        <v>0</v>
      </c>
      <c r="J451" s="219">
        <f t="shared" si="182"/>
        <v>0</v>
      </c>
      <c r="K451" s="218">
        <f t="shared" si="183"/>
        <v>0</v>
      </c>
      <c r="L451" s="99"/>
      <c r="P451" s="5"/>
    </row>
    <row r="452" spans="2:16" s="4" customFormat="1" ht="26.55" hidden="1" customHeight="1" x14ac:dyDescent="0.3">
      <c r="B452" s="40"/>
      <c r="C452" s="65" t="s">
        <v>265</v>
      </c>
      <c r="D452" s="93" t="s">
        <v>254</v>
      </c>
      <c r="E452" s="217" t="s">
        <v>18</v>
      </c>
      <c r="F452" s="95">
        <v>1</v>
      </c>
      <c r="G452" s="96">
        <v>2938.75</v>
      </c>
      <c r="H452" s="141">
        <f t="shared" si="181"/>
        <v>2938.75</v>
      </c>
      <c r="I452" s="220">
        <v>2938.75</v>
      </c>
      <c r="J452" s="219">
        <f t="shared" si="182"/>
        <v>0</v>
      </c>
      <c r="K452" s="218">
        <f t="shared" si="183"/>
        <v>2938.75</v>
      </c>
      <c r="L452" s="99"/>
      <c r="P452" s="5"/>
    </row>
    <row r="453" spans="2:16" s="4" customFormat="1" ht="26.55" hidden="1" customHeight="1" x14ac:dyDescent="0.3">
      <c r="B453" s="40"/>
      <c r="C453" s="65" t="s">
        <v>266</v>
      </c>
      <c r="D453" s="93" t="s">
        <v>254</v>
      </c>
      <c r="E453" s="217" t="s">
        <v>18</v>
      </c>
      <c r="F453" s="95">
        <v>1</v>
      </c>
      <c r="G453" s="96">
        <v>948</v>
      </c>
      <c r="H453" s="141">
        <f t="shared" si="181"/>
        <v>948</v>
      </c>
      <c r="I453" s="220">
        <v>948</v>
      </c>
      <c r="J453" s="219">
        <f t="shared" si="182"/>
        <v>0</v>
      </c>
      <c r="K453" s="218">
        <f t="shared" si="183"/>
        <v>948</v>
      </c>
      <c r="L453" s="99"/>
      <c r="P453" s="5"/>
    </row>
    <row r="454" spans="2:16" s="4" customFormat="1" ht="26.55" hidden="1" customHeight="1" x14ac:dyDescent="0.3">
      <c r="B454" s="40"/>
      <c r="C454" s="65" t="s">
        <v>267</v>
      </c>
      <c r="D454" s="93" t="s">
        <v>254</v>
      </c>
      <c r="E454" s="217" t="s">
        <v>89</v>
      </c>
      <c r="F454" s="95">
        <v>20</v>
      </c>
      <c r="G454" s="96"/>
      <c r="H454" s="141">
        <f t="shared" si="181"/>
        <v>0</v>
      </c>
      <c r="I454" s="220">
        <v>0</v>
      </c>
      <c r="J454" s="219">
        <f t="shared" si="182"/>
        <v>0</v>
      </c>
      <c r="K454" s="218">
        <f t="shared" si="183"/>
        <v>0</v>
      </c>
      <c r="L454" s="99"/>
      <c r="P454" s="5"/>
    </row>
    <row r="455" spans="2:16" s="4" customFormat="1" ht="26.55" hidden="1" customHeight="1" x14ac:dyDescent="0.3">
      <c r="B455" s="40"/>
      <c r="C455" s="65" t="s">
        <v>268</v>
      </c>
      <c r="D455" s="93" t="s">
        <v>254</v>
      </c>
      <c r="E455" s="217" t="s">
        <v>18</v>
      </c>
      <c r="F455" s="95">
        <v>1</v>
      </c>
      <c r="G455" s="96">
        <v>366</v>
      </c>
      <c r="H455" s="141">
        <f t="shared" si="181"/>
        <v>366</v>
      </c>
      <c r="I455" s="220">
        <v>366</v>
      </c>
      <c r="J455" s="219">
        <f t="shared" si="182"/>
        <v>0</v>
      </c>
      <c r="K455" s="218">
        <f t="shared" si="183"/>
        <v>366</v>
      </c>
      <c r="L455" s="99"/>
      <c r="P455" s="5"/>
    </row>
    <row r="456" spans="2:16" s="4" customFormat="1" ht="26.55" hidden="1" customHeight="1" x14ac:dyDescent="0.3">
      <c r="B456" s="40"/>
      <c r="C456" s="65" t="s">
        <v>221</v>
      </c>
      <c r="D456" s="93" t="s">
        <v>254</v>
      </c>
      <c r="E456" s="217" t="s">
        <v>89</v>
      </c>
      <c r="F456" s="95">
        <v>70</v>
      </c>
      <c r="G456" s="96"/>
      <c r="H456" s="141">
        <f t="shared" ref="H456:H462" si="184">G456*F456</f>
        <v>0</v>
      </c>
      <c r="I456" s="220">
        <v>0</v>
      </c>
      <c r="J456" s="219">
        <f t="shared" ref="J456:J462" si="185">K456-I456</f>
        <v>0</v>
      </c>
      <c r="K456" s="218">
        <f t="shared" ref="K456:K462" si="186">H456</f>
        <v>0</v>
      </c>
      <c r="L456" s="99"/>
      <c r="P456" s="5"/>
    </row>
    <row r="457" spans="2:16" s="4" customFormat="1" ht="26.55" hidden="1" customHeight="1" x14ac:dyDescent="0.3">
      <c r="B457" s="40"/>
      <c r="C457" s="65" t="s">
        <v>269</v>
      </c>
      <c r="D457" s="93" t="s">
        <v>254</v>
      </c>
      <c r="E457" s="217" t="s">
        <v>18</v>
      </c>
      <c r="F457" s="95">
        <v>1</v>
      </c>
      <c r="G457" s="96">
        <v>1130</v>
      </c>
      <c r="H457" s="141">
        <f t="shared" si="184"/>
        <v>1130</v>
      </c>
      <c r="I457" s="220">
        <v>1130</v>
      </c>
      <c r="J457" s="219">
        <f t="shared" si="185"/>
        <v>0</v>
      </c>
      <c r="K457" s="218">
        <f t="shared" si="186"/>
        <v>1130</v>
      </c>
      <c r="L457" s="99"/>
      <c r="P457" s="5"/>
    </row>
    <row r="458" spans="2:16" s="4" customFormat="1" ht="26.55" hidden="1" customHeight="1" x14ac:dyDescent="0.3">
      <c r="B458" s="40"/>
      <c r="C458" s="65" t="s">
        <v>270</v>
      </c>
      <c r="D458" s="93" t="s">
        <v>254</v>
      </c>
      <c r="E458" s="217" t="s">
        <v>18</v>
      </c>
      <c r="F458" s="95">
        <v>1</v>
      </c>
      <c r="G458" s="96">
        <v>608</v>
      </c>
      <c r="H458" s="141">
        <f t="shared" si="184"/>
        <v>608</v>
      </c>
      <c r="I458" s="220">
        <v>608</v>
      </c>
      <c r="J458" s="219">
        <f t="shared" si="185"/>
        <v>0</v>
      </c>
      <c r="K458" s="218">
        <f t="shared" si="186"/>
        <v>608</v>
      </c>
      <c r="L458" s="99"/>
      <c r="P458" s="5"/>
    </row>
    <row r="459" spans="2:16" s="4" customFormat="1" ht="26.55" hidden="1" customHeight="1" x14ac:dyDescent="0.3">
      <c r="B459" s="40"/>
      <c r="C459" s="65" t="s">
        <v>271</v>
      </c>
      <c r="D459" s="93" t="s">
        <v>254</v>
      </c>
      <c r="E459" s="217" t="s">
        <v>18</v>
      </c>
      <c r="F459" s="95">
        <v>1</v>
      </c>
      <c r="G459" s="96">
        <v>157.5</v>
      </c>
      <c r="H459" s="141">
        <f t="shared" si="184"/>
        <v>157.5</v>
      </c>
      <c r="I459" s="220">
        <v>157.5</v>
      </c>
      <c r="J459" s="219">
        <f t="shared" si="185"/>
        <v>0</v>
      </c>
      <c r="K459" s="218">
        <f t="shared" si="186"/>
        <v>157.5</v>
      </c>
      <c r="L459" s="99"/>
      <c r="P459" s="5"/>
    </row>
    <row r="460" spans="2:16" s="4" customFormat="1" ht="26.55" hidden="1" customHeight="1" x14ac:dyDescent="0.3">
      <c r="B460" s="40"/>
      <c r="C460" s="65" t="s">
        <v>272</v>
      </c>
      <c r="D460" s="93" t="s">
        <v>254</v>
      </c>
      <c r="E460" s="217" t="s">
        <v>47</v>
      </c>
      <c r="F460" s="95">
        <v>14</v>
      </c>
      <c r="G460" s="96">
        <v>195</v>
      </c>
      <c r="H460" s="141">
        <f t="shared" si="184"/>
        <v>2730</v>
      </c>
      <c r="I460" s="220">
        <v>2730</v>
      </c>
      <c r="J460" s="219">
        <f t="shared" si="185"/>
        <v>0</v>
      </c>
      <c r="K460" s="218">
        <f t="shared" si="186"/>
        <v>2730</v>
      </c>
      <c r="L460" s="99"/>
      <c r="P460" s="5"/>
    </row>
    <row r="461" spans="2:16" s="4" customFormat="1" ht="26.55" hidden="1" customHeight="1" x14ac:dyDescent="0.3">
      <c r="B461" s="40"/>
      <c r="C461" s="65" t="s">
        <v>273</v>
      </c>
      <c r="D461" s="93" t="s">
        <v>254</v>
      </c>
      <c r="E461" s="217" t="s">
        <v>47</v>
      </c>
      <c r="F461" s="95">
        <v>10</v>
      </c>
      <c r="G461" s="96">
        <v>120</v>
      </c>
      <c r="H461" s="141">
        <f t="shared" si="184"/>
        <v>1200</v>
      </c>
      <c r="I461" s="220">
        <v>1200</v>
      </c>
      <c r="J461" s="219">
        <f t="shared" si="185"/>
        <v>0</v>
      </c>
      <c r="K461" s="218">
        <f t="shared" si="186"/>
        <v>1200</v>
      </c>
      <c r="L461" s="99"/>
      <c r="P461" s="5"/>
    </row>
    <row r="462" spans="2:16" s="4" customFormat="1" ht="26.55" hidden="1" customHeight="1" x14ac:dyDescent="0.3">
      <c r="B462" s="40"/>
      <c r="C462" s="65" t="s">
        <v>274</v>
      </c>
      <c r="D462" s="93" t="s">
        <v>254</v>
      </c>
      <c r="E462" s="217" t="s">
        <v>47</v>
      </c>
      <c r="F462" s="95">
        <v>10</v>
      </c>
      <c r="G462" s="96">
        <v>75</v>
      </c>
      <c r="H462" s="141">
        <f t="shared" si="184"/>
        <v>750</v>
      </c>
      <c r="I462" s="220">
        <v>750</v>
      </c>
      <c r="J462" s="219">
        <f t="shared" si="185"/>
        <v>0</v>
      </c>
      <c r="K462" s="218">
        <f t="shared" si="186"/>
        <v>750</v>
      </c>
      <c r="L462" s="99"/>
      <c r="P462" s="5"/>
    </row>
    <row r="463" spans="2:16" s="4" customFormat="1" ht="26.55" hidden="1" customHeight="1" x14ac:dyDescent="0.3">
      <c r="B463" s="40"/>
      <c r="C463" s="65" t="s">
        <v>275</v>
      </c>
      <c r="D463" s="93" t="s">
        <v>254</v>
      </c>
      <c r="E463" s="217" t="s">
        <v>47</v>
      </c>
      <c r="F463" s="95">
        <v>10</v>
      </c>
      <c r="G463" s="96">
        <v>22</v>
      </c>
      <c r="H463" s="141">
        <f t="shared" si="181"/>
        <v>220</v>
      </c>
      <c r="I463" s="220">
        <v>220</v>
      </c>
      <c r="J463" s="219">
        <f t="shared" si="182"/>
        <v>0</v>
      </c>
      <c r="K463" s="218">
        <f t="shared" si="183"/>
        <v>220</v>
      </c>
      <c r="L463" s="99"/>
      <c r="P463" s="5"/>
    </row>
    <row r="464" spans="2:16" s="4" customFormat="1" ht="26.55" hidden="1" customHeight="1" x14ac:dyDescent="0.3">
      <c r="B464" s="40"/>
      <c r="C464" s="65" t="s">
        <v>276</v>
      </c>
      <c r="D464" s="93" t="s">
        <v>254</v>
      </c>
      <c r="E464" s="217" t="s">
        <v>47</v>
      </c>
      <c r="F464" s="95">
        <v>19</v>
      </c>
      <c r="G464" s="96">
        <v>260</v>
      </c>
      <c r="H464" s="141">
        <f t="shared" ref="H464" si="187">G464*F464</f>
        <v>4940</v>
      </c>
      <c r="I464" s="220">
        <v>4940</v>
      </c>
      <c r="J464" s="219">
        <f t="shared" ref="J464" si="188">K464-I464</f>
        <v>0</v>
      </c>
      <c r="K464" s="218">
        <f t="shared" ref="K464" si="189">H464</f>
        <v>4940</v>
      </c>
      <c r="L464" s="99"/>
      <c r="P464" s="5"/>
    </row>
    <row r="465" spans="2:16" s="4" customFormat="1" ht="26.55" hidden="1" customHeight="1" x14ac:dyDescent="0.3">
      <c r="B465" s="40"/>
      <c r="C465" s="65" t="s">
        <v>277</v>
      </c>
      <c r="D465" s="93" t="s">
        <v>254</v>
      </c>
      <c r="E465" s="217" t="s">
        <v>18</v>
      </c>
      <c r="F465" s="95">
        <v>1</v>
      </c>
      <c r="G465" s="96">
        <v>525</v>
      </c>
      <c r="H465" s="141">
        <f t="shared" ref="H465:H469" si="190">G465*F465</f>
        <v>525</v>
      </c>
      <c r="I465" s="220">
        <v>525</v>
      </c>
      <c r="J465" s="219">
        <f t="shared" ref="J465:J469" si="191">K465-I465</f>
        <v>0</v>
      </c>
      <c r="K465" s="218">
        <f t="shared" ref="K465:K469" si="192">H465</f>
        <v>525</v>
      </c>
      <c r="L465" s="99"/>
      <c r="P465" s="5"/>
    </row>
    <row r="466" spans="2:16" s="4" customFormat="1" ht="26.55" hidden="1" customHeight="1" x14ac:dyDescent="0.3">
      <c r="B466" s="40"/>
      <c r="C466" s="65" t="s">
        <v>278</v>
      </c>
      <c r="D466" s="93" t="s">
        <v>254</v>
      </c>
      <c r="E466" s="217" t="s">
        <v>47</v>
      </c>
      <c r="F466" s="95">
        <v>50</v>
      </c>
      <c r="G466" s="96">
        <v>12</v>
      </c>
      <c r="H466" s="141">
        <f t="shared" si="190"/>
        <v>600</v>
      </c>
      <c r="I466" s="220">
        <v>600</v>
      </c>
      <c r="J466" s="219">
        <f t="shared" si="191"/>
        <v>0</v>
      </c>
      <c r="K466" s="218">
        <f t="shared" si="192"/>
        <v>600</v>
      </c>
      <c r="L466" s="99"/>
      <c r="P466" s="5"/>
    </row>
    <row r="467" spans="2:16" s="4" customFormat="1" ht="26.55" hidden="1" customHeight="1" x14ac:dyDescent="0.3">
      <c r="B467" s="40"/>
      <c r="C467" s="65" t="s">
        <v>279</v>
      </c>
      <c r="D467" s="93" t="s">
        <v>254</v>
      </c>
      <c r="E467" s="217" t="s">
        <v>47</v>
      </c>
      <c r="F467" s="95">
        <v>8</v>
      </c>
      <c r="G467" s="96">
        <v>58</v>
      </c>
      <c r="H467" s="141">
        <f t="shared" si="190"/>
        <v>464</v>
      </c>
      <c r="I467" s="220">
        <v>464</v>
      </c>
      <c r="J467" s="219">
        <f t="shared" si="191"/>
        <v>0</v>
      </c>
      <c r="K467" s="218">
        <f t="shared" si="192"/>
        <v>464</v>
      </c>
      <c r="L467" s="99"/>
      <c r="P467" s="5"/>
    </row>
    <row r="468" spans="2:16" s="4" customFormat="1" ht="26.55" hidden="1" customHeight="1" x14ac:dyDescent="0.3">
      <c r="B468" s="40"/>
      <c r="C468" s="65" t="s">
        <v>280</v>
      </c>
      <c r="D468" s="93" t="s">
        <v>254</v>
      </c>
      <c r="E468" s="217" t="s">
        <v>18</v>
      </c>
      <c r="F468" s="95">
        <v>1</v>
      </c>
      <c r="G468" s="96">
        <v>358.4</v>
      </c>
      <c r="H468" s="141">
        <f t="shared" si="190"/>
        <v>358.4</v>
      </c>
      <c r="I468" s="220">
        <v>358.4</v>
      </c>
      <c r="J468" s="219">
        <f t="shared" si="191"/>
        <v>0</v>
      </c>
      <c r="K468" s="218">
        <f t="shared" si="192"/>
        <v>358.4</v>
      </c>
      <c r="L468" s="99"/>
      <c r="P468" s="5"/>
    </row>
    <row r="469" spans="2:16" s="4" customFormat="1" ht="26.55" hidden="1" customHeight="1" x14ac:dyDescent="0.3">
      <c r="B469" s="40"/>
      <c r="C469" s="65" t="s">
        <v>281</v>
      </c>
      <c r="D469" s="93" t="s">
        <v>254</v>
      </c>
      <c r="E469" s="217" t="s">
        <v>18</v>
      </c>
      <c r="F469" s="95">
        <v>1</v>
      </c>
      <c r="G469" s="96">
        <v>296</v>
      </c>
      <c r="H469" s="141">
        <f t="shared" si="190"/>
        <v>296</v>
      </c>
      <c r="I469" s="221">
        <v>296</v>
      </c>
      <c r="J469" s="223">
        <f t="shared" si="191"/>
        <v>0</v>
      </c>
      <c r="K469" s="222">
        <f t="shared" si="192"/>
        <v>296</v>
      </c>
      <c r="L469" s="99"/>
      <c r="P469" s="5"/>
    </row>
    <row r="470" spans="2:16" s="4" customFormat="1" ht="26.55" hidden="1" customHeight="1" x14ac:dyDescent="0.3">
      <c r="B470" s="40"/>
      <c r="C470" s="64" t="s">
        <v>282</v>
      </c>
      <c r="D470" s="89"/>
      <c r="E470" s="89"/>
      <c r="F470" s="89"/>
      <c r="G470" s="64"/>
      <c r="H470" s="140"/>
      <c r="I470" s="147"/>
      <c r="J470" s="223"/>
      <c r="K470" s="222"/>
      <c r="L470" s="99"/>
      <c r="P470" s="5"/>
    </row>
    <row r="471" spans="2:16" s="4" customFormat="1" ht="26.55" hidden="1" customHeight="1" x14ac:dyDescent="0.3">
      <c r="B471" s="40"/>
      <c r="C471" s="65" t="s">
        <v>202</v>
      </c>
      <c r="D471" s="93" t="s">
        <v>254</v>
      </c>
      <c r="E471" s="217" t="s">
        <v>89</v>
      </c>
      <c r="F471" s="95">
        <v>80</v>
      </c>
      <c r="G471" s="96"/>
      <c r="H471" s="141">
        <f t="shared" ref="H471:H490" si="193">G471*F471</f>
        <v>0</v>
      </c>
      <c r="I471" s="220">
        <v>0</v>
      </c>
      <c r="J471" s="219">
        <f t="shared" ref="J471:J490" si="194">K471-I471</f>
        <v>0</v>
      </c>
      <c r="K471" s="218">
        <f t="shared" ref="K471:K490" si="195">H471</f>
        <v>0</v>
      </c>
      <c r="L471" s="99"/>
      <c r="P471" s="5"/>
    </row>
    <row r="472" spans="2:16" s="4" customFormat="1" ht="26.55" hidden="1" customHeight="1" x14ac:dyDescent="0.3">
      <c r="B472" s="40"/>
      <c r="C472" s="65" t="s">
        <v>283</v>
      </c>
      <c r="D472" s="93" t="s">
        <v>254</v>
      </c>
      <c r="E472" s="217" t="s">
        <v>18</v>
      </c>
      <c r="F472" s="95">
        <v>1</v>
      </c>
      <c r="G472" s="96">
        <v>1846.75</v>
      </c>
      <c r="H472" s="141">
        <f t="shared" si="193"/>
        <v>1846.75</v>
      </c>
      <c r="I472" s="220">
        <v>1846.75</v>
      </c>
      <c r="J472" s="219">
        <f t="shared" si="194"/>
        <v>0</v>
      </c>
      <c r="K472" s="218">
        <f t="shared" si="195"/>
        <v>1846.75</v>
      </c>
      <c r="L472" s="99"/>
      <c r="P472" s="5"/>
    </row>
    <row r="473" spans="2:16" s="4" customFormat="1" ht="26.55" hidden="1" customHeight="1" x14ac:dyDescent="0.3">
      <c r="B473" s="40"/>
      <c r="C473" s="65" t="s">
        <v>179</v>
      </c>
      <c r="D473" s="93" t="s">
        <v>254</v>
      </c>
      <c r="E473" s="217" t="s">
        <v>47</v>
      </c>
      <c r="F473" s="95">
        <v>5</v>
      </c>
      <c r="G473" s="96">
        <v>33</v>
      </c>
      <c r="H473" s="141">
        <f t="shared" si="193"/>
        <v>165</v>
      </c>
      <c r="I473" s="220">
        <v>165</v>
      </c>
      <c r="J473" s="219">
        <f t="shared" si="194"/>
        <v>0</v>
      </c>
      <c r="K473" s="218">
        <f t="shared" si="195"/>
        <v>165</v>
      </c>
      <c r="L473" s="99"/>
      <c r="P473" s="5"/>
    </row>
    <row r="474" spans="2:16" s="4" customFormat="1" ht="26.55" hidden="1" customHeight="1" x14ac:dyDescent="0.3">
      <c r="B474" s="40"/>
      <c r="C474" s="65" t="s">
        <v>175</v>
      </c>
      <c r="D474" s="93" t="s">
        <v>254</v>
      </c>
      <c r="E474" s="217" t="s">
        <v>89</v>
      </c>
      <c r="F474" s="95">
        <v>100</v>
      </c>
      <c r="G474" s="96"/>
      <c r="H474" s="141">
        <f t="shared" si="193"/>
        <v>0</v>
      </c>
      <c r="I474" s="220">
        <v>0</v>
      </c>
      <c r="J474" s="219">
        <f t="shared" si="194"/>
        <v>0</v>
      </c>
      <c r="K474" s="218">
        <f t="shared" si="195"/>
        <v>0</v>
      </c>
      <c r="L474" s="99"/>
      <c r="P474" s="5"/>
    </row>
    <row r="475" spans="2:16" s="4" customFormat="1" ht="26.55" hidden="1" customHeight="1" x14ac:dyDescent="0.3">
      <c r="B475" s="40"/>
      <c r="C475" s="65" t="s">
        <v>284</v>
      </c>
      <c r="D475" s="93" t="s">
        <v>254</v>
      </c>
      <c r="E475" s="217" t="s">
        <v>18</v>
      </c>
      <c r="F475" s="95">
        <v>1</v>
      </c>
      <c r="G475" s="96">
        <v>738.15</v>
      </c>
      <c r="H475" s="141">
        <f t="shared" si="193"/>
        <v>738.15</v>
      </c>
      <c r="I475" s="220">
        <v>738.15</v>
      </c>
      <c r="J475" s="219">
        <f t="shared" si="194"/>
        <v>0</v>
      </c>
      <c r="K475" s="218">
        <f t="shared" si="195"/>
        <v>738.15</v>
      </c>
      <c r="L475" s="99"/>
      <c r="P475" s="5"/>
    </row>
    <row r="476" spans="2:16" s="4" customFormat="1" ht="26.55" hidden="1" customHeight="1" x14ac:dyDescent="0.3">
      <c r="B476" s="40"/>
      <c r="C476" s="65" t="s">
        <v>285</v>
      </c>
      <c r="D476" s="93" t="s">
        <v>254</v>
      </c>
      <c r="E476" s="217" t="s">
        <v>18</v>
      </c>
      <c r="F476" s="95">
        <v>1</v>
      </c>
      <c r="G476" s="96">
        <v>429</v>
      </c>
      <c r="H476" s="141">
        <f t="shared" si="193"/>
        <v>429</v>
      </c>
      <c r="I476" s="221">
        <v>429</v>
      </c>
      <c r="J476" s="223">
        <f t="shared" si="194"/>
        <v>0</v>
      </c>
      <c r="K476" s="222">
        <f t="shared" si="195"/>
        <v>429</v>
      </c>
      <c r="L476" s="99"/>
      <c r="P476" s="5"/>
    </row>
    <row r="477" spans="2:16" s="4" customFormat="1" ht="26.55" hidden="1" customHeight="1" x14ac:dyDescent="0.3">
      <c r="B477" s="40"/>
      <c r="C477" s="64" t="s">
        <v>286</v>
      </c>
      <c r="D477" s="89"/>
      <c r="E477" s="89"/>
      <c r="F477" s="89"/>
      <c r="G477" s="64"/>
      <c r="H477" s="140"/>
      <c r="I477" s="147"/>
      <c r="J477" s="223"/>
      <c r="K477" s="222"/>
      <c r="L477" s="99"/>
      <c r="P477" s="5"/>
    </row>
    <row r="478" spans="2:16" s="4" customFormat="1" ht="26.55" hidden="1" customHeight="1" x14ac:dyDescent="0.3">
      <c r="B478" s="40"/>
      <c r="C478" s="65" t="s">
        <v>287</v>
      </c>
      <c r="D478" s="93" t="s">
        <v>254</v>
      </c>
      <c r="E478" s="217" t="s">
        <v>302</v>
      </c>
      <c r="F478" s="95">
        <v>1</v>
      </c>
      <c r="G478" s="96">
        <v>9500</v>
      </c>
      <c r="H478" s="141">
        <f t="shared" si="193"/>
        <v>9500</v>
      </c>
      <c r="I478" s="220">
        <v>9500</v>
      </c>
      <c r="J478" s="219">
        <f t="shared" si="194"/>
        <v>0</v>
      </c>
      <c r="K478" s="218">
        <f t="shared" si="195"/>
        <v>9500</v>
      </c>
      <c r="L478" s="99"/>
      <c r="P478" s="5"/>
    </row>
    <row r="479" spans="2:16" s="4" customFormat="1" ht="26.55" hidden="1" customHeight="1" x14ac:dyDescent="0.3">
      <c r="B479" s="40"/>
      <c r="C479" s="65" t="s">
        <v>288</v>
      </c>
      <c r="D479" s="93" t="s">
        <v>254</v>
      </c>
      <c r="E479" s="217" t="s">
        <v>47</v>
      </c>
      <c r="F479" s="95">
        <v>1</v>
      </c>
      <c r="G479" s="96">
        <v>2800</v>
      </c>
      <c r="H479" s="141">
        <f t="shared" si="193"/>
        <v>2800</v>
      </c>
      <c r="I479" s="220">
        <v>2800</v>
      </c>
      <c r="J479" s="219">
        <f t="shared" si="194"/>
        <v>0</v>
      </c>
      <c r="K479" s="218">
        <f t="shared" si="195"/>
        <v>2800</v>
      </c>
      <c r="L479" s="99"/>
      <c r="P479" s="5"/>
    </row>
    <row r="480" spans="2:16" s="4" customFormat="1" ht="26.55" hidden="1" customHeight="1" x14ac:dyDescent="0.3">
      <c r="B480" s="40"/>
      <c r="C480" s="65" t="s">
        <v>289</v>
      </c>
      <c r="D480" s="93" t="s">
        <v>254</v>
      </c>
      <c r="E480" s="217" t="s">
        <v>47</v>
      </c>
      <c r="F480" s="95">
        <v>2</v>
      </c>
      <c r="G480" s="96">
        <v>170</v>
      </c>
      <c r="H480" s="141">
        <f t="shared" si="193"/>
        <v>340</v>
      </c>
      <c r="I480" s="220">
        <v>340</v>
      </c>
      <c r="J480" s="219">
        <f t="shared" si="194"/>
        <v>0</v>
      </c>
      <c r="K480" s="218">
        <f t="shared" si="195"/>
        <v>340</v>
      </c>
      <c r="L480" s="99"/>
      <c r="P480" s="5"/>
    </row>
    <row r="481" spans="2:16" s="4" customFormat="1" ht="26.55" hidden="1" customHeight="1" x14ac:dyDescent="0.3">
      <c r="B481" s="40"/>
      <c r="C481" s="65" t="s">
        <v>290</v>
      </c>
      <c r="D481" s="93" t="s">
        <v>254</v>
      </c>
      <c r="E481" s="217" t="s">
        <v>47</v>
      </c>
      <c r="F481" s="95">
        <v>3</v>
      </c>
      <c r="G481" s="96">
        <v>118</v>
      </c>
      <c r="H481" s="141">
        <f t="shared" si="193"/>
        <v>354</v>
      </c>
      <c r="I481" s="220">
        <v>354</v>
      </c>
      <c r="J481" s="219">
        <f t="shared" si="194"/>
        <v>0</v>
      </c>
      <c r="K481" s="218">
        <f t="shared" si="195"/>
        <v>354</v>
      </c>
      <c r="L481" s="99"/>
      <c r="P481" s="5"/>
    </row>
    <row r="482" spans="2:16" s="4" customFormat="1" ht="26.55" hidden="1" customHeight="1" x14ac:dyDescent="0.3">
      <c r="B482" s="40"/>
      <c r="C482" s="65" t="s">
        <v>291</v>
      </c>
      <c r="D482" s="93" t="s">
        <v>254</v>
      </c>
      <c r="E482" s="217" t="s">
        <v>47</v>
      </c>
      <c r="F482" s="95">
        <v>3</v>
      </c>
      <c r="G482" s="96">
        <v>230</v>
      </c>
      <c r="H482" s="141">
        <f t="shared" si="193"/>
        <v>690</v>
      </c>
      <c r="I482" s="220">
        <v>690</v>
      </c>
      <c r="J482" s="219">
        <f t="shared" si="194"/>
        <v>0</v>
      </c>
      <c r="K482" s="218">
        <f t="shared" si="195"/>
        <v>690</v>
      </c>
      <c r="L482" s="99"/>
      <c r="P482" s="5"/>
    </row>
    <row r="483" spans="2:16" s="4" customFormat="1" ht="26.55" hidden="1" customHeight="1" x14ac:dyDescent="0.3">
      <c r="B483" s="40"/>
      <c r="C483" s="65" t="s">
        <v>292</v>
      </c>
      <c r="D483" s="93" t="s">
        <v>254</v>
      </c>
      <c r="E483" s="217" t="s">
        <v>89</v>
      </c>
      <c r="F483" s="95">
        <v>10</v>
      </c>
      <c r="G483" s="96"/>
      <c r="H483" s="141">
        <f t="shared" si="193"/>
        <v>0</v>
      </c>
      <c r="I483" s="220">
        <v>0</v>
      </c>
      <c r="J483" s="219">
        <f t="shared" si="194"/>
        <v>0</v>
      </c>
      <c r="K483" s="218">
        <f t="shared" si="195"/>
        <v>0</v>
      </c>
      <c r="L483" s="99"/>
      <c r="P483" s="5"/>
    </row>
    <row r="484" spans="2:16" s="4" customFormat="1" ht="26.55" hidden="1" customHeight="1" x14ac:dyDescent="0.3">
      <c r="B484" s="40"/>
      <c r="C484" s="65" t="s">
        <v>293</v>
      </c>
      <c r="D484" s="93" t="s">
        <v>254</v>
      </c>
      <c r="E484" s="217" t="s">
        <v>18</v>
      </c>
      <c r="F484" s="95">
        <v>1</v>
      </c>
      <c r="G484" s="96">
        <v>449.58</v>
      </c>
      <c r="H484" s="141">
        <f t="shared" si="193"/>
        <v>449.58</v>
      </c>
      <c r="I484" s="220">
        <v>449.58</v>
      </c>
      <c r="J484" s="219">
        <f t="shared" si="194"/>
        <v>0</v>
      </c>
      <c r="K484" s="218">
        <f t="shared" si="195"/>
        <v>449.58</v>
      </c>
      <c r="L484" s="99"/>
      <c r="P484" s="5"/>
    </row>
    <row r="485" spans="2:16" s="4" customFormat="1" ht="26.55" hidden="1" customHeight="1" x14ac:dyDescent="0.3">
      <c r="B485" s="40"/>
      <c r="C485" s="65" t="s">
        <v>294</v>
      </c>
      <c r="D485" s="93" t="s">
        <v>254</v>
      </c>
      <c r="E485" s="217" t="s">
        <v>89</v>
      </c>
      <c r="F485" s="95">
        <v>100</v>
      </c>
      <c r="G485" s="96"/>
      <c r="H485" s="141">
        <f t="shared" si="193"/>
        <v>0</v>
      </c>
      <c r="I485" s="220">
        <v>0</v>
      </c>
      <c r="J485" s="219">
        <f t="shared" si="194"/>
        <v>0</v>
      </c>
      <c r="K485" s="218">
        <f t="shared" si="195"/>
        <v>0</v>
      </c>
      <c r="L485" s="99"/>
      <c r="P485" s="5"/>
    </row>
    <row r="486" spans="2:16" s="4" customFormat="1" ht="26.55" hidden="1" customHeight="1" x14ac:dyDescent="0.3">
      <c r="B486" s="40"/>
      <c r="C486" s="65" t="s">
        <v>295</v>
      </c>
      <c r="D486" s="93" t="s">
        <v>254</v>
      </c>
      <c r="E486" s="217" t="s">
        <v>47</v>
      </c>
      <c r="F486" s="95">
        <v>1</v>
      </c>
      <c r="G486" s="96">
        <v>1652</v>
      </c>
      <c r="H486" s="141">
        <f t="shared" si="193"/>
        <v>1652</v>
      </c>
      <c r="I486" s="220">
        <v>1652</v>
      </c>
      <c r="J486" s="219">
        <f t="shared" si="194"/>
        <v>0</v>
      </c>
      <c r="K486" s="218">
        <f t="shared" si="195"/>
        <v>1652</v>
      </c>
      <c r="L486" s="99"/>
      <c r="P486" s="5"/>
    </row>
    <row r="487" spans="2:16" s="4" customFormat="1" ht="26.55" hidden="1" customHeight="1" x14ac:dyDescent="0.3">
      <c r="B487" s="40"/>
      <c r="C487" s="65" t="s">
        <v>296</v>
      </c>
      <c r="D487" s="93" t="s">
        <v>254</v>
      </c>
      <c r="E487" s="217" t="s">
        <v>302</v>
      </c>
      <c r="F487" s="95">
        <v>1</v>
      </c>
      <c r="G487" s="96">
        <v>4500</v>
      </c>
      <c r="H487" s="141">
        <f t="shared" si="193"/>
        <v>4500</v>
      </c>
      <c r="I487" s="220">
        <v>4500</v>
      </c>
      <c r="J487" s="219">
        <f t="shared" si="194"/>
        <v>0</v>
      </c>
      <c r="K487" s="218">
        <f t="shared" si="195"/>
        <v>4500</v>
      </c>
      <c r="L487" s="99"/>
      <c r="P487" s="5"/>
    </row>
    <row r="488" spans="2:16" s="4" customFormat="1" ht="26.55" hidden="1" customHeight="1" x14ac:dyDescent="0.3">
      <c r="B488" s="40"/>
      <c r="C488" s="65" t="s">
        <v>297</v>
      </c>
      <c r="D488" s="93" t="s">
        <v>254</v>
      </c>
      <c r="E488" s="217" t="s">
        <v>47</v>
      </c>
      <c r="F488" s="95">
        <v>1</v>
      </c>
      <c r="G488" s="96">
        <v>2400</v>
      </c>
      <c r="H488" s="141">
        <f t="shared" si="193"/>
        <v>2400</v>
      </c>
      <c r="I488" s="220">
        <v>2400</v>
      </c>
      <c r="J488" s="219">
        <f t="shared" si="194"/>
        <v>0</v>
      </c>
      <c r="K488" s="218">
        <f t="shared" si="195"/>
        <v>2400</v>
      </c>
      <c r="L488" s="99"/>
      <c r="P488" s="5"/>
    </row>
    <row r="489" spans="2:16" s="4" customFormat="1" ht="26.55" hidden="1" customHeight="1" x14ac:dyDescent="0.3">
      <c r="B489" s="40"/>
      <c r="C489" s="65" t="s">
        <v>290</v>
      </c>
      <c r="D489" s="93" t="s">
        <v>254</v>
      </c>
      <c r="E489" s="217" t="s">
        <v>47</v>
      </c>
      <c r="F489" s="95">
        <v>3</v>
      </c>
      <c r="G489" s="96">
        <v>118</v>
      </c>
      <c r="H489" s="141">
        <f t="shared" si="193"/>
        <v>354</v>
      </c>
      <c r="I489" s="220">
        <v>354</v>
      </c>
      <c r="J489" s="219">
        <f t="shared" si="194"/>
        <v>0</v>
      </c>
      <c r="K489" s="218">
        <f t="shared" si="195"/>
        <v>354</v>
      </c>
      <c r="L489" s="99"/>
      <c r="P489" s="5"/>
    </row>
    <row r="490" spans="2:16" s="4" customFormat="1" ht="26.55" hidden="1" customHeight="1" x14ac:dyDescent="0.3">
      <c r="B490" s="40"/>
      <c r="C490" s="65" t="s">
        <v>298</v>
      </c>
      <c r="D490" s="93" t="s">
        <v>254</v>
      </c>
      <c r="E490" s="217" t="s">
        <v>47</v>
      </c>
      <c r="F490" s="95">
        <v>1</v>
      </c>
      <c r="G490" s="96">
        <v>285</v>
      </c>
      <c r="H490" s="141">
        <f t="shared" si="193"/>
        <v>285</v>
      </c>
      <c r="I490" s="221">
        <v>285</v>
      </c>
      <c r="J490" s="223">
        <f t="shared" si="194"/>
        <v>0</v>
      </c>
      <c r="K490" s="222">
        <f t="shared" si="195"/>
        <v>285</v>
      </c>
      <c r="L490" s="99"/>
      <c r="P490" s="5"/>
    </row>
    <row r="491" spans="2:16" s="4" customFormat="1" ht="26.55" hidden="1" customHeight="1" x14ac:dyDescent="0.3">
      <c r="B491" s="40"/>
      <c r="C491" s="65" t="s">
        <v>291</v>
      </c>
      <c r="D491" s="93" t="s">
        <v>254</v>
      </c>
      <c r="E491" s="217" t="s">
        <v>47</v>
      </c>
      <c r="F491" s="95">
        <v>1</v>
      </c>
      <c r="G491" s="96">
        <v>230</v>
      </c>
      <c r="H491" s="141">
        <f t="shared" ref="H491:H493" si="196">G491*F491</f>
        <v>230</v>
      </c>
      <c r="I491" s="221">
        <v>230</v>
      </c>
      <c r="J491" s="223">
        <f t="shared" ref="J491:J493" si="197">K491-I491</f>
        <v>0</v>
      </c>
      <c r="K491" s="222">
        <f t="shared" ref="K491:K493" si="198">H491</f>
        <v>230</v>
      </c>
      <c r="L491" s="99"/>
      <c r="P491" s="5"/>
    </row>
    <row r="492" spans="2:16" s="4" customFormat="1" ht="26.55" hidden="1" customHeight="1" x14ac:dyDescent="0.3">
      <c r="B492" s="40"/>
      <c r="C492" s="65" t="s">
        <v>179</v>
      </c>
      <c r="D492" s="93" t="s">
        <v>254</v>
      </c>
      <c r="E492" s="217" t="s">
        <v>47</v>
      </c>
      <c r="F492" s="95">
        <v>5</v>
      </c>
      <c r="G492" s="96">
        <v>33</v>
      </c>
      <c r="H492" s="141">
        <f t="shared" si="196"/>
        <v>165</v>
      </c>
      <c r="I492" s="221">
        <v>165</v>
      </c>
      <c r="J492" s="223">
        <f t="shared" si="197"/>
        <v>0</v>
      </c>
      <c r="K492" s="222">
        <f t="shared" si="198"/>
        <v>165</v>
      </c>
      <c r="L492" s="99"/>
      <c r="P492" s="5"/>
    </row>
    <row r="493" spans="2:16" s="4" customFormat="1" ht="26.55" hidden="1" customHeight="1" x14ac:dyDescent="0.3">
      <c r="B493" s="40"/>
      <c r="C493" s="65" t="s">
        <v>299</v>
      </c>
      <c r="D493" s="93" t="s">
        <v>254</v>
      </c>
      <c r="E493" s="217" t="s">
        <v>18</v>
      </c>
      <c r="F493" s="95">
        <v>1</v>
      </c>
      <c r="G493" s="96">
        <v>146.88</v>
      </c>
      <c r="H493" s="141">
        <f t="shared" si="196"/>
        <v>146.88</v>
      </c>
      <c r="I493" s="221">
        <v>146.88</v>
      </c>
      <c r="J493" s="223">
        <f t="shared" si="197"/>
        <v>0</v>
      </c>
      <c r="K493" s="222">
        <f t="shared" si="198"/>
        <v>146.88</v>
      </c>
      <c r="L493" s="99"/>
      <c r="P493" s="5"/>
    </row>
    <row r="494" spans="2:16" s="4" customFormat="1" ht="26.55" hidden="1" customHeight="1" x14ac:dyDescent="0.3">
      <c r="B494" s="40"/>
      <c r="C494" s="64" t="s">
        <v>300</v>
      </c>
      <c r="D494" s="89"/>
      <c r="E494" s="89"/>
      <c r="F494" s="89"/>
      <c r="G494" s="64"/>
      <c r="H494" s="140"/>
      <c r="I494" s="147"/>
      <c r="J494" s="223"/>
      <c r="K494" s="222"/>
      <c r="L494" s="99"/>
      <c r="P494" s="5"/>
    </row>
    <row r="495" spans="2:16" s="4" customFormat="1" ht="26.55" hidden="1" customHeight="1" x14ac:dyDescent="0.3">
      <c r="B495" s="40"/>
      <c r="C495" s="65" t="s">
        <v>12</v>
      </c>
      <c r="D495" s="93" t="s">
        <v>254</v>
      </c>
      <c r="E495" s="217" t="s">
        <v>110</v>
      </c>
      <c r="F495" s="95">
        <f>2*30</f>
        <v>60</v>
      </c>
      <c r="G495" s="96">
        <v>15</v>
      </c>
      <c r="H495" s="141">
        <f t="shared" ref="H495:H496" si="199">G495*F495</f>
        <v>900</v>
      </c>
      <c r="I495" s="221"/>
      <c r="J495" s="223">
        <f t="shared" ref="J495:J496" si="200">K495-I495</f>
        <v>0</v>
      </c>
      <c r="K495" s="222"/>
      <c r="L495" s="99"/>
      <c r="P495" s="5"/>
    </row>
    <row r="496" spans="2:16" s="4" customFormat="1" ht="26.55" hidden="1" customHeight="1" x14ac:dyDescent="0.3">
      <c r="B496" s="40"/>
      <c r="C496" s="65" t="s">
        <v>41</v>
      </c>
      <c r="D496" s="93" t="s">
        <v>254</v>
      </c>
      <c r="E496" s="217" t="s">
        <v>110</v>
      </c>
      <c r="F496" s="95">
        <f>2*30</f>
        <v>60</v>
      </c>
      <c r="G496" s="96">
        <v>13</v>
      </c>
      <c r="H496" s="141">
        <f t="shared" si="199"/>
        <v>780</v>
      </c>
      <c r="I496" s="221"/>
      <c r="J496" s="223">
        <f t="shared" si="200"/>
        <v>0</v>
      </c>
      <c r="K496" s="222"/>
      <c r="L496" s="99"/>
      <c r="P496" s="5"/>
    </row>
    <row r="497" spans="2:16" s="4" customFormat="1" ht="26.55" hidden="1" customHeight="1" x14ac:dyDescent="0.3">
      <c r="B497" s="40"/>
      <c r="C497" s="64" t="s">
        <v>301</v>
      </c>
      <c r="D497" s="89"/>
      <c r="E497" s="89"/>
      <c r="F497" s="89"/>
      <c r="G497" s="64"/>
      <c r="H497" s="140"/>
      <c r="I497" s="147"/>
      <c r="J497" s="223"/>
      <c r="K497" s="222"/>
      <c r="L497" s="99"/>
      <c r="P497" s="5"/>
    </row>
    <row r="498" spans="2:16" s="4" customFormat="1" ht="26.55" hidden="1" customHeight="1" x14ac:dyDescent="0.3">
      <c r="B498" s="40"/>
      <c r="C498" s="65" t="s">
        <v>189</v>
      </c>
      <c r="D498" s="93" t="s">
        <v>254</v>
      </c>
      <c r="E498" s="217" t="s">
        <v>110</v>
      </c>
      <c r="F498" s="95">
        <f>2*120</f>
        <v>240</v>
      </c>
      <c r="G498" s="96">
        <v>15</v>
      </c>
      <c r="H498" s="141">
        <f t="shared" ref="H498:H499" si="201">G498*F498</f>
        <v>3600</v>
      </c>
      <c r="I498" s="220"/>
      <c r="J498" s="219">
        <f t="shared" ref="J498:J499" si="202">K498-I498</f>
        <v>0</v>
      </c>
      <c r="K498" s="218"/>
      <c r="L498" s="99"/>
      <c r="P498" s="5"/>
    </row>
    <row r="499" spans="2:16" s="4" customFormat="1" ht="26.55" hidden="1" customHeight="1" x14ac:dyDescent="0.3">
      <c r="B499" s="40"/>
      <c r="C499" s="65" t="s">
        <v>41</v>
      </c>
      <c r="D499" s="93" t="s">
        <v>254</v>
      </c>
      <c r="E499" s="217" t="s">
        <v>110</v>
      </c>
      <c r="F499" s="95">
        <f>2*120</f>
        <v>240</v>
      </c>
      <c r="G499" s="96">
        <v>13</v>
      </c>
      <c r="H499" s="141">
        <f t="shared" si="201"/>
        <v>3120</v>
      </c>
      <c r="I499" s="220"/>
      <c r="J499" s="219">
        <f t="shared" si="202"/>
        <v>0</v>
      </c>
      <c r="K499" s="218"/>
      <c r="L499" s="99"/>
      <c r="P499" s="5"/>
    </row>
    <row r="500" spans="2:16" s="4" customFormat="1" ht="9.6" hidden="1" customHeight="1" x14ac:dyDescent="0.3">
      <c r="B500" s="37"/>
      <c r="C500" s="23"/>
      <c r="D500" s="10"/>
      <c r="E500" s="68"/>
      <c r="F500" s="67"/>
      <c r="G500" s="23"/>
      <c r="H500" s="138"/>
      <c r="I500" s="145"/>
      <c r="J500" s="100"/>
      <c r="K500" s="101"/>
      <c r="L500" s="102"/>
      <c r="P500" s="5"/>
    </row>
    <row r="501" spans="2:16" s="4" customFormat="1" ht="26.55" hidden="1" customHeight="1" x14ac:dyDescent="0.3">
      <c r="B501" s="40"/>
      <c r="C501" s="65" t="s">
        <v>90</v>
      </c>
      <c r="D501" s="93" t="s">
        <v>254</v>
      </c>
      <c r="E501" s="217" t="s">
        <v>18</v>
      </c>
      <c r="F501" s="95">
        <v>1</v>
      </c>
      <c r="G501" s="96">
        <v>-2505</v>
      </c>
      <c r="H501" s="141">
        <f t="shared" ref="H501:H502" si="203">G501*F501</f>
        <v>-2505</v>
      </c>
      <c r="I501" s="220">
        <v>-2505</v>
      </c>
      <c r="J501" s="219">
        <f t="shared" ref="J501:J502" si="204">K501-I501</f>
        <v>0</v>
      </c>
      <c r="K501" s="218">
        <f t="shared" ref="K501:K502" si="205">H501</f>
        <v>-2505</v>
      </c>
      <c r="L501" s="99"/>
      <c r="P501" s="5"/>
    </row>
    <row r="502" spans="2:16" s="4" customFormat="1" ht="26.55" hidden="1" customHeight="1" x14ac:dyDescent="0.3">
      <c r="B502" s="173"/>
      <c r="C502" s="174" t="s">
        <v>61</v>
      </c>
      <c r="D502" s="175" t="s">
        <v>254</v>
      </c>
      <c r="E502" s="176" t="s">
        <v>18</v>
      </c>
      <c r="F502" s="177">
        <v>1</v>
      </c>
      <c r="G502" s="178">
        <v>4991.97</v>
      </c>
      <c r="H502" s="179">
        <f t="shared" si="203"/>
        <v>4991.97</v>
      </c>
      <c r="I502" s="180">
        <v>4991.97</v>
      </c>
      <c r="J502" s="181">
        <f t="shared" si="204"/>
        <v>0</v>
      </c>
      <c r="K502" s="182">
        <f t="shared" si="205"/>
        <v>4991.97</v>
      </c>
      <c r="L502" s="183"/>
      <c r="P502" s="5"/>
    </row>
    <row r="503" spans="2:16" s="4" customFormat="1" ht="9.6" hidden="1" customHeight="1" x14ac:dyDescent="0.3">
      <c r="B503" s="37"/>
      <c r="C503" s="23"/>
      <c r="D503" s="10"/>
      <c r="E503" s="10"/>
      <c r="F503" s="10"/>
      <c r="G503" s="23"/>
      <c r="H503" s="138"/>
      <c r="I503" s="145"/>
      <c r="J503" s="100"/>
      <c r="K503" s="101"/>
      <c r="L503" s="102"/>
      <c r="P503" s="5"/>
    </row>
    <row r="504" spans="2:16" s="4" customFormat="1" ht="26.55" hidden="1" customHeight="1" x14ac:dyDescent="0.3">
      <c r="B504" s="134"/>
      <c r="C504" s="135" t="s">
        <v>0</v>
      </c>
      <c r="D504" s="136"/>
      <c r="E504" s="136"/>
      <c r="F504" s="136"/>
      <c r="G504" s="135"/>
      <c r="H504" s="200">
        <f>SUM(H440:H503)</f>
        <v>60806.68</v>
      </c>
      <c r="I504" s="201">
        <f>SUM(I440:I503)</f>
        <v>52406.68</v>
      </c>
      <c r="J504" s="197">
        <f>SUM(J440:J503)</f>
        <v>0</v>
      </c>
      <c r="K504" s="198">
        <f>SUM(K440:K503)</f>
        <v>52406.68</v>
      </c>
      <c r="L504" s="199"/>
      <c r="P504" s="5"/>
    </row>
    <row r="505" spans="2:16" s="4" customFormat="1" ht="9.6" hidden="1" customHeight="1" x14ac:dyDescent="0.3">
      <c r="B505" s="14"/>
      <c r="C505" s="128"/>
      <c r="D505" s="129"/>
      <c r="E505" s="129"/>
      <c r="F505" s="129"/>
      <c r="G505" s="128"/>
      <c r="H505" s="143"/>
      <c r="I505" s="150"/>
      <c r="J505" s="38"/>
      <c r="K505" s="39"/>
      <c r="L505" s="73"/>
      <c r="P505" s="5"/>
    </row>
    <row r="506" spans="2:16" s="4" customFormat="1" ht="23.4" hidden="1" customHeight="1" x14ac:dyDescent="0.3">
      <c r="B506" s="232">
        <v>28</v>
      </c>
      <c r="C506" s="233" t="s">
        <v>315</v>
      </c>
      <c r="D506" s="234"/>
      <c r="E506" s="234"/>
      <c r="F506" s="234"/>
      <c r="G506" s="130"/>
      <c r="H506" s="139"/>
      <c r="I506" s="146"/>
      <c r="J506" s="131"/>
      <c r="K506" s="132"/>
      <c r="L506" s="133"/>
      <c r="P506" s="5"/>
    </row>
    <row r="507" spans="2:16" s="4" customFormat="1" ht="26.55" hidden="1" customHeight="1" x14ac:dyDescent="0.3">
      <c r="B507" s="40"/>
      <c r="C507" s="64" t="s">
        <v>303</v>
      </c>
      <c r="D507" s="89"/>
      <c r="E507" s="89"/>
      <c r="F507" s="89"/>
      <c r="G507" s="64"/>
      <c r="H507" s="140"/>
      <c r="I507" s="147"/>
      <c r="J507" s="90"/>
      <c r="K507" s="91"/>
      <c r="L507" s="92"/>
      <c r="P507" s="5"/>
    </row>
    <row r="508" spans="2:16" s="4" customFormat="1" ht="26.55" hidden="1" customHeight="1" x14ac:dyDescent="0.3">
      <c r="B508" s="40"/>
      <c r="C508" s="65" t="s">
        <v>294</v>
      </c>
      <c r="D508" s="93" t="s">
        <v>254</v>
      </c>
      <c r="E508" s="217" t="s">
        <v>89</v>
      </c>
      <c r="F508" s="95">
        <v>100</v>
      </c>
      <c r="G508" s="96">
        <v>13.75</v>
      </c>
      <c r="H508" s="141">
        <f t="shared" ref="H508:H509" si="206">G508*F508</f>
        <v>1375</v>
      </c>
      <c r="I508" s="220">
        <v>1375</v>
      </c>
      <c r="J508" s="219">
        <f t="shared" ref="J508:J509" si="207">K508-I508</f>
        <v>0</v>
      </c>
      <c r="K508" s="218">
        <f t="shared" ref="K508:K509" si="208">H508</f>
        <v>1375</v>
      </c>
      <c r="L508" s="99"/>
      <c r="P508" s="5"/>
    </row>
    <row r="509" spans="2:16" s="4" customFormat="1" ht="26.55" hidden="1" customHeight="1" x14ac:dyDescent="0.3">
      <c r="B509" s="40"/>
      <c r="C509" s="65" t="s">
        <v>304</v>
      </c>
      <c r="D509" s="93" t="s">
        <v>254</v>
      </c>
      <c r="E509" s="217" t="s">
        <v>18</v>
      </c>
      <c r="F509" s="95">
        <v>1</v>
      </c>
      <c r="G509" s="96">
        <v>153.80000000000001</v>
      </c>
      <c r="H509" s="141">
        <f t="shared" si="206"/>
        <v>153.80000000000001</v>
      </c>
      <c r="I509" s="220">
        <v>153.80000000000001</v>
      </c>
      <c r="J509" s="219">
        <f t="shared" si="207"/>
        <v>0</v>
      </c>
      <c r="K509" s="218">
        <f t="shared" si="208"/>
        <v>153.80000000000001</v>
      </c>
      <c r="L509" s="99"/>
      <c r="P509" s="5"/>
    </row>
    <row r="510" spans="2:16" s="4" customFormat="1" ht="9.6" hidden="1" customHeight="1" x14ac:dyDescent="0.3">
      <c r="B510" s="37"/>
      <c r="C510" s="23"/>
      <c r="D510" s="10"/>
      <c r="E510" s="68"/>
      <c r="F510" s="67"/>
      <c r="G510" s="23"/>
      <c r="H510" s="138"/>
      <c r="I510" s="145"/>
      <c r="J510" s="100"/>
      <c r="K510" s="101"/>
      <c r="L510" s="102"/>
      <c r="P510" s="5"/>
    </row>
    <row r="511" spans="2:16" s="4" customFormat="1" ht="26.55" hidden="1" customHeight="1" x14ac:dyDescent="0.3">
      <c r="B511" s="40"/>
      <c r="C511" s="65" t="s">
        <v>90</v>
      </c>
      <c r="D511" s="93" t="s">
        <v>254</v>
      </c>
      <c r="E511" s="217" t="s">
        <v>18</v>
      </c>
      <c r="F511" s="95">
        <v>1</v>
      </c>
      <c r="G511" s="96"/>
      <c r="H511" s="141">
        <f t="shared" ref="H511:H512" si="209">G511*F511</f>
        <v>0</v>
      </c>
      <c r="I511" s="220">
        <v>0</v>
      </c>
      <c r="J511" s="219">
        <f t="shared" ref="J511:J512" si="210">K511-I511</f>
        <v>0</v>
      </c>
      <c r="K511" s="218">
        <f t="shared" ref="K511:K512" si="211">H511</f>
        <v>0</v>
      </c>
      <c r="L511" s="99"/>
      <c r="P511" s="5"/>
    </row>
    <row r="512" spans="2:16" s="4" customFormat="1" ht="26.55" hidden="1" customHeight="1" x14ac:dyDescent="0.3">
      <c r="B512" s="173"/>
      <c r="C512" s="174" t="s">
        <v>61</v>
      </c>
      <c r="D512" s="175" t="s">
        <v>254</v>
      </c>
      <c r="E512" s="176" t="s">
        <v>18</v>
      </c>
      <c r="F512" s="177">
        <v>1</v>
      </c>
      <c r="G512" s="178">
        <f>SUM(H507:H510)*10%</f>
        <v>152.88</v>
      </c>
      <c r="H512" s="179">
        <f t="shared" si="209"/>
        <v>152.88</v>
      </c>
      <c r="I512" s="180">
        <v>152.88</v>
      </c>
      <c r="J512" s="181">
        <f t="shared" si="210"/>
        <v>0</v>
      </c>
      <c r="K512" s="182">
        <f t="shared" si="211"/>
        <v>152.88</v>
      </c>
      <c r="L512" s="183"/>
      <c r="P512" s="5"/>
    </row>
    <row r="513" spans="2:16" s="4" customFormat="1" ht="9.6" hidden="1" customHeight="1" x14ac:dyDescent="0.3">
      <c r="B513" s="37"/>
      <c r="C513" s="23"/>
      <c r="D513" s="10"/>
      <c r="E513" s="10"/>
      <c r="F513" s="10"/>
      <c r="G513" s="23"/>
      <c r="H513" s="138"/>
      <c r="I513" s="145"/>
      <c r="J513" s="100"/>
      <c r="K513" s="101"/>
      <c r="L513" s="102"/>
      <c r="P513" s="5"/>
    </row>
    <row r="514" spans="2:16" s="4" customFormat="1" ht="26.55" hidden="1" customHeight="1" x14ac:dyDescent="0.3">
      <c r="B514" s="134"/>
      <c r="C514" s="135" t="s">
        <v>0</v>
      </c>
      <c r="D514" s="136"/>
      <c r="E514" s="136"/>
      <c r="F514" s="136"/>
      <c r="G514" s="135"/>
      <c r="H514" s="200">
        <f>SUM(H507:H513)</f>
        <v>1681.6799999999998</v>
      </c>
      <c r="I514" s="201">
        <f>SUM(I507:I513)</f>
        <v>1681.6799999999998</v>
      </c>
      <c r="J514" s="197">
        <f>SUM(J507:J513)</f>
        <v>0</v>
      </c>
      <c r="K514" s="198">
        <f>SUM(K507:K513)</f>
        <v>1681.6799999999998</v>
      </c>
      <c r="L514" s="199"/>
      <c r="P514" s="5"/>
    </row>
    <row r="515" spans="2:16" s="4" customFormat="1" ht="9.6" hidden="1" customHeight="1" x14ac:dyDescent="0.3">
      <c r="B515" s="14"/>
      <c r="C515" s="128"/>
      <c r="D515" s="129"/>
      <c r="E515" s="129"/>
      <c r="F515" s="129"/>
      <c r="G515" s="128"/>
      <c r="H515" s="143"/>
      <c r="I515" s="150"/>
      <c r="J515" s="38"/>
      <c r="K515" s="39"/>
      <c r="L515" s="73"/>
      <c r="P515" s="5"/>
    </row>
    <row r="516" spans="2:16" s="4" customFormat="1" ht="23.4" hidden="1" customHeight="1" x14ac:dyDescent="0.3">
      <c r="B516" s="232">
        <v>29</v>
      </c>
      <c r="C516" s="233" t="s">
        <v>316</v>
      </c>
      <c r="D516" s="234"/>
      <c r="E516" s="234"/>
      <c r="F516" s="234"/>
      <c r="G516" s="130"/>
      <c r="H516" s="139"/>
      <c r="I516" s="146"/>
      <c r="J516" s="131"/>
      <c r="K516" s="132"/>
      <c r="L516" s="133"/>
      <c r="P516" s="5"/>
    </row>
    <row r="517" spans="2:16" s="4" customFormat="1" ht="26.55" hidden="1" customHeight="1" x14ac:dyDescent="0.3">
      <c r="B517" s="40"/>
      <c r="C517" s="64" t="s">
        <v>45</v>
      </c>
      <c r="D517" s="89"/>
      <c r="E517" s="89"/>
      <c r="F517" s="89"/>
      <c r="G517" s="64"/>
      <c r="H517" s="140"/>
      <c r="I517" s="147"/>
      <c r="J517" s="90"/>
      <c r="K517" s="91"/>
      <c r="L517" s="92"/>
      <c r="P517" s="5"/>
    </row>
    <row r="518" spans="2:16" s="4" customFormat="1" ht="26.55" hidden="1" customHeight="1" x14ac:dyDescent="0.3">
      <c r="B518" s="40"/>
      <c r="C518" s="65" t="s">
        <v>305</v>
      </c>
      <c r="D518" s="93" t="s">
        <v>254</v>
      </c>
      <c r="E518" s="217" t="s">
        <v>47</v>
      </c>
      <c r="F518" s="95">
        <v>2</v>
      </c>
      <c r="G518" s="96">
        <v>2500</v>
      </c>
      <c r="H518" s="141">
        <f t="shared" ref="H518:H524" si="212">G518*F518</f>
        <v>5000</v>
      </c>
      <c r="I518" s="220">
        <v>5000</v>
      </c>
      <c r="J518" s="219">
        <f t="shared" ref="J518:J524" si="213">K518-I518</f>
        <v>0</v>
      </c>
      <c r="K518" s="218">
        <f t="shared" ref="K518:K524" si="214">H518</f>
        <v>5000</v>
      </c>
      <c r="L518" s="99"/>
      <c r="P518" s="5"/>
    </row>
    <row r="519" spans="2:16" s="4" customFormat="1" ht="26.55" hidden="1" customHeight="1" x14ac:dyDescent="0.3">
      <c r="B519" s="40"/>
      <c r="C519" s="65" t="s">
        <v>306</v>
      </c>
      <c r="D519" s="93" t="s">
        <v>254</v>
      </c>
      <c r="E519" s="217" t="s">
        <v>47</v>
      </c>
      <c r="F519" s="95">
        <v>1</v>
      </c>
      <c r="G519" s="96">
        <v>2000</v>
      </c>
      <c r="H519" s="141">
        <f t="shared" si="212"/>
        <v>2000</v>
      </c>
      <c r="I519" s="220">
        <v>2000</v>
      </c>
      <c r="J519" s="219">
        <f t="shared" si="213"/>
        <v>0</v>
      </c>
      <c r="K519" s="218">
        <f t="shared" si="214"/>
        <v>2000</v>
      </c>
      <c r="L519" s="99"/>
      <c r="P519" s="5"/>
    </row>
    <row r="520" spans="2:16" s="4" customFormat="1" ht="26.55" hidden="1" customHeight="1" x14ac:dyDescent="0.3">
      <c r="B520" s="40"/>
      <c r="C520" s="65" t="s">
        <v>144</v>
      </c>
      <c r="D520" s="93" t="s">
        <v>254</v>
      </c>
      <c r="E520" s="217" t="s">
        <v>47</v>
      </c>
      <c r="F520" s="95">
        <v>17</v>
      </c>
      <c r="G520" s="96">
        <v>65</v>
      </c>
      <c r="H520" s="141">
        <f t="shared" si="212"/>
        <v>1105</v>
      </c>
      <c r="I520" s="220">
        <v>1105</v>
      </c>
      <c r="J520" s="219">
        <f t="shared" si="213"/>
        <v>0</v>
      </c>
      <c r="K520" s="218">
        <f t="shared" si="214"/>
        <v>1105</v>
      </c>
      <c r="L520" s="99"/>
      <c r="P520" s="5"/>
    </row>
    <row r="521" spans="2:16" s="4" customFormat="1" ht="26.55" hidden="1" customHeight="1" x14ac:dyDescent="0.3">
      <c r="B521" s="40"/>
      <c r="C521" s="65" t="s">
        <v>307</v>
      </c>
      <c r="D521" s="93" t="s">
        <v>254</v>
      </c>
      <c r="E521" s="217" t="s">
        <v>89</v>
      </c>
      <c r="F521" s="95">
        <v>180</v>
      </c>
      <c r="G521" s="96">
        <v>38.5</v>
      </c>
      <c r="H521" s="141">
        <f t="shared" si="212"/>
        <v>6930</v>
      </c>
      <c r="I521" s="220">
        <v>6930</v>
      </c>
      <c r="J521" s="219">
        <f t="shared" si="213"/>
        <v>0</v>
      </c>
      <c r="K521" s="218">
        <f t="shared" si="214"/>
        <v>6930</v>
      </c>
      <c r="L521" s="99"/>
      <c r="P521" s="5"/>
    </row>
    <row r="522" spans="2:16" s="4" customFormat="1" ht="26.55" hidden="1" customHeight="1" x14ac:dyDescent="0.3">
      <c r="B522" s="40"/>
      <c r="C522" s="65" t="s">
        <v>308</v>
      </c>
      <c r="D522" s="93" t="s">
        <v>254</v>
      </c>
      <c r="E522" s="217" t="s">
        <v>89</v>
      </c>
      <c r="F522" s="95">
        <v>50</v>
      </c>
      <c r="G522" s="96">
        <v>27.5</v>
      </c>
      <c r="H522" s="141">
        <f t="shared" si="212"/>
        <v>1375</v>
      </c>
      <c r="I522" s="220">
        <v>1375</v>
      </c>
      <c r="J522" s="219">
        <f t="shared" si="213"/>
        <v>0</v>
      </c>
      <c r="K522" s="218">
        <f t="shared" si="214"/>
        <v>1375</v>
      </c>
      <c r="L522" s="99"/>
      <c r="P522" s="5"/>
    </row>
    <row r="523" spans="2:16" s="4" customFormat="1" ht="26.55" hidden="1" customHeight="1" x14ac:dyDescent="0.3">
      <c r="B523" s="40"/>
      <c r="C523" s="65" t="s">
        <v>309</v>
      </c>
      <c r="D523" s="93" t="s">
        <v>254</v>
      </c>
      <c r="E523" s="217" t="s">
        <v>18</v>
      </c>
      <c r="F523" s="95">
        <v>1</v>
      </c>
      <c r="G523" s="96">
        <v>1875</v>
      </c>
      <c r="H523" s="141">
        <f t="shared" si="212"/>
        <v>1875</v>
      </c>
      <c r="I523" s="220">
        <v>1875</v>
      </c>
      <c r="J523" s="219">
        <f t="shared" si="213"/>
        <v>0</v>
      </c>
      <c r="K523" s="218">
        <f t="shared" si="214"/>
        <v>1875</v>
      </c>
      <c r="L523" s="99"/>
      <c r="P523" s="5"/>
    </row>
    <row r="524" spans="2:16" s="4" customFormat="1" ht="26.55" hidden="1" customHeight="1" x14ac:dyDescent="0.3">
      <c r="B524" s="40"/>
      <c r="C524" s="65" t="s">
        <v>310</v>
      </c>
      <c r="D524" s="93" t="s">
        <v>254</v>
      </c>
      <c r="E524" s="217" t="s">
        <v>18</v>
      </c>
      <c r="F524" s="95">
        <v>1</v>
      </c>
      <c r="G524" s="96">
        <v>125.7</v>
      </c>
      <c r="H524" s="141">
        <f t="shared" si="212"/>
        <v>125.7</v>
      </c>
      <c r="I524" s="220">
        <v>125.7</v>
      </c>
      <c r="J524" s="219">
        <f t="shared" si="213"/>
        <v>0</v>
      </c>
      <c r="K524" s="218">
        <f t="shared" si="214"/>
        <v>125.7</v>
      </c>
      <c r="L524" s="99"/>
      <c r="P524" s="5"/>
    </row>
    <row r="525" spans="2:16" s="4" customFormat="1" ht="9.6" hidden="1" customHeight="1" x14ac:dyDescent="0.3">
      <c r="B525" s="37"/>
      <c r="C525" s="23"/>
      <c r="D525" s="10"/>
      <c r="E525" s="68"/>
      <c r="F525" s="67"/>
      <c r="G525" s="23"/>
      <c r="H525" s="138"/>
      <c r="I525" s="145"/>
      <c r="J525" s="100"/>
      <c r="K525" s="101"/>
      <c r="L525" s="102"/>
      <c r="P525" s="5"/>
    </row>
    <row r="526" spans="2:16" s="4" customFormat="1" ht="26.55" hidden="1" customHeight="1" x14ac:dyDescent="0.3">
      <c r="B526" s="40"/>
      <c r="C526" s="65" t="s">
        <v>90</v>
      </c>
      <c r="D526" s="93" t="s">
        <v>254</v>
      </c>
      <c r="E526" s="217" t="s">
        <v>18</v>
      </c>
      <c r="F526" s="95">
        <v>1</v>
      </c>
      <c r="G526" s="96">
        <v>-4923</v>
      </c>
      <c r="H526" s="141">
        <f t="shared" ref="H526:H527" si="215">G526*F526</f>
        <v>-4923</v>
      </c>
      <c r="I526" s="220">
        <v>-4923</v>
      </c>
      <c r="J526" s="219">
        <f t="shared" ref="J526:J527" si="216">K526-I526</f>
        <v>0</v>
      </c>
      <c r="K526" s="218">
        <f t="shared" ref="K526:K527" si="217">H526</f>
        <v>-4923</v>
      </c>
      <c r="L526" s="99"/>
      <c r="P526" s="5"/>
    </row>
    <row r="527" spans="2:16" s="4" customFormat="1" ht="26.55" hidden="1" customHeight="1" x14ac:dyDescent="0.3">
      <c r="B527" s="173"/>
      <c r="C527" s="174" t="s">
        <v>61</v>
      </c>
      <c r="D527" s="175" t="s">
        <v>254</v>
      </c>
      <c r="E527" s="176" t="s">
        <v>18</v>
      </c>
      <c r="F527" s="177">
        <v>1</v>
      </c>
      <c r="G527" s="178">
        <f>SUM(H518:H525)*10%</f>
        <v>1841.0700000000002</v>
      </c>
      <c r="H527" s="179">
        <f t="shared" si="215"/>
        <v>1841.0700000000002</v>
      </c>
      <c r="I527" s="180">
        <v>1841.0700000000002</v>
      </c>
      <c r="J527" s="181">
        <f t="shared" si="216"/>
        <v>0</v>
      </c>
      <c r="K527" s="182">
        <f t="shared" si="217"/>
        <v>1841.0700000000002</v>
      </c>
      <c r="L527" s="183"/>
      <c r="P527" s="5"/>
    </row>
    <row r="528" spans="2:16" s="4" customFormat="1" ht="9.6" hidden="1" customHeight="1" x14ac:dyDescent="0.3">
      <c r="B528" s="37"/>
      <c r="C528" s="23"/>
      <c r="D528" s="10"/>
      <c r="E528" s="10"/>
      <c r="F528" s="10"/>
      <c r="G528" s="23"/>
      <c r="H528" s="138"/>
      <c r="I528" s="145"/>
      <c r="J528" s="100"/>
      <c r="K528" s="101"/>
      <c r="L528" s="102"/>
      <c r="P528" s="5"/>
    </row>
    <row r="529" spans="2:16" s="4" customFormat="1" ht="26.55" hidden="1" customHeight="1" x14ac:dyDescent="0.3">
      <c r="B529" s="134"/>
      <c r="C529" s="135" t="s">
        <v>0</v>
      </c>
      <c r="D529" s="136"/>
      <c r="E529" s="136"/>
      <c r="F529" s="136"/>
      <c r="G529" s="135"/>
      <c r="H529" s="200">
        <f>SUM(H517:H528)</f>
        <v>15328.77</v>
      </c>
      <c r="I529" s="201">
        <f>SUM(I517:I528)</f>
        <v>15328.77</v>
      </c>
      <c r="J529" s="197">
        <f>SUM(J517:J528)</f>
        <v>0</v>
      </c>
      <c r="K529" s="198">
        <f>SUM(K517:K528)</f>
        <v>15328.77</v>
      </c>
      <c r="L529" s="199"/>
      <c r="P529" s="5"/>
    </row>
    <row r="530" spans="2:16" s="4" customFormat="1" ht="9.6" hidden="1" customHeight="1" x14ac:dyDescent="0.3">
      <c r="B530" s="14"/>
      <c r="C530" s="128"/>
      <c r="D530" s="129"/>
      <c r="E530" s="129"/>
      <c r="F530" s="129"/>
      <c r="G530" s="128"/>
      <c r="H530" s="143"/>
      <c r="I530" s="150"/>
      <c r="J530" s="38"/>
      <c r="K530" s="39"/>
      <c r="L530" s="73"/>
      <c r="P530" s="5"/>
    </row>
    <row r="531" spans="2:16" s="4" customFormat="1" ht="23.4" customHeight="1" x14ac:dyDescent="0.3">
      <c r="B531" s="232">
        <v>30</v>
      </c>
      <c r="C531" s="233" t="s">
        <v>317</v>
      </c>
      <c r="D531" s="234"/>
      <c r="E531" s="234"/>
      <c r="F531" s="234"/>
      <c r="G531" s="130"/>
      <c r="H531" s="139"/>
      <c r="I531" s="146"/>
      <c r="J531" s="131"/>
      <c r="K531" s="132"/>
      <c r="L531" s="133"/>
      <c r="P531" s="5"/>
    </row>
    <row r="532" spans="2:16" s="4" customFormat="1" ht="26.55" customHeight="1" x14ac:dyDescent="0.3">
      <c r="B532" s="40"/>
      <c r="C532" s="65" t="s">
        <v>294</v>
      </c>
      <c r="D532" s="93" t="s">
        <v>312</v>
      </c>
      <c r="E532" s="228" t="s">
        <v>89</v>
      </c>
      <c r="F532" s="95">
        <v>50</v>
      </c>
      <c r="G532" s="96">
        <v>13.75</v>
      </c>
      <c r="H532" s="141">
        <f t="shared" ref="H532:H534" si="218">G532*F532</f>
        <v>687.5</v>
      </c>
      <c r="I532" s="230"/>
      <c r="J532" s="229">
        <f t="shared" ref="J532:J534" si="219">K532-I532</f>
        <v>687.5</v>
      </c>
      <c r="K532" s="231">
        <f t="shared" ref="K532:K534" si="220">H532</f>
        <v>687.5</v>
      </c>
      <c r="L532" s="99"/>
      <c r="P532" s="5"/>
    </row>
    <row r="533" spans="2:16" s="4" customFormat="1" ht="26.55" customHeight="1" x14ac:dyDescent="0.3">
      <c r="B533" s="40"/>
      <c r="C533" s="65" t="s">
        <v>304</v>
      </c>
      <c r="D533" s="93" t="s">
        <v>312</v>
      </c>
      <c r="E533" s="228" t="s">
        <v>18</v>
      </c>
      <c r="F533" s="95">
        <v>1</v>
      </c>
      <c r="G533" s="96">
        <v>92.5</v>
      </c>
      <c r="H533" s="141">
        <f t="shared" si="218"/>
        <v>92.5</v>
      </c>
      <c r="I533" s="230"/>
      <c r="J533" s="229">
        <f t="shared" si="219"/>
        <v>92.5</v>
      </c>
      <c r="K533" s="231">
        <f t="shared" si="220"/>
        <v>92.5</v>
      </c>
      <c r="L533" s="99"/>
      <c r="P533" s="5"/>
    </row>
    <row r="534" spans="2:16" s="4" customFormat="1" ht="26.55" customHeight="1" x14ac:dyDescent="0.3">
      <c r="B534" s="40"/>
      <c r="C534" s="65" t="s">
        <v>290</v>
      </c>
      <c r="D534" s="93" t="s">
        <v>312</v>
      </c>
      <c r="E534" s="228" t="s">
        <v>47</v>
      </c>
      <c r="F534" s="95">
        <v>1</v>
      </c>
      <c r="G534" s="96">
        <v>118</v>
      </c>
      <c r="H534" s="141">
        <f t="shared" si="218"/>
        <v>118</v>
      </c>
      <c r="I534" s="230"/>
      <c r="J534" s="229">
        <f t="shared" si="219"/>
        <v>118</v>
      </c>
      <c r="K534" s="231">
        <f t="shared" si="220"/>
        <v>118</v>
      </c>
      <c r="L534" s="99"/>
      <c r="P534" s="5"/>
    </row>
    <row r="535" spans="2:16" s="4" customFormat="1" ht="9.6" customHeight="1" x14ac:dyDescent="0.3">
      <c r="B535" s="37"/>
      <c r="C535" s="23"/>
      <c r="D535" s="10"/>
      <c r="E535" s="68"/>
      <c r="F535" s="67"/>
      <c r="G535" s="23"/>
      <c r="H535" s="138"/>
      <c r="I535" s="145"/>
      <c r="J535" s="100"/>
      <c r="K535" s="101"/>
      <c r="L535" s="102"/>
      <c r="P535" s="5"/>
    </row>
    <row r="536" spans="2:16" s="4" customFormat="1" ht="26.55" customHeight="1" x14ac:dyDescent="0.3">
      <c r="B536" s="40"/>
      <c r="C536" s="65" t="s">
        <v>90</v>
      </c>
      <c r="D536" s="93" t="s">
        <v>312</v>
      </c>
      <c r="E536" s="228" t="s">
        <v>18</v>
      </c>
      <c r="F536" s="95">
        <v>1</v>
      </c>
      <c r="G536" s="96"/>
      <c r="H536" s="141">
        <f t="shared" ref="H536:H537" si="221">G536*F536</f>
        <v>0</v>
      </c>
      <c r="I536" s="230"/>
      <c r="J536" s="229">
        <f t="shared" ref="J536:J537" si="222">K536-I536</f>
        <v>0</v>
      </c>
      <c r="K536" s="231">
        <f t="shared" ref="K536:K537" si="223">H536</f>
        <v>0</v>
      </c>
      <c r="L536" s="99"/>
      <c r="P536" s="5"/>
    </row>
    <row r="537" spans="2:16" s="4" customFormat="1" ht="26.55" customHeight="1" x14ac:dyDescent="0.3">
      <c r="B537" s="173"/>
      <c r="C537" s="174" t="s">
        <v>61</v>
      </c>
      <c r="D537" s="175" t="s">
        <v>312</v>
      </c>
      <c r="E537" s="176" t="s">
        <v>18</v>
      </c>
      <c r="F537" s="177">
        <v>1</v>
      </c>
      <c r="G537" s="178">
        <f>SUM(H532:H535)*10%</f>
        <v>89.800000000000011</v>
      </c>
      <c r="H537" s="179">
        <f t="shared" si="221"/>
        <v>89.800000000000011</v>
      </c>
      <c r="I537" s="180"/>
      <c r="J537" s="181">
        <f t="shared" si="222"/>
        <v>89.800000000000011</v>
      </c>
      <c r="K537" s="182">
        <f t="shared" si="223"/>
        <v>89.800000000000011</v>
      </c>
      <c r="L537" s="183"/>
      <c r="P537" s="5"/>
    </row>
    <row r="538" spans="2:16" s="4" customFormat="1" ht="9.6" customHeight="1" x14ac:dyDescent="0.3">
      <c r="B538" s="37"/>
      <c r="C538" s="23"/>
      <c r="D538" s="10"/>
      <c r="E538" s="10"/>
      <c r="F538" s="10"/>
      <c r="G538" s="23"/>
      <c r="H538" s="138"/>
      <c r="I538" s="145"/>
      <c r="J538" s="100"/>
      <c r="K538" s="101"/>
      <c r="L538" s="102"/>
      <c r="P538" s="5"/>
    </row>
    <row r="539" spans="2:16" s="4" customFormat="1" ht="26.55" customHeight="1" x14ac:dyDescent="0.3">
      <c r="B539" s="134"/>
      <c r="C539" s="135" t="s">
        <v>0</v>
      </c>
      <c r="D539" s="136"/>
      <c r="E539" s="136"/>
      <c r="F539" s="136"/>
      <c r="G539" s="135"/>
      <c r="H539" s="200">
        <f>SUM(H532:H538)</f>
        <v>987.8</v>
      </c>
      <c r="I539" s="201">
        <f>SUM(I532:I538)</f>
        <v>0</v>
      </c>
      <c r="J539" s="197">
        <f>SUM(J532:J538)</f>
        <v>987.8</v>
      </c>
      <c r="K539" s="198">
        <f>SUM(K532:K538)</f>
        <v>987.8</v>
      </c>
      <c r="L539" s="199"/>
      <c r="P539" s="5"/>
    </row>
    <row r="540" spans="2:16" s="4" customFormat="1" ht="9.6" customHeight="1" x14ac:dyDescent="0.3">
      <c r="B540" s="14"/>
      <c r="C540" s="128"/>
      <c r="D540" s="129"/>
      <c r="E540" s="129"/>
      <c r="F540" s="129"/>
      <c r="G540" s="128"/>
      <c r="H540" s="143"/>
      <c r="I540" s="150"/>
      <c r="J540" s="38"/>
      <c r="K540" s="39"/>
      <c r="L540" s="73"/>
      <c r="P540" s="5"/>
    </row>
    <row r="541" spans="2:16" s="4" customFormat="1" ht="23.4" customHeight="1" x14ac:dyDescent="0.3">
      <c r="B541" s="232">
        <v>31</v>
      </c>
      <c r="C541" s="233" t="s">
        <v>318</v>
      </c>
      <c r="D541" s="234"/>
      <c r="E541" s="234"/>
      <c r="F541" s="234"/>
      <c r="G541" s="130"/>
      <c r="H541" s="139"/>
      <c r="I541" s="146"/>
      <c r="J541" s="131"/>
      <c r="K541" s="132"/>
      <c r="L541" s="133"/>
      <c r="P541" s="5"/>
    </row>
    <row r="542" spans="2:16" s="4" customFormat="1" ht="26.55" customHeight="1" x14ac:dyDescent="0.3">
      <c r="B542" s="40"/>
      <c r="C542" s="64" t="s">
        <v>45</v>
      </c>
      <c r="D542" s="89"/>
      <c r="E542" s="89"/>
      <c r="F542" s="89"/>
      <c r="G542" s="64"/>
      <c r="H542" s="140"/>
      <c r="I542" s="147"/>
      <c r="J542" s="90"/>
      <c r="K542" s="91"/>
      <c r="L542" s="92"/>
      <c r="P542" s="5"/>
    </row>
    <row r="543" spans="2:16" s="4" customFormat="1" ht="26.55" customHeight="1" x14ac:dyDescent="0.3">
      <c r="B543" s="40"/>
      <c r="C543" s="65" t="s">
        <v>256</v>
      </c>
      <c r="D543" s="93" t="s">
        <v>312</v>
      </c>
      <c r="E543" s="228" t="s">
        <v>47</v>
      </c>
      <c r="F543" s="95">
        <v>1</v>
      </c>
      <c r="G543" s="96">
        <v>750</v>
      </c>
      <c r="H543" s="141">
        <f t="shared" ref="H543:H552" si="224">G543*F543</f>
        <v>750</v>
      </c>
      <c r="I543" s="230"/>
      <c r="J543" s="229">
        <f t="shared" ref="J543:J552" si="225">K543-I543</f>
        <v>750</v>
      </c>
      <c r="K543" s="231">
        <f t="shared" ref="K543:K552" si="226">H543</f>
        <v>750</v>
      </c>
      <c r="L543" s="99"/>
      <c r="O543" s="79"/>
      <c r="P543" s="5"/>
    </row>
    <row r="544" spans="2:16" s="4" customFormat="1" ht="26.55" customHeight="1" x14ac:dyDescent="0.3">
      <c r="B544" s="40"/>
      <c r="C544" s="65" t="s">
        <v>319</v>
      </c>
      <c r="D544" s="93" t="s">
        <v>312</v>
      </c>
      <c r="E544" s="228" t="s">
        <v>89</v>
      </c>
      <c r="F544" s="95">
        <v>60</v>
      </c>
      <c r="G544" s="96">
        <v>27.5</v>
      </c>
      <c r="H544" s="141">
        <f t="shared" ref="H544" si="227">G544*F544</f>
        <v>1650</v>
      </c>
      <c r="I544" s="230"/>
      <c r="J544" s="229">
        <f t="shared" ref="J544" si="228">K544-I544</f>
        <v>1650</v>
      </c>
      <c r="K544" s="231">
        <f t="shared" ref="K544" si="229">H544</f>
        <v>1650</v>
      </c>
      <c r="L544" s="99"/>
      <c r="O544" s="79"/>
      <c r="P544" s="5"/>
    </row>
    <row r="545" spans="2:16" s="4" customFormat="1" ht="26.55" customHeight="1" x14ac:dyDescent="0.3">
      <c r="B545" s="40"/>
      <c r="C545" s="65" t="s">
        <v>257</v>
      </c>
      <c r="D545" s="93" t="s">
        <v>312</v>
      </c>
      <c r="E545" s="228" t="s">
        <v>89</v>
      </c>
      <c r="F545" s="95">
        <v>30</v>
      </c>
      <c r="G545" s="96">
        <v>14</v>
      </c>
      <c r="H545" s="141">
        <f t="shared" si="224"/>
        <v>420</v>
      </c>
      <c r="I545" s="230"/>
      <c r="J545" s="229">
        <f t="shared" si="225"/>
        <v>420</v>
      </c>
      <c r="K545" s="231">
        <f t="shared" si="226"/>
        <v>420</v>
      </c>
      <c r="L545" s="99"/>
      <c r="O545" s="79"/>
      <c r="P545" s="5"/>
    </row>
    <row r="546" spans="2:16" s="4" customFormat="1" ht="26.55" customHeight="1" x14ac:dyDescent="0.3">
      <c r="B546" s="40"/>
      <c r="C546" s="65" t="s">
        <v>258</v>
      </c>
      <c r="D546" s="93" t="s">
        <v>312</v>
      </c>
      <c r="E546" s="228" t="s">
        <v>47</v>
      </c>
      <c r="F546" s="95">
        <v>30</v>
      </c>
      <c r="G546" s="96">
        <v>50</v>
      </c>
      <c r="H546" s="141">
        <f t="shared" si="224"/>
        <v>1500</v>
      </c>
      <c r="I546" s="230"/>
      <c r="J546" s="229">
        <f t="shared" si="225"/>
        <v>1500</v>
      </c>
      <c r="K546" s="231">
        <f t="shared" si="226"/>
        <v>1500</v>
      </c>
      <c r="L546" s="99"/>
      <c r="O546" s="79"/>
      <c r="P546" s="5"/>
    </row>
    <row r="547" spans="2:16" s="4" customFormat="1" ht="26.55" customHeight="1" x14ac:dyDescent="0.3">
      <c r="B547" s="40"/>
      <c r="C547" s="65" t="s">
        <v>259</v>
      </c>
      <c r="D547" s="93" t="s">
        <v>312</v>
      </c>
      <c r="E547" s="228" t="s">
        <v>47</v>
      </c>
      <c r="F547" s="95">
        <v>8</v>
      </c>
      <c r="G547" s="96">
        <v>50</v>
      </c>
      <c r="H547" s="141">
        <f t="shared" si="224"/>
        <v>400</v>
      </c>
      <c r="I547" s="230"/>
      <c r="J547" s="229">
        <f t="shared" si="225"/>
        <v>400</v>
      </c>
      <c r="K547" s="231">
        <f t="shared" si="226"/>
        <v>400</v>
      </c>
      <c r="L547" s="99"/>
      <c r="O547" s="79"/>
      <c r="P547" s="5"/>
    </row>
    <row r="548" spans="2:16" s="4" customFormat="1" ht="26.55" customHeight="1" x14ac:dyDescent="0.3">
      <c r="B548" s="40"/>
      <c r="C548" s="65" t="s">
        <v>88</v>
      </c>
      <c r="D548" s="93" t="s">
        <v>312</v>
      </c>
      <c r="E548" s="228" t="s">
        <v>47</v>
      </c>
      <c r="F548" s="95">
        <v>22</v>
      </c>
      <c r="G548" s="96">
        <v>20</v>
      </c>
      <c r="H548" s="141">
        <f t="shared" si="224"/>
        <v>440</v>
      </c>
      <c r="I548" s="230"/>
      <c r="J548" s="229">
        <f t="shared" si="225"/>
        <v>440</v>
      </c>
      <c r="K548" s="231">
        <f t="shared" si="226"/>
        <v>440</v>
      </c>
      <c r="L548" s="99"/>
      <c r="O548" s="79"/>
      <c r="P548" s="5"/>
    </row>
    <row r="549" spans="2:16" s="4" customFormat="1" ht="26.55" customHeight="1" x14ac:dyDescent="0.3">
      <c r="B549" s="40"/>
      <c r="C549" s="65" t="s">
        <v>260</v>
      </c>
      <c r="D549" s="93" t="s">
        <v>312</v>
      </c>
      <c r="E549" s="228" t="s">
        <v>47</v>
      </c>
      <c r="F549" s="95">
        <v>4</v>
      </c>
      <c r="G549" s="96">
        <v>7</v>
      </c>
      <c r="H549" s="141">
        <f t="shared" si="224"/>
        <v>28</v>
      </c>
      <c r="I549" s="230"/>
      <c r="J549" s="229">
        <f t="shared" si="225"/>
        <v>28</v>
      </c>
      <c r="K549" s="231">
        <f t="shared" si="226"/>
        <v>28</v>
      </c>
      <c r="L549" s="99"/>
      <c r="O549" s="79"/>
      <c r="P549" s="5"/>
    </row>
    <row r="550" spans="2:16" s="4" customFormat="1" ht="26.55" customHeight="1" x14ac:dyDescent="0.3">
      <c r="B550" s="40"/>
      <c r="C550" s="65" t="s">
        <v>261</v>
      </c>
      <c r="D550" s="93" t="s">
        <v>312</v>
      </c>
      <c r="E550" s="228" t="s">
        <v>18</v>
      </c>
      <c r="F550" s="95">
        <v>1</v>
      </c>
      <c r="G550" s="96">
        <v>1575</v>
      </c>
      <c r="H550" s="141">
        <f t="shared" si="224"/>
        <v>1575</v>
      </c>
      <c r="I550" s="230"/>
      <c r="J550" s="229">
        <f t="shared" si="225"/>
        <v>1575</v>
      </c>
      <c r="K550" s="231">
        <f t="shared" si="226"/>
        <v>1575</v>
      </c>
      <c r="L550" s="99"/>
      <c r="O550" s="79"/>
      <c r="P550" s="5"/>
    </row>
    <row r="551" spans="2:16" s="4" customFormat="1" ht="26.55" customHeight="1" x14ac:dyDescent="0.3">
      <c r="B551" s="40"/>
      <c r="C551" s="65" t="s">
        <v>262</v>
      </c>
      <c r="D551" s="93" t="s">
        <v>312</v>
      </c>
      <c r="E551" s="228" t="s">
        <v>18</v>
      </c>
      <c r="F551" s="95">
        <v>1</v>
      </c>
      <c r="G551" s="96">
        <v>248.3</v>
      </c>
      <c r="H551" s="141">
        <f t="shared" si="224"/>
        <v>248.3</v>
      </c>
      <c r="I551" s="230"/>
      <c r="J551" s="229">
        <f t="shared" si="225"/>
        <v>248.3</v>
      </c>
      <c r="K551" s="231">
        <f t="shared" si="226"/>
        <v>248.3</v>
      </c>
      <c r="L551" s="99"/>
      <c r="O551" s="79"/>
      <c r="P551" s="5"/>
    </row>
    <row r="552" spans="2:16" s="4" customFormat="1" ht="26.55" customHeight="1" x14ac:dyDescent="0.3">
      <c r="B552" s="40"/>
      <c r="C552" s="65" t="s">
        <v>263</v>
      </c>
      <c r="D552" s="93" t="s">
        <v>312</v>
      </c>
      <c r="E552" s="228" t="s">
        <v>18</v>
      </c>
      <c r="F552" s="95">
        <v>1</v>
      </c>
      <c r="G552" s="96">
        <v>80</v>
      </c>
      <c r="H552" s="141">
        <f t="shared" si="224"/>
        <v>80</v>
      </c>
      <c r="I552" s="230"/>
      <c r="J552" s="229">
        <f t="shared" si="225"/>
        <v>80</v>
      </c>
      <c r="K552" s="231">
        <f t="shared" si="226"/>
        <v>80</v>
      </c>
      <c r="L552" s="99"/>
      <c r="O552" s="79"/>
      <c r="P552" s="5"/>
    </row>
    <row r="553" spans="2:16" s="4" customFormat="1" ht="26.55" customHeight="1" x14ac:dyDescent="0.3">
      <c r="B553" s="40"/>
      <c r="C553" s="64" t="s">
        <v>264</v>
      </c>
      <c r="D553" s="89"/>
      <c r="E553" s="89"/>
      <c r="F553" s="89"/>
      <c r="G553" s="64"/>
      <c r="H553" s="140"/>
      <c r="I553" s="147"/>
      <c r="J553" s="229"/>
      <c r="K553" s="231"/>
      <c r="L553" s="99"/>
      <c r="O553" s="79"/>
      <c r="P553" s="5"/>
    </row>
    <row r="554" spans="2:16" s="4" customFormat="1" ht="26.55" customHeight="1" x14ac:dyDescent="0.3">
      <c r="B554" s="40"/>
      <c r="C554" s="65" t="s">
        <v>181</v>
      </c>
      <c r="D554" s="93" t="s">
        <v>312</v>
      </c>
      <c r="E554" s="228" t="s">
        <v>89</v>
      </c>
      <c r="F554" s="95">
        <v>100</v>
      </c>
      <c r="G554" s="96"/>
      <c r="H554" s="141">
        <f t="shared" ref="H554:H572" si="230">G554*F554</f>
        <v>0</v>
      </c>
      <c r="I554" s="230"/>
      <c r="J554" s="229">
        <f t="shared" ref="J554:J572" si="231">K554-I554</f>
        <v>0</v>
      </c>
      <c r="K554" s="231">
        <f t="shared" ref="K554:K572" si="232">H554</f>
        <v>0</v>
      </c>
      <c r="L554" s="99"/>
      <c r="O554" s="79"/>
      <c r="P554" s="5"/>
    </row>
    <row r="555" spans="2:16" s="4" customFormat="1" ht="26.55" customHeight="1" x14ac:dyDescent="0.3">
      <c r="B555" s="40"/>
      <c r="C555" s="65" t="s">
        <v>265</v>
      </c>
      <c r="D555" s="93" t="s">
        <v>312</v>
      </c>
      <c r="E555" s="228" t="s">
        <v>18</v>
      </c>
      <c r="F555" s="95">
        <v>1</v>
      </c>
      <c r="G555" s="96">
        <v>3305</v>
      </c>
      <c r="H555" s="141">
        <f t="shared" si="230"/>
        <v>3305</v>
      </c>
      <c r="I555" s="230"/>
      <c r="J555" s="229">
        <f t="shared" si="231"/>
        <v>3305</v>
      </c>
      <c r="K555" s="231">
        <f t="shared" si="232"/>
        <v>3305</v>
      </c>
      <c r="L555" s="99"/>
      <c r="O555" s="79"/>
      <c r="P555" s="5"/>
    </row>
    <row r="556" spans="2:16" s="4" customFormat="1" ht="26.55" customHeight="1" x14ac:dyDescent="0.3">
      <c r="B556" s="40"/>
      <c r="C556" s="65" t="s">
        <v>266</v>
      </c>
      <c r="D556" s="93" t="s">
        <v>312</v>
      </c>
      <c r="E556" s="228" t="s">
        <v>18</v>
      </c>
      <c r="F556" s="95">
        <v>1</v>
      </c>
      <c r="G556" s="96">
        <v>1175.5</v>
      </c>
      <c r="H556" s="141">
        <f t="shared" si="230"/>
        <v>1175.5</v>
      </c>
      <c r="I556" s="230"/>
      <c r="J556" s="229">
        <f t="shared" si="231"/>
        <v>1175.5</v>
      </c>
      <c r="K556" s="231">
        <f t="shared" si="232"/>
        <v>1175.5</v>
      </c>
      <c r="L556" s="99"/>
      <c r="O556" s="79"/>
      <c r="P556" s="5"/>
    </row>
    <row r="557" spans="2:16" s="4" customFormat="1" ht="26.55" customHeight="1" x14ac:dyDescent="0.3">
      <c r="B557" s="40"/>
      <c r="C557" s="65" t="s">
        <v>267</v>
      </c>
      <c r="D557" s="93" t="s">
        <v>312</v>
      </c>
      <c r="E557" s="228" t="s">
        <v>89</v>
      </c>
      <c r="F557" s="95">
        <v>20</v>
      </c>
      <c r="G557" s="96"/>
      <c r="H557" s="141">
        <f t="shared" si="230"/>
        <v>0</v>
      </c>
      <c r="I557" s="230"/>
      <c r="J557" s="229">
        <f t="shared" si="231"/>
        <v>0</v>
      </c>
      <c r="K557" s="231">
        <f t="shared" si="232"/>
        <v>0</v>
      </c>
      <c r="L557" s="99"/>
      <c r="O557" s="79"/>
      <c r="P557" s="5"/>
    </row>
    <row r="558" spans="2:16" s="4" customFormat="1" ht="26.55" customHeight="1" x14ac:dyDescent="0.3">
      <c r="B558" s="40"/>
      <c r="C558" s="65" t="s">
        <v>268</v>
      </c>
      <c r="D558" s="93" t="s">
        <v>312</v>
      </c>
      <c r="E558" s="228" t="s">
        <v>18</v>
      </c>
      <c r="F558" s="95">
        <v>1</v>
      </c>
      <c r="G558" s="96">
        <v>89.5</v>
      </c>
      <c r="H558" s="141">
        <f t="shared" si="230"/>
        <v>89.5</v>
      </c>
      <c r="I558" s="230"/>
      <c r="J558" s="229">
        <f t="shared" si="231"/>
        <v>89.5</v>
      </c>
      <c r="K558" s="231">
        <f t="shared" si="232"/>
        <v>89.5</v>
      </c>
      <c r="L558" s="99"/>
      <c r="O558" s="79"/>
      <c r="P558" s="5"/>
    </row>
    <row r="559" spans="2:16" s="4" customFormat="1" ht="26.55" customHeight="1" x14ac:dyDescent="0.3">
      <c r="B559" s="40"/>
      <c r="C559" s="65" t="s">
        <v>221</v>
      </c>
      <c r="D559" s="93" t="s">
        <v>312</v>
      </c>
      <c r="E559" s="228" t="s">
        <v>89</v>
      </c>
      <c r="F559" s="95">
        <v>70</v>
      </c>
      <c r="G559" s="96"/>
      <c r="H559" s="141">
        <f t="shared" si="230"/>
        <v>0</v>
      </c>
      <c r="I559" s="230"/>
      <c r="J559" s="229">
        <f t="shared" si="231"/>
        <v>0</v>
      </c>
      <c r="K559" s="231">
        <f t="shared" si="232"/>
        <v>0</v>
      </c>
      <c r="L559" s="99"/>
      <c r="O559" s="79"/>
      <c r="P559" s="5"/>
    </row>
    <row r="560" spans="2:16" s="4" customFormat="1" ht="26.55" customHeight="1" x14ac:dyDescent="0.3">
      <c r="B560" s="40"/>
      <c r="C560" s="65" t="s">
        <v>269</v>
      </c>
      <c r="D560" s="93" t="s">
        <v>312</v>
      </c>
      <c r="E560" s="228" t="s">
        <v>18</v>
      </c>
      <c r="F560" s="95">
        <v>1</v>
      </c>
      <c r="G560" s="96">
        <v>1868.5</v>
      </c>
      <c r="H560" s="141">
        <f t="shared" si="230"/>
        <v>1868.5</v>
      </c>
      <c r="I560" s="230"/>
      <c r="J560" s="229">
        <f t="shared" si="231"/>
        <v>1868.5</v>
      </c>
      <c r="K560" s="231">
        <f t="shared" si="232"/>
        <v>1868.5</v>
      </c>
      <c r="L560" s="99"/>
      <c r="O560" s="79"/>
      <c r="P560" s="5"/>
    </row>
    <row r="561" spans="2:16" s="4" customFormat="1" ht="26.55" customHeight="1" x14ac:dyDescent="0.3">
      <c r="B561" s="40"/>
      <c r="C561" s="65" t="s">
        <v>270</v>
      </c>
      <c r="D561" s="93" t="s">
        <v>312</v>
      </c>
      <c r="E561" s="228" t="s">
        <v>18</v>
      </c>
      <c r="F561" s="95">
        <v>1</v>
      </c>
      <c r="G561" s="96">
        <v>705</v>
      </c>
      <c r="H561" s="141">
        <f t="shared" si="230"/>
        <v>705</v>
      </c>
      <c r="I561" s="230"/>
      <c r="J561" s="229">
        <f t="shared" si="231"/>
        <v>705</v>
      </c>
      <c r="K561" s="231">
        <f t="shared" si="232"/>
        <v>705</v>
      </c>
      <c r="L561" s="99"/>
      <c r="O561" s="79"/>
      <c r="P561" s="5"/>
    </row>
    <row r="562" spans="2:16" s="4" customFormat="1" ht="26.55" customHeight="1" x14ac:dyDescent="0.3">
      <c r="B562" s="40"/>
      <c r="C562" s="65" t="s">
        <v>271</v>
      </c>
      <c r="D562" s="93" t="s">
        <v>312</v>
      </c>
      <c r="E562" s="228" t="s">
        <v>18</v>
      </c>
      <c r="F562" s="95">
        <v>1</v>
      </c>
      <c r="G562" s="96">
        <v>130</v>
      </c>
      <c r="H562" s="141">
        <f t="shared" si="230"/>
        <v>130</v>
      </c>
      <c r="I562" s="230"/>
      <c r="J562" s="229">
        <f t="shared" si="231"/>
        <v>130</v>
      </c>
      <c r="K562" s="231">
        <f t="shared" si="232"/>
        <v>130</v>
      </c>
      <c r="L562" s="99"/>
      <c r="O562" s="79"/>
      <c r="P562" s="5"/>
    </row>
    <row r="563" spans="2:16" s="4" customFormat="1" ht="26.55" customHeight="1" x14ac:dyDescent="0.3">
      <c r="B563" s="40"/>
      <c r="C563" s="65" t="s">
        <v>272</v>
      </c>
      <c r="D563" s="93" t="s">
        <v>312</v>
      </c>
      <c r="E563" s="228" t="s">
        <v>47</v>
      </c>
      <c r="F563" s="95">
        <v>18</v>
      </c>
      <c r="G563" s="96">
        <v>195</v>
      </c>
      <c r="H563" s="141">
        <f t="shared" si="230"/>
        <v>3510</v>
      </c>
      <c r="I563" s="230"/>
      <c r="J563" s="229">
        <f t="shared" si="231"/>
        <v>3510</v>
      </c>
      <c r="K563" s="231">
        <f t="shared" si="232"/>
        <v>3510</v>
      </c>
      <c r="L563" s="99"/>
      <c r="O563" s="79"/>
      <c r="P563" s="5"/>
    </row>
    <row r="564" spans="2:16" s="4" customFormat="1" ht="26.55" customHeight="1" x14ac:dyDescent="0.3">
      <c r="B564" s="40"/>
      <c r="C564" s="65" t="s">
        <v>273</v>
      </c>
      <c r="D564" s="93" t="s">
        <v>312</v>
      </c>
      <c r="E564" s="228" t="s">
        <v>47</v>
      </c>
      <c r="F564" s="95">
        <v>17</v>
      </c>
      <c r="G564" s="96">
        <v>120</v>
      </c>
      <c r="H564" s="141">
        <f t="shared" si="230"/>
        <v>2040</v>
      </c>
      <c r="I564" s="230"/>
      <c r="J564" s="229">
        <f t="shared" si="231"/>
        <v>2040</v>
      </c>
      <c r="K564" s="231">
        <f t="shared" si="232"/>
        <v>2040</v>
      </c>
      <c r="L564" s="99"/>
      <c r="O564" s="79"/>
      <c r="P564" s="5"/>
    </row>
    <row r="565" spans="2:16" s="4" customFormat="1" ht="26.55" customHeight="1" x14ac:dyDescent="0.3">
      <c r="B565" s="40"/>
      <c r="C565" s="65" t="s">
        <v>274</v>
      </c>
      <c r="D565" s="93" t="s">
        <v>312</v>
      </c>
      <c r="E565" s="228" t="s">
        <v>47</v>
      </c>
      <c r="F565" s="95">
        <v>17</v>
      </c>
      <c r="G565" s="96">
        <v>75</v>
      </c>
      <c r="H565" s="141">
        <f t="shared" si="230"/>
        <v>1275</v>
      </c>
      <c r="I565" s="230"/>
      <c r="J565" s="229">
        <f t="shared" si="231"/>
        <v>1275</v>
      </c>
      <c r="K565" s="231">
        <f t="shared" si="232"/>
        <v>1275</v>
      </c>
      <c r="L565" s="99"/>
      <c r="O565" s="79"/>
      <c r="P565" s="5"/>
    </row>
    <row r="566" spans="2:16" s="4" customFormat="1" ht="26.55" customHeight="1" x14ac:dyDescent="0.3">
      <c r="B566" s="40"/>
      <c r="C566" s="65" t="s">
        <v>275</v>
      </c>
      <c r="D566" s="93" t="s">
        <v>312</v>
      </c>
      <c r="E566" s="228" t="s">
        <v>47</v>
      </c>
      <c r="F566" s="95">
        <v>18</v>
      </c>
      <c r="G566" s="96">
        <v>22</v>
      </c>
      <c r="H566" s="141">
        <f t="shared" si="230"/>
        <v>396</v>
      </c>
      <c r="I566" s="230"/>
      <c r="J566" s="229">
        <f t="shared" si="231"/>
        <v>396</v>
      </c>
      <c r="K566" s="231">
        <f t="shared" si="232"/>
        <v>396</v>
      </c>
      <c r="L566" s="99"/>
      <c r="O566" s="79"/>
      <c r="P566" s="5"/>
    </row>
    <row r="567" spans="2:16" s="4" customFormat="1" ht="26.55" customHeight="1" x14ac:dyDescent="0.3">
      <c r="B567" s="40"/>
      <c r="C567" s="65" t="s">
        <v>276</v>
      </c>
      <c r="D567" s="93" t="s">
        <v>312</v>
      </c>
      <c r="E567" s="228" t="s">
        <v>47</v>
      </c>
      <c r="F567" s="95">
        <v>30</v>
      </c>
      <c r="G567" s="96">
        <v>260</v>
      </c>
      <c r="H567" s="141">
        <f t="shared" si="230"/>
        <v>7800</v>
      </c>
      <c r="I567" s="230"/>
      <c r="J567" s="229">
        <f t="shared" si="231"/>
        <v>7800</v>
      </c>
      <c r="K567" s="231">
        <f t="shared" si="232"/>
        <v>7800</v>
      </c>
      <c r="L567" s="99"/>
      <c r="O567" s="79"/>
      <c r="P567" s="5"/>
    </row>
    <row r="568" spans="2:16" s="4" customFormat="1" ht="26.55" customHeight="1" x14ac:dyDescent="0.3">
      <c r="B568" s="40"/>
      <c r="C568" s="65" t="s">
        <v>277</v>
      </c>
      <c r="D568" s="93" t="s">
        <v>312</v>
      </c>
      <c r="E568" s="228" t="s">
        <v>18</v>
      </c>
      <c r="F568" s="95">
        <v>1</v>
      </c>
      <c r="G568" s="96">
        <v>900</v>
      </c>
      <c r="H568" s="141">
        <f t="shared" si="230"/>
        <v>900</v>
      </c>
      <c r="I568" s="230"/>
      <c r="J568" s="229">
        <f t="shared" si="231"/>
        <v>900</v>
      </c>
      <c r="K568" s="231">
        <f t="shared" si="232"/>
        <v>900</v>
      </c>
      <c r="L568" s="99"/>
      <c r="O568" s="79"/>
      <c r="P568" s="5"/>
    </row>
    <row r="569" spans="2:16" s="4" customFormat="1" ht="26.55" customHeight="1" x14ac:dyDescent="0.3">
      <c r="B569" s="40"/>
      <c r="C569" s="65" t="s">
        <v>278</v>
      </c>
      <c r="D569" s="93" t="s">
        <v>312</v>
      </c>
      <c r="E569" s="228" t="s">
        <v>47</v>
      </c>
      <c r="F569" s="95">
        <v>60</v>
      </c>
      <c r="G569" s="96">
        <v>12</v>
      </c>
      <c r="H569" s="141">
        <f t="shared" si="230"/>
        <v>720</v>
      </c>
      <c r="I569" s="230"/>
      <c r="J569" s="229">
        <f t="shared" si="231"/>
        <v>720</v>
      </c>
      <c r="K569" s="231">
        <f t="shared" si="232"/>
        <v>720</v>
      </c>
      <c r="L569" s="99"/>
      <c r="O569" s="79"/>
      <c r="P569" s="5"/>
    </row>
    <row r="570" spans="2:16" s="4" customFormat="1" ht="26.55" customHeight="1" x14ac:dyDescent="0.3">
      <c r="B570" s="40"/>
      <c r="C570" s="65" t="s">
        <v>279</v>
      </c>
      <c r="D570" s="93" t="s">
        <v>312</v>
      </c>
      <c r="E570" s="228" t="s">
        <v>47</v>
      </c>
      <c r="F570" s="95">
        <v>9</v>
      </c>
      <c r="G570" s="96">
        <v>58</v>
      </c>
      <c r="H570" s="141">
        <f t="shared" si="230"/>
        <v>522</v>
      </c>
      <c r="I570" s="230"/>
      <c r="J570" s="229">
        <f t="shared" si="231"/>
        <v>522</v>
      </c>
      <c r="K570" s="231">
        <f t="shared" si="232"/>
        <v>522</v>
      </c>
      <c r="L570" s="99"/>
      <c r="O570" s="79"/>
      <c r="P570" s="5"/>
    </row>
    <row r="571" spans="2:16" s="4" customFormat="1" ht="26.55" customHeight="1" x14ac:dyDescent="0.3">
      <c r="B571" s="40"/>
      <c r="C571" s="65" t="s">
        <v>280</v>
      </c>
      <c r="D571" s="93" t="s">
        <v>312</v>
      </c>
      <c r="E571" s="228" t="s">
        <v>18</v>
      </c>
      <c r="F571" s="95">
        <v>1</v>
      </c>
      <c r="G571" s="96">
        <v>440</v>
      </c>
      <c r="H571" s="141">
        <f t="shared" si="230"/>
        <v>440</v>
      </c>
      <c r="I571" s="230"/>
      <c r="J571" s="229">
        <f t="shared" si="231"/>
        <v>440</v>
      </c>
      <c r="K571" s="231">
        <f t="shared" si="232"/>
        <v>440</v>
      </c>
      <c r="L571" s="99"/>
      <c r="O571" s="79"/>
      <c r="P571" s="5"/>
    </row>
    <row r="572" spans="2:16" s="4" customFormat="1" ht="26.55" customHeight="1" x14ac:dyDescent="0.3">
      <c r="B572" s="40"/>
      <c r="C572" s="65" t="s">
        <v>281</v>
      </c>
      <c r="D572" s="93" t="s">
        <v>312</v>
      </c>
      <c r="E572" s="228" t="s">
        <v>18</v>
      </c>
      <c r="F572" s="95">
        <v>1</v>
      </c>
      <c r="G572" s="96">
        <v>177</v>
      </c>
      <c r="H572" s="141">
        <f t="shared" si="230"/>
        <v>177</v>
      </c>
      <c r="I572" s="230"/>
      <c r="J572" s="229">
        <f t="shared" si="231"/>
        <v>177</v>
      </c>
      <c r="K572" s="231">
        <f t="shared" si="232"/>
        <v>177</v>
      </c>
      <c r="L572" s="99"/>
      <c r="O572" s="79"/>
      <c r="P572" s="5"/>
    </row>
    <row r="573" spans="2:16" s="4" customFormat="1" ht="26.55" customHeight="1" x14ac:dyDescent="0.3">
      <c r="B573" s="40"/>
      <c r="C573" s="64" t="s">
        <v>282</v>
      </c>
      <c r="D573" s="89"/>
      <c r="E573" s="89"/>
      <c r="F573" s="89"/>
      <c r="G573" s="64"/>
      <c r="H573" s="140"/>
      <c r="I573" s="147"/>
      <c r="J573" s="229"/>
      <c r="K573" s="231"/>
      <c r="L573" s="99"/>
      <c r="O573" s="79"/>
      <c r="P573" s="5"/>
    </row>
    <row r="574" spans="2:16" s="4" customFormat="1" ht="26.55" customHeight="1" x14ac:dyDescent="0.3">
      <c r="B574" s="40"/>
      <c r="C574" s="65" t="s">
        <v>202</v>
      </c>
      <c r="D574" s="93" t="s">
        <v>312</v>
      </c>
      <c r="E574" s="228" t="s">
        <v>89</v>
      </c>
      <c r="F574" s="95">
        <v>100</v>
      </c>
      <c r="G574" s="96"/>
      <c r="H574" s="141">
        <f t="shared" ref="H574:H580" si="233">G574*F574</f>
        <v>0</v>
      </c>
      <c r="I574" s="230"/>
      <c r="J574" s="229">
        <f t="shared" ref="J574:J580" si="234">K574-I574</f>
        <v>0</v>
      </c>
      <c r="K574" s="231">
        <f t="shared" ref="K574:K580" si="235">H574</f>
        <v>0</v>
      </c>
      <c r="L574" s="99"/>
      <c r="O574" s="79"/>
      <c r="P574" s="5"/>
    </row>
    <row r="575" spans="2:16" s="4" customFormat="1" ht="26.55" customHeight="1" x14ac:dyDescent="0.3">
      <c r="B575" s="40"/>
      <c r="C575" s="65" t="s">
        <v>283</v>
      </c>
      <c r="D575" s="93" t="s">
        <v>312</v>
      </c>
      <c r="E575" s="228" t="s">
        <v>18</v>
      </c>
      <c r="F575" s="95">
        <v>1</v>
      </c>
      <c r="G575" s="96">
        <v>2366</v>
      </c>
      <c r="H575" s="141">
        <f t="shared" si="233"/>
        <v>2366</v>
      </c>
      <c r="I575" s="230"/>
      <c r="J575" s="229">
        <f t="shared" si="234"/>
        <v>2366</v>
      </c>
      <c r="K575" s="231">
        <f t="shared" si="235"/>
        <v>2366</v>
      </c>
      <c r="L575" s="99"/>
      <c r="O575" s="79"/>
      <c r="P575" s="5"/>
    </row>
    <row r="576" spans="2:16" s="4" customFormat="1" ht="26.55" customHeight="1" x14ac:dyDescent="0.3">
      <c r="B576" s="40"/>
      <c r="C576" s="65" t="s">
        <v>179</v>
      </c>
      <c r="D576" s="93" t="s">
        <v>312</v>
      </c>
      <c r="E576" s="228" t="s">
        <v>47</v>
      </c>
      <c r="F576" s="95">
        <v>15</v>
      </c>
      <c r="G576" s="96">
        <v>33</v>
      </c>
      <c r="H576" s="141">
        <f t="shared" si="233"/>
        <v>495</v>
      </c>
      <c r="I576" s="230"/>
      <c r="J576" s="229">
        <f t="shared" si="234"/>
        <v>495</v>
      </c>
      <c r="K576" s="231">
        <f t="shared" si="235"/>
        <v>495</v>
      </c>
      <c r="L576" s="99"/>
      <c r="O576" s="79"/>
      <c r="P576" s="5"/>
    </row>
    <row r="577" spans="2:16" s="4" customFormat="1" ht="26.55" customHeight="1" x14ac:dyDescent="0.3">
      <c r="B577" s="40"/>
      <c r="C577" s="65" t="s">
        <v>175</v>
      </c>
      <c r="D577" s="93" t="s">
        <v>312</v>
      </c>
      <c r="E577" s="228" t="s">
        <v>89</v>
      </c>
      <c r="F577" s="95">
        <v>100</v>
      </c>
      <c r="G577" s="96"/>
      <c r="H577" s="141">
        <f t="shared" si="233"/>
        <v>0</v>
      </c>
      <c r="I577" s="230"/>
      <c r="J577" s="229">
        <f t="shared" si="234"/>
        <v>0</v>
      </c>
      <c r="K577" s="231">
        <f t="shared" si="235"/>
        <v>0</v>
      </c>
      <c r="L577" s="99"/>
      <c r="O577" s="79"/>
      <c r="P577" s="5"/>
    </row>
    <row r="578" spans="2:16" s="4" customFormat="1" ht="26.55" customHeight="1" x14ac:dyDescent="0.3">
      <c r="B578" s="40"/>
      <c r="C578" s="65" t="s">
        <v>321</v>
      </c>
      <c r="D578" s="93" t="s">
        <v>312</v>
      </c>
      <c r="E578" s="228" t="s">
        <v>18</v>
      </c>
      <c r="F578" s="95">
        <v>1</v>
      </c>
      <c r="G578" s="96">
        <v>120.18</v>
      </c>
      <c r="H578" s="141">
        <f t="shared" ref="H578" si="236">G578*F578</f>
        <v>120.18</v>
      </c>
      <c r="I578" s="230"/>
      <c r="J578" s="236">
        <f t="shared" ref="J578" si="237">K578-I578</f>
        <v>120.18</v>
      </c>
      <c r="K578" s="237">
        <f t="shared" ref="K578" si="238">H578</f>
        <v>120.18</v>
      </c>
      <c r="L578" s="99"/>
      <c r="O578" s="79"/>
      <c r="P578" s="5"/>
    </row>
    <row r="579" spans="2:16" s="4" customFormat="1" ht="26.55" customHeight="1" x14ac:dyDescent="0.3">
      <c r="B579" s="40"/>
      <c r="C579" s="65" t="s">
        <v>284</v>
      </c>
      <c r="D579" s="93" t="s">
        <v>312</v>
      </c>
      <c r="E579" s="228" t="s">
        <v>18</v>
      </c>
      <c r="F579" s="95">
        <v>1</v>
      </c>
      <c r="G579" s="96">
        <v>755.75</v>
      </c>
      <c r="H579" s="141">
        <f t="shared" si="233"/>
        <v>755.75</v>
      </c>
      <c r="I579" s="230"/>
      <c r="J579" s="229">
        <f t="shared" si="234"/>
        <v>755.75</v>
      </c>
      <c r="K579" s="231">
        <f t="shared" si="235"/>
        <v>755.75</v>
      </c>
      <c r="L579" s="99"/>
      <c r="O579" s="79"/>
      <c r="P579" s="5"/>
    </row>
    <row r="580" spans="2:16" s="4" customFormat="1" ht="26.55" customHeight="1" x14ac:dyDescent="0.3">
      <c r="B580" s="40"/>
      <c r="C580" s="65" t="s">
        <v>285</v>
      </c>
      <c r="D580" s="93" t="s">
        <v>312</v>
      </c>
      <c r="E580" s="228" t="s">
        <v>18</v>
      </c>
      <c r="F580" s="95">
        <v>1</v>
      </c>
      <c r="G580" s="96">
        <v>475</v>
      </c>
      <c r="H580" s="141">
        <f t="shared" si="233"/>
        <v>475</v>
      </c>
      <c r="I580" s="230"/>
      <c r="J580" s="229">
        <f t="shared" si="234"/>
        <v>475</v>
      </c>
      <c r="K580" s="231">
        <f t="shared" si="235"/>
        <v>475</v>
      </c>
      <c r="L580" s="99"/>
      <c r="O580" s="79"/>
      <c r="P580" s="5"/>
    </row>
    <row r="581" spans="2:16" s="4" customFormat="1" ht="26.55" customHeight="1" x14ac:dyDescent="0.3">
      <c r="B581" s="40"/>
      <c r="C581" s="64" t="s">
        <v>286</v>
      </c>
      <c r="D581" s="89"/>
      <c r="E581" s="89"/>
      <c r="F581" s="89"/>
      <c r="G581" s="64"/>
      <c r="H581" s="140"/>
      <c r="I581" s="147"/>
      <c r="J581" s="229"/>
      <c r="K581" s="231"/>
      <c r="L581" s="99"/>
      <c r="O581" s="79"/>
      <c r="P581" s="5"/>
    </row>
    <row r="582" spans="2:16" s="4" customFormat="1" ht="26.55" customHeight="1" x14ac:dyDescent="0.3">
      <c r="B582" s="40"/>
      <c r="C582" s="65" t="s">
        <v>287</v>
      </c>
      <c r="D582" s="93" t="s">
        <v>312</v>
      </c>
      <c r="E582" s="228" t="s">
        <v>302</v>
      </c>
      <c r="F582" s="95">
        <v>1</v>
      </c>
      <c r="G582" s="96"/>
      <c r="H582" s="141">
        <f t="shared" ref="H582:H597" si="239">G582*F582</f>
        <v>0</v>
      </c>
      <c r="I582" s="230"/>
      <c r="J582" s="229">
        <f t="shared" ref="J582:J597" si="240">K582-I582</f>
        <v>0</v>
      </c>
      <c r="K582" s="231">
        <f t="shared" ref="K582:K597" si="241">H582</f>
        <v>0</v>
      </c>
      <c r="L582" s="99"/>
      <c r="O582" s="79"/>
      <c r="P582" s="5"/>
    </row>
    <row r="583" spans="2:16" s="4" customFormat="1" ht="26.55" customHeight="1" x14ac:dyDescent="0.3">
      <c r="B583" s="40"/>
      <c r="C583" s="65" t="s">
        <v>288</v>
      </c>
      <c r="D583" s="93" t="s">
        <v>312</v>
      </c>
      <c r="E583" s="228" t="s">
        <v>47</v>
      </c>
      <c r="F583" s="95">
        <v>1</v>
      </c>
      <c r="G583" s="96"/>
      <c r="H583" s="141">
        <f t="shared" si="239"/>
        <v>0</v>
      </c>
      <c r="I583" s="230"/>
      <c r="J583" s="229">
        <f t="shared" si="240"/>
        <v>0</v>
      </c>
      <c r="K583" s="231">
        <f t="shared" si="241"/>
        <v>0</v>
      </c>
      <c r="L583" s="99"/>
      <c r="O583" s="79"/>
      <c r="P583" s="5"/>
    </row>
    <row r="584" spans="2:16" s="4" customFormat="1" ht="26.55" customHeight="1" x14ac:dyDescent="0.3">
      <c r="B584" s="40"/>
      <c r="C584" s="65" t="s">
        <v>289</v>
      </c>
      <c r="D584" s="93" t="s">
        <v>312</v>
      </c>
      <c r="E584" s="228" t="s">
        <v>47</v>
      </c>
      <c r="F584" s="95">
        <v>2</v>
      </c>
      <c r="G584" s="96">
        <v>170</v>
      </c>
      <c r="H584" s="141">
        <f t="shared" si="239"/>
        <v>340</v>
      </c>
      <c r="I584" s="230"/>
      <c r="J584" s="229">
        <f t="shared" si="240"/>
        <v>340</v>
      </c>
      <c r="K584" s="231">
        <f t="shared" si="241"/>
        <v>340</v>
      </c>
      <c r="L584" s="99"/>
      <c r="O584" s="79"/>
      <c r="P584" s="5"/>
    </row>
    <row r="585" spans="2:16" s="4" customFormat="1" ht="26.55" customHeight="1" x14ac:dyDescent="0.3">
      <c r="B585" s="40"/>
      <c r="C585" s="65" t="s">
        <v>290</v>
      </c>
      <c r="D585" s="93" t="s">
        <v>312</v>
      </c>
      <c r="E585" s="228" t="s">
        <v>47</v>
      </c>
      <c r="F585" s="95">
        <v>5</v>
      </c>
      <c r="G585" s="96">
        <v>118</v>
      </c>
      <c r="H585" s="141">
        <f t="shared" si="239"/>
        <v>590</v>
      </c>
      <c r="I585" s="230"/>
      <c r="J585" s="229">
        <f t="shared" si="240"/>
        <v>590</v>
      </c>
      <c r="K585" s="231">
        <f t="shared" si="241"/>
        <v>590</v>
      </c>
      <c r="L585" s="99"/>
      <c r="O585" s="79"/>
      <c r="P585" s="5"/>
    </row>
    <row r="586" spans="2:16" s="4" customFormat="1" ht="26.55" customHeight="1" x14ac:dyDescent="0.3">
      <c r="B586" s="40"/>
      <c r="C586" s="65" t="s">
        <v>291</v>
      </c>
      <c r="D586" s="93" t="s">
        <v>312</v>
      </c>
      <c r="E586" s="228" t="s">
        <v>47</v>
      </c>
      <c r="F586" s="95">
        <v>4</v>
      </c>
      <c r="G586" s="96">
        <v>230</v>
      </c>
      <c r="H586" s="141">
        <f t="shared" si="239"/>
        <v>920</v>
      </c>
      <c r="I586" s="230"/>
      <c r="J586" s="229">
        <f t="shared" si="240"/>
        <v>920</v>
      </c>
      <c r="K586" s="231">
        <f t="shared" si="241"/>
        <v>920</v>
      </c>
      <c r="L586" s="99"/>
      <c r="O586" s="79"/>
      <c r="P586" s="5"/>
    </row>
    <row r="587" spans="2:16" s="4" customFormat="1" ht="26.55" customHeight="1" x14ac:dyDescent="0.3">
      <c r="B587" s="40"/>
      <c r="C587" s="65" t="s">
        <v>292</v>
      </c>
      <c r="D587" s="93" t="s">
        <v>312</v>
      </c>
      <c r="E587" s="228" t="s">
        <v>89</v>
      </c>
      <c r="F587" s="95">
        <v>12</v>
      </c>
      <c r="G587" s="96"/>
      <c r="H587" s="141">
        <f t="shared" si="239"/>
        <v>0</v>
      </c>
      <c r="I587" s="230"/>
      <c r="J587" s="229">
        <f t="shared" si="240"/>
        <v>0</v>
      </c>
      <c r="K587" s="231">
        <f t="shared" si="241"/>
        <v>0</v>
      </c>
      <c r="L587" s="99"/>
      <c r="O587" s="79"/>
      <c r="P587" s="5"/>
    </row>
    <row r="588" spans="2:16" s="4" customFormat="1" ht="26.55" customHeight="1" x14ac:dyDescent="0.3">
      <c r="B588" s="40"/>
      <c r="C588" s="65" t="s">
        <v>293</v>
      </c>
      <c r="D588" s="93" t="s">
        <v>312</v>
      </c>
      <c r="E588" s="228" t="s">
        <v>18</v>
      </c>
      <c r="F588" s="95">
        <v>1</v>
      </c>
      <c r="G588" s="96">
        <v>444.72</v>
      </c>
      <c r="H588" s="141">
        <f t="shared" si="239"/>
        <v>444.72</v>
      </c>
      <c r="I588" s="230"/>
      <c r="J588" s="229">
        <f t="shared" si="240"/>
        <v>444.72</v>
      </c>
      <c r="K588" s="231">
        <f t="shared" si="241"/>
        <v>444.72</v>
      </c>
      <c r="L588" s="99"/>
      <c r="O588" s="79"/>
      <c r="P588" s="5"/>
    </row>
    <row r="589" spans="2:16" s="4" customFormat="1" ht="26.55" customHeight="1" x14ac:dyDescent="0.3">
      <c r="B589" s="40"/>
      <c r="C589" s="65" t="s">
        <v>294</v>
      </c>
      <c r="D589" s="93" t="s">
        <v>312</v>
      </c>
      <c r="E589" s="228" t="s">
        <v>89</v>
      </c>
      <c r="F589" s="95">
        <v>100</v>
      </c>
      <c r="G589" s="96"/>
      <c r="H589" s="141">
        <f t="shared" si="239"/>
        <v>0</v>
      </c>
      <c r="I589" s="230"/>
      <c r="J589" s="229">
        <f t="shared" si="240"/>
        <v>0</v>
      </c>
      <c r="K589" s="231">
        <f t="shared" si="241"/>
        <v>0</v>
      </c>
      <c r="L589" s="99"/>
      <c r="O589" s="79"/>
      <c r="P589" s="5"/>
    </row>
    <row r="590" spans="2:16" s="4" customFormat="1" ht="26.55" customHeight="1" x14ac:dyDescent="0.3">
      <c r="B590" s="40"/>
      <c r="C590" s="65" t="s">
        <v>295</v>
      </c>
      <c r="D590" s="93" t="s">
        <v>312</v>
      </c>
      <c r="E590" s="228" t="s">
        <v>47</v>
      </c>
      <c r="F590" s="95">
        <v>1</v>
      </c>
      <c r="G590" s="96">
        <v>1116</v>
      </c>
      <c r="H590" s="141">
        <f t="shared" si="239"/>
        <v>1116</v>
      </c>
      <c r="I590" s="230"/>
      <c r="J590" s="229">
        <f t="shared" si="240"/>
        <v>1116</v>
      </c>
      <c r="K590" s="231">
        <f t="shared" si="241"/>
        <v>1116</v>
      </c>
      <c r="L590" s="99"/>
      <c r="O590" s="79"/>
      <c r="P590" s="5"/>
    </row>
    <row r="591" spans="2:16" s="4" customFormat="1" ht="26.55" customHeight="1" x14ac:dyDescent="0.3">
      <c r="B591" s="40"/>
      <c r="C591" s="65" t="s">
        <v>296</v>
      </c>
      <c r="D591" s="93" t="s">
        <v>312</v>
      </c>
      <c r="E591" s="228" t="s">
        <v>302</v>
      </c>
      <c r="F591" s="95">
        <v>1</v>
      </c>
      <c r="G591" s="96"/>
      <c r="H591" s="141">
        <f t="shared" si="239"/>
        <v>0</v>
      </c>
      <c r="I591" s="230"/>
      <c r="J591" s="229">
        <f t="shared" si="240"/>
        <v>0</v>
      </c>
      <c r="K591" s="231">
        <f t="shared" si="241"/>
        <v>0</v>
      </c>
      <c r="L591" s="99"/>
      <c r="O591" s="79"/>
      <c r="P591" s="5"/>
    </row>
    <row r="592" spans="2:16" s="4" customFormat="1" ht="26.55" customHeight="1" x14ac:dyDescent="0.3">
      <c r="B592" s="40"/>
      <c r="C592" s="65" t="s">
        <v>297</v>
      </c>
      <c r="D592" s="93" t="s">
        <v>312</v>
      </c>
      <c r="E592" s="228" t="s">
        <v>47</v>
      </c>
      <c r="F592" s="95">
        <v>1</v>
      </c>
      <c r="G592" s="96">
        <v>2400</v>
      </c>
      <c r="H592" s="141">
        <f t="shared" si="239"/>
        <v>2400</v>
      </c>
      <c r="I592" s="230"/>
      <c r="J592" s="229">
        <f t="shared" si="240"/>
        <v>2400</v>
      </c>
      <c r="K592" s="231">
        <f t="shared" si="241"/>
        <v>2400</v>
      </c>
      <c r="L592" s="99"/>
      <c r="O592" s="79"/>
      <c r="P592" s="5"/>
    </row>
    <row r="593" spans="2:16" s="4" customFormat="1" ht="26.55" customHeight="1" x14ac:dyDescent="0.3">
      <c r="B593" s="40"/>
      <c r="C593" s="65" t="s">
        <v>290</v>
      </c>
      <c r="D593" s="93" t="s">
        <v>312</v>
      </c>
      <c r="E593" s="228" t="s">
        <v>47</v>
      </c>
      <c r="F593" s="95">
        <v>3</v>
      </c>
      <c r="G593" s="96">
        <v>118</v>
      </c>
      <c r="H593" s="141">
        <f t="shared" si="239"/>
        <v>354</v>
      </c>
      <c r="I593" s="230"/>
      <c r="J593" s="229">
        <f t="shared" si="240"/>
        <v>354</v>
      </c>
      <c r="K593" s="231">
        <f t="shared" si="241"/>
        <v>354</v>
      </c>
      <c r="L593" s="99"/>
      <c r="O593" s="79"/>
      <c r="P593" s="5"/>
    </row>
    <row r="594" spans="2:16" s="4" customFormat="1" ht="26.55" customHeight="1" x14ac:dyDescent="0.3">
      <c r="B594" s="40"/>
      <c r="C594" s="65" t="s">
        <v>298</v>
      </c>
      <c r="D594" s="93" t="s">
        <v>312</v>
      </c>
      <c r="E594" s="228" t="s">
        <v>47</v>
      </c>
      <c r="F594" s="95">
        <v>1</v>
      </c>
      <c r="G594" s="96">
        <v>285</v>
      </c>
      <c r="H594" s="141">
        <f t="shared" si="239"/>
        <v>285</v>
      </c>
      <c r="I594" s="230"/>
      <c r="J594" s="229">
        <f t="shared" si="240"/>
        <v>285</v>
      </c>
      <c r="K594" s="231">
        <f t="shared" si="241"/>
        <v>285</v>
      </c>
      <c r="L594" s="99"/>
      <c r="O594" s="79"/>
      <c r="P594" s="5"/>
    </row>
    <row r="595" spans="2:16" s="4" customFormat="1" ht="26.55" customHeight="1" x14ac:dyDescent="0.3">
      <c r="B595" s="40"/>
      <c r="C595" s="65" t="s">
        <v>291</v>
      </c>
      <c r="D595" s="93" t="s">
        <v>312</v>
      </c>
      <c r="E595" s="228" t="s">
        <v>47</v>
      </c>
      <c r="F595" s="95">
        <v>1</v>
      </c>
      <c r="G595" s="96">
        <v>230</v>
      </c>
      <c r="H595" s="141">
        <f t="shared" si="239"/>
        <v>230</v>
      </c>
      <c r="I595" s="230"/>
      <c r="J595" s="229">
        <f t="shared" si="240"/>
        <v>230</v>
      </c>
      <c r="K595" s="231">
        <f t="shared" si="241"/>
        <v>230</v>
      </c>
      <c r="L595" s="99"/>
      <c r="O595" s="79"/>
      <c r="P595" s="5"/>
    </row>
    <row r="596" spans="2:16" s="4" customFormat="1" ht="26.55" customHeight="1" x14ac:dyDescent="0.3">
      <c r="B596" s="40"/>
      <c r="C596" s="65" t="s">
        <v>179</v>
      </c>
      <c r="D596" s="93" t="s">
        <v>312</v>
      </c>
      <c r="E596" s="228" t="s">
        <v>47</v>
      </c>
      <c r="F596" s="95">
        <v>4</v>
      </c>
      <c r="G596" s="96">
        <v>33</v>
      </c>
      <c r="H596" s="141">
        <f t="shared" si="239"/>
        <v>132</v>
      </c>
      <c r="I596" s="230"/>
      <c r="J596" s="229">
        <f t="shared" si="240"/>
        <v>132</v>
      </c>
      <c r="K596" s="231">
        <f t="shared" si="241"/>
        <v>132</v>
      </c>
      <c r="L596" s="99"/>
      <c r="O596" s="79"/>
      <c r="P596" s="5"/>
    </row>
    <row r="597" spans="2:16" s="4" customFormat="1" ht="26.55" customHeight="1" x14ac:dyDescent="0.3">
      <c r="B597" s="40"/>
      <c r="C597" s="65" t="s">
        <v>299</v>
      </c>
      <c r="D597" s="93" t="s">
        <v>312</v>
      </c>
      <c r="E597" s="228" t="s">
        <v>18</v>
      </c>
      <c r="F597" s="95">
        <v>1</v>
      </c>
      <c r="G597" s="96">
        <v>180.35</v>
      </c>
      <c r="H597" s="141">
        <f t="shared" si="239"/>
        <v>180.35</v>
      </c>
      <c r="I597" s="230"/>
      <c r="J597" s="229">
        <f t="shared" si="240"/>
        <v>180.35</v>
      </c>
      <c r="K597" s="231">
        <f t="shared" si="241"/>
        <v>180.35</v>
      </c>
      <c r="L597" s="99"/>
      <c r="O597" s="79"/>
      <c r="P597" s="5"/>
    </row>
    <row r="598" spans="2:16" s="4" customFormat="1" ht="26.55" customHeight="1" x14ac:dyDescent="0.3">
      <c r="B598" s="40"/>
      <c r="C598" s="65" t="s">
        <v>320</v>
      </c>
      <c r="D598" s="93" t="s">
        <v>312</v>
      </c>
      <c r="E598" s="228" t="s">
        <v>47</v>
      </c>
      <c r="F598" s="95">
        <v>1</v>
      </c>
      <c r="G598" s="96">
        <v>61.21</v>
      </c>
      <c r="H598" s="141">
        <f t="shared" ref="H598" si="242">G598*F598</f>
        <v>61.21</v>
      </c>
      <c r="I598" s="230"/>
      <c r="J598" s="229">
        <f t="shared" ref="J598" si="243">K598-I598</f>
        <v>61.21</v>
      </c>
      <c r="K598" s="231">
        <f t="shared" ref="K598" si="244">H598</f>
        <v>61.21</v>
      </c>
      <c r="L598" s="99"/>
      <c r="O598" s="79"/>
      <c r="P598" s="5"/>
    </row>
    <row r="599" spans="2:16" s="4" customFormat="1" ht="9.6" customHeight="1" x14ac:dyDescent="0.3">
      <c r="B599" s="37"/>
      <c r="C599" s="23"/>
      <c r="D599" s="10"/>
      <c r="E599" s="68"/>
      <c r="F599" s="67"/>
      <c r="G599" s="23"/>
      <c r="H599" s="138"/>
      <c r="I599" s="145"/>
      <c r="J599" s="100"/>
      <c r="K599" s="101"/>
      <c r="L599" s="102"/>
      <c r="O599" s="79"/>
      <c r="P599" s="5"/>
    </row>
    <row r="600" spans="2:16" s="4" customFormat="1" ht="26.55" customHeight="1" x14ac:dyDescent="0.3">
      <c r="B600" s="40"/>
      <c r="C600" s="65" t="s">
        <v>90</v>
      </c>
      <c r="D600" s="93" t="s">
        <v>312</v>
      </c>
      <c r="E600" s="228" t="s">
        <v>18</v>
      </c>
      <c r="F600" s="95">
        <v>1</v>
      </c>
      <c r="G600" s="96">
        <v>-1566</v>
      </c>
      <c r="H600" s="141">
        <f t="shared" ref="H600:H601" si="245">G600*F600</f>
        <v>-1566</v>
      </c>
      <c r="I600" s="230"/>
      <c r="J600" s="229">
        <f t="shared" ref="J600" si="246">K600-I600</f>
        <v>-1566</v>
      </c>
      <c r="K600" s="231">
        <f t="shared" ref="K600" si="247">H600</f>
        <v>-1566</v>
      </c>
      <c r="L600" s="99"/>
      <c r="O600" s="79"/>
      <c r="P600" s="5"/>
    </row>
    <row r="601" spans="2:16" s="4" customFormat="1" ht="26.55" customHeight="1" x14ac:dyDescent="0.3">
      <c r="B601" s="173"/>
      <c r="C601" s="174" t="s">
        <v>61</v>
      </c>
      <c r="D601" s="175" t="s">
        <v>312</v>
      </c>
      <c r="E601" s="176" t="s">
        <v>18</v>
      </c>
      <c r="F601" s="177">
        <v>1</v>
      </c>
      <c r="G601" s="178">
        <v>4341</v>
      </c>
      <c r="H601" s="179">
        <f t="shared" si="245"/>
        <v>4341</v>
      </c>
      <c r="I601" s="235"/>
      <c r="J601" s="181">
        <f>SUM(K541:K599)*10%</f>
        <v>4341.0010000000002</v>
      </c>
      <c r="K601" s="182">
        <f>J601</f>
        <v>4341.0010000000002</v>
      </c>
      <c r="L601" s="183"/>
      <c r="O601" s="79"/>
      <c r="P601" s="5"/>
    </row>
    <row r="602" spans="2:16" s="4" customFormat="1" ht="9.6" customHeight="1" x14ac:dyDescent="0.3">
      <c r="B602" s="37"/>
      <c r="C602" s="23"/>
      <c r="D602" s="10"/>
      <c r="E602" s="10"/>
      <c r="F602" s="10"/>
      <c r="G602" s="23"/>
      <c r="H602" s="138"/>
      <c r="I602" s="145"/>
      <c r="J602" s="100"/>
      <c r="K602" s="101"/>
      <c r="L602" s="102"/>
      <c r="O602" s="79"/>
      <c r="P602" s="5"/>
    </row>
    <row r="603" spans="2:16" s="4" customFormat="1" ht="23.4" customHeight="1" x14ac:dyDescent="0.3">
      <c r="B603" s="134"/>
      <c r="C603" s="135" t="s">
        <v>0</v>
      </c>
      <c r="D603" s="136"/>
      <c r="E603" s="136"/>
      <c r="F603" s="136"/>
      <c r="G603" s="135"/>
      <c r="H603" s="200">
        <f>SUM(H541:H601)</f>
        <v>46185.01</v>
      </c>
      <c r="I603" s="201">
        <f>SUM(I541:I601)</f>
        <v>0</v>
      </c>
      <c r="J603" s="197">
        <f>SUM(J541:J601)</f>
        <v>46185.010999999999</v>
      </c>
      <c r="K603" s="198">
        <f>SUM(K541:K601)</f>
        <v>46185.010999999999</v>
      </c>
      <c r="L603" s="199"/>
      <c r="O603" s="79"/>
      <c r="P603" s="5"/>
    </row>
    <row r="604" spans="2:16" s="4" customFormat="1" ht="9.6" customHeight="1" x14ac:dyDescent="0.3">
      <c r="B604" s="14"/>
      <c r="C604" s="128"/>
      <c r="D604" s="129"/>
      <c r="E604" s="129"/>
      <c r="F604" s="129"/>
      <c r="G604" s="128"/>
      <c r="H604" s="143"/>
      <c r="I604" s="150"/>
      <c r="J604" s="38"/>
      <c r="K604" s="39"/>
      <c r="L604" s="73"/>
      <c r="O604" s="79"/>
      <c r="P604" s="5"/>
    </row>
    <row r="605" spans="2:16" s="4" customFormat="1" ht="23.4" customHeight="1" x14ac:dyDescent="0.3">
      <c r="B605" s="232">
        <v>32</v>
      </c>
      <c r="C605" s="233" t="s">
        <v>322</v>
      </c>
      <c r="D605" s="234"/>
      <c r="E605" s="234"/>
      <c r="F605" s="234"/>
      <c r="G605" s="130"/>
      <c r="H605" s="139"/>
      <c r="I605" s="146"/>
      <c r="J605" s="131"/>
      <c r="K605" s="132"/>
      <c r="L605" s="133"/>
      <c r="O605" s="79"/>
      <c r="P605" s="5"/>
    </row>
    <row r="606" spans="2:16" s="4" customFormat="1" ht="26.55" customHeight="1" x14ac:dyDescent="0.3">
      <c r="B606" s="40"/>
      <c r="C606" s="65" t="s">
        <v>175</v>
      </c>
      <c r="D606" s="93" t="s">
        <v>312</v>
      </c>
      <c r="E606" s="228" t="s">
        <v>89</v>
      </c>
      <c r="F606" s="95">
        <v>50</v>
      </c>
      <c r="G606" s="96"/>
      <c r="H606" s="141"/>
      <c r="I606" s="227"/>
      <c r="J606" s="226"/>
      <c r="K606" s="225"/>
      <c r="L606" s="99"/>
      <c r="O606" s="79"/>
      <c r="P606" s="5"/>
    </row>
    <row r="607" spans="2:16" s="4" customFormat="1" ht="26.55" customHeight="1" x14ac:dyDescent="0.3">
      <c r="B607" s="40"/>
      <c r="C607" s="65" t="s">
        <v>321</v>
      </c>
      <c r="D607" s="93" t="s">
        <v>312</v>
      </c>
      <c r="E607" s="228" t="s">
        <v>18</v>
      </c>
      <c r="F607" s="95">
        <v>1</v>
      </c>
      <c r="G607" s="96">
        <v>337.16</v>
      </c>
      <c r="H607" s="141">
        <f t="shared" ref="H607" si="248">G607*F607</f>
        <v>337.16</v>
      </c>
      <c r="I607" s="227"/>
      <c r="J607" s="226">
        <f t="shared" ref="J607:J611" si="249">K607-I607</f>
        <v>337.16</v>
      </c>
      <c r="K607" s="225">
        <f t="shared" ref="K607:K611" si="250">H607</f>
        <v>337.16</v>
      </c>
      <c r="L607" s="99"/>
      <c r="O607" s="79"/>
      <c r="P607" s="5"/>
    </row>
    <row r="608" spans="2:16" s="4" customFormat="1" ht="26.55" customHeight="1" x14ac:dyDescent="0.3">
      <c r="B608" s="40"/>
      <c r="C608" s="65" t="s">
        <v>323</v>
      </c>
      <c r="D608" s="93" t="s">
        <v>312</v>
      </c>
      <c r="E608" s="224" t="s">
        <v>47</v>
      </c>
      <c r="F608" s="95">
        <v>1</v>
      </c>
      <c r="G608" s="96">
        <v>33</v>
      </c>
      <c r="H608" s="141">
        <f t="shared" ref="H608:H611" si="251">G608*F608</f>
        <v>33</v>
      </c>
      <c r="I608" s="227"/>
      <c r="J608" s="226">
        <f t="shared" si="249"/>
        <v>33</v>
      </c>
      <c r="K608" s="225">
        <f t="shared" si="250"/>
        <v>33</v>
      </c>
      <c r="L608" s="99"/>
      <c r="O608" s="79"/>
      <c r="P608" s="5"/>
    </row>
    <row r="609" spans="2:16" s="4" customFormat="1" ht="26.55" customHeight="1" x14ac:dyDescent="0.3">
      <c r="B609" s="40"/>
      <c r="C609" s="65" t="s">
        <v>242</v>
      </c>
      <c r="D609" s="93" t="s">
        <v>312</v>
      </c>
      <c r="E609" s="228" t="s">
        <v>47</v>
      </c>
      <c r="F609" s="95">
        <v>1</v>
      </c>
      <c r="G609" s="96">
        <v>124</v>
      </c>
      <c r="H609" s="141">
        <f t="shared" si="251"/>
        <v>124</v>
      </c>
      <c r="I609" s="227"/>
      <c r="J609" s="226">
        <f t="shared" si="249"/>
        <v>124</v>
      </c>
      <c r="K609" s="225">
        <f t="shared" si="250"/>
        <v>124</v>
      </c>
      <c r="L609" s="99"/>
      <c r="O609" s="79"/>
      <c r="P609" s="5"/>
    </row>
    <row r="610" spans="2:16" s="4" customFormat="1" ht="26.55" customHeight="1" x14ac:dyDescent="0.3">
      <c r="B610" s="40"/>
      <c r="C610" s="65" t="s">
        <v>324</v>
      </c>
      <c r="D610" s="93" t="s">
        <v>312</v>
      </c>
      <c r="E610" s="228" t="s">
        <v>47</v>
      </c>
      <c r="F610" s="95">
        <v>1</v>
      </c>
      <c r="G610" s="96">
        <v>15</v>
      </c>
      <c r="H610" s="141">
        <f t="shared" si="251"/>
        <v>15</v>
      </c>
      <c r="I610" s="227"/>
      <c r="J610" s="226">
        <f t="shared" si="249"/>
        <v>15</v>
      </c>
      <c r="K610" s="225">
        <f t="shared" si="250"/>
        <v>15</v>
      </c>
      <c r="L610" s="99"/>
      <c r="O610" s="79"/>
      <c r="P610" s="5"/>
    </row>
    <row r="611" spans="2:16" s="4" customFormat="1" ht="26.55" customHeight="1" x14ac:dyDescent="0.3">
      <c r="B611" s="40"/>
      <c r="C611" s="65" t="s">
        <v>157</v>
      </c>
      <c r="D611" s="93" t="s">
        <v>312</v>
      </c>
      <c r="E611" s="228" t="s">
        <v>18</v>
      </c>
      <c r="F611" s="95">
        <v>1</v>
      </c>
      <c r="G611" s="96">
        <v>62.36</v>
      </c>
      <c r="H611" s="141">
        <f t="shared" si="251"/>
        <v>62.36</v>
      </c>
      <c r="I611" s="227"/>
      <c r="J611" s="226">
        <f t="shared" si="249"/>
        <v>62.36</v>
      </c>
      <c r="K611" s="225">
        <f t="shared" si="250"/>
        <v>62.36</v>
      </c>
      <c r="L611" s="99"/>
      <c r="O611" s="79"/>
      <c r="P611" s="5"/>
    </row>
    <row r="612" spans="2:16" s="4" customFormat="1" ht="9.6" customHeight="1" x14ac:dyDescent="0.3">
      <c r="B612" s="37"/>
      <c r="C612" s="23"/>
      <c r="D612" s="10"/>
      <c r="E612" s="68"/>
      <c r="F612" s="67"/>
      <c r="G612" s="23"/>
      <c r="H612" s="138"/>
      <c r="I612" s="145"/>
      <c r="J612" s="100"/>
      <c r="K612" s="101"/>
      <c r="L612" s="102"/>
      <c r="O612" s="79"/>
      <c r="P612" s="5"/>
    </row>
    <row r="613" spans="2:16" s="4" customFormat="1" ht="26.55" customHeight="1" x14ac:dyDescent="0.3">
      <c r="B613" s="40"/>
      <c r="C613" s="65" t="s">
        <v>90</v>
      </c>
      <c r="D613" s="93" t="s">
        <v>312</v>
      </c>
      <c r="E613" s="224" t="s">
        <v>18</v>
      </c>
      <c r="F613" s="95">
        <v>1</v>
      </c>
      <c r="G613" s="96"/>
      <c r="H613" s="141">
        <f t="shared" ref="H613:H614" si="252">G613*F613</f>
        <v>0</v>
      </c>
      <c r="I613" s="227"/>
      <c r="J613" s="226">
        <f t="shared" ref="J613:J614" si="253">K613-I613</f>
        <v>0</v>
      </c>
      <c r="K613" s="225">
        <f t="shared" ref="K613:K614" si="254">H613</f>
        <v>0</v>
      </c>
      <c r="L613" s="99"/>
      <c r="O613" s="79"/>
      <c r="P613" s="5"/>
    </row>
    <row r="614" spans="2:16" s="4" customFormat="1" ht="26.55" customHeight="1" x14ac:dyDescent="0.3">
      <c r="B614" s="173"/>
      <c r="C614" s="174" t="s">
        <v>61</v>
      </c>
      <c r="D614" s="175" t="s">
        <v>312</v>
      </c>
      <c r="E614" s="176" t="s">
        <v>18</v>
      </c>
      <c r="F614" s="177">
        <v>1</v>
      </c>
      <c r="G614" s="178">
        <f>SUM(H606:H612)*10%</f>
        <v>57.152000000000001</v>
      </c>
      <c r="H614" s="179">
        <f t="shared" si="252"/>
        <v>57.152000000000001</v>
      </c>
      <c r="I614" s="180"/>
      <c r="J614" s="181">
        <f t="shared" si="253"/>
        <v>57.152000000000001</v>
      </c>
      <c r="K614" s="182">
        <f t="shared" si="254"/>
        <v>57.152000000000001</v>
      </c>
      <c r="L614" s="183"/>
      <c r="O614" s="79"/>
      <c r="P614" s="5"/>
    </row>
    <row r="615" spans="2:16" s="4" customFormat="1" ht="9.6" customHeight="1" x14ac:dyDescent="0.3">
      <c r="B615" s="37"/>
      <c r="C615" s="23"/>
      <c r="D615" s="10"/>
      <c r="E615" s="10"/>
      <c r="F615" s="10"/>
      <c r="G615" s="23"/>
      <c r="H615" s="138"/>
      <c r="I615" s="145"/>
      <c r="J615" s="100"/>
      <c r="K615" s="101"/>
      <c r="L615" s="102"/>
      <c r="O615" s="79"/>
      <c r="P615" s="5"/>
    </row>
    <row r="616" spans="2:16" s="4" customFormat="1" ht="26.55" customHeight="1" x14ac:dyDescent="0.3">
      <c r="B616" s="134"/>
      <c r="C616" s="135" t="s">
        <v>0</v>
      </c>
      <c r="D616" s="136"/>
      <c r="E616" s="136"/>
      <c r="F616" s="136"/>
      <c r="G616" s="135"/>
      <c r="H616" s="200">
        <f>SUM(H606:H615)</f>
        <v>628.67200000000003</v>
      </c>
      <c r="I616" s="201">
        <f>SUM(I606:I615)</f>
        <v>0</v>
      </c>
      <c r="J616" s="197">
        <f>SUM(J606:J615)</f>
        <v>628.67200000000003</v>
      </c>
      <c r="K616" s="198">
        <f>SUM(K606:K615)</f>
        <v>628.67200000000003</v>
      </c>
      <c r="L616" s="199"/>
      <c r="O616" s="79"/>
      <c r="P616" s="5"/>
    </row>
    <row r="617" spans="2:16" s="4" customFormat="1" ht="9.6" customHeight="1" x14ac:dyDescent="0.3">
      <c r="B617" s="14"/>
      <c r="C617" s="128"/>
      <c r="D617" s="129"/>
      <c r="E617" s="129"/>
      <c r="F617" s="129"/>
      <c r="G617" s="128"/>
      <c r="H617" s="143"/>
      <c r="I617" s="150"/>
      <c r="J617" s="38"/>
      <c r="K617" s="39"/>
      <c r="L617" s="73"/>
      <c r="O617" s="79"/>
      <c r="P617" s="5"/>
    </row>
    <row r="618" spans="2:16" s="4" customFormat="1" ht="9.6" customHeight="1" x14ac:dyDescent="0.3">
      <c r="B618" s="153"/>
      <c r="C618" s="154"/>
      <c r="D618" s="155"/>
      <c r="E618" s="155"/>
      <c r="F618" s="155"/>
      <c r="G618" s="154"/>
      <c r="H618" s="154"/>
      <c r="I618" s="156"/>
      <c r="J618" s="157"/>
      <c r="K618" s="158"/>
      <c r="L618" s="159"/>
      <c r="O618" s="79"/>
      <c r="P618" s="5"/>
    </row>
    <row r="619" spans="2:16" s="16" customFormat="1" ht="34.950000000000003" customHeight="1" x14ac:dyDescent="0.3">
      <c r="C619" s="202" t="s">
        <v>62</v>
      </c>
      <c r="D619" s="202" t="s">
        <v>7</v>
      </c>
      <c r="E619" s="202" t="s">
        <v>8</v>
      </c>
      <c r="F619" s="202" t="s">
        <v>9</v>
      </c>
      <c r="K619" s="17"/>
      <c r="M619" s="17"/>
      <c r="O619" s="79"/>
    </row>
    <row r="620" spans="2:16" s="16" customFormat="1" ht="28.05" customHeight="1" x14ac:dyDescent="0.3">
      <c r="C620" s="69" t="s">
        <v>63</v>
      </c>
      <c r="D620" s="24">
        <f>SUMIF(D$6:D$618,"April'22",I$6:I$618)</f>
        <v>9096.2999999999993</v>
      </c>
      <c r="E620" s="18">
        <f>SUMIF(D$6:D$618,"April'22",J$6:J$618)</f>
        <v>0</v>
      </c>
      <c r="F620" s="24">
        <f>SUMIF(D$6:D$618,"April'22",K$6:K$618)</f>
        <v>9096.2999999999993</v>
      </c>
      <c r="K620" s="17"/>
      <c r="M620" s="17"/>
      <c r="O620" s="79"/>
    </row>
    <row r="621" spans="2:16" s="16" customFormat="1" ht="28.05" customHeight="1" x14ac:dyDescent="0.3">
      <c r="C621" s="70" t="s">
        <v>66</v>
      </c>
      <c r="D621" s="71">
        <f>SUMIF(D$6:D$618,"May'22",I$6:I$618)</f>
        <v>67588.399999999994</v>
      </c>
      <c r="E621" s="72">
        <f>SUMIF(D$6:D$618,"May'22",J$6:J$618)</f>
        <v>0</v>
      </c>
      <c r="F621" s="71">
        <f>SUMIF(D$6:D$618,"May'22",K$6:K$618)</f>
        <v>67588.399999999994</v>
      </c>
      <c r="K621" s="17"/>
      <c r="M621" s="17"/>
      <c r="O621" s="79"/>
    </row>
    <row r="622" spans="2:16" s="16" customFormat="1" ht="28.05" customHeight="1" x14ac:dyDescent="0.3">
      <c r="C622" s="70" t="s">
        <v>99</v>
      </c>
      <c r="D622" s="71">
        <f>SUMIF(D$6:D$618,"June'22",I$6:I$618)</f>
        <v>126003.35</v>
      </c>
      <c r="E622" s="72">
        <f>SUMIF(D$6:D$618,"June'22",J$6:J$618)</f>
        <v>0</v>
      </c>
      <c r="F622" s="71">
        <f>SUMIF(D$6:D$618,"June'22",K$6:K$618)</f>
        <v>126003.35</v>
      </c>
      <c r="K622" s="17"/>
      <c r="M622" s="17"/>
      <c r="O622" s="79"/>
    </row>
    <row r="623" spans="2:16" s="16" customFormat="1" ht="28.05" customHeight="1" x14ac:dyDescent="0.3">
      <c r="C623" s="70" t="s">
        <v>127</v>
      </c>
      <c r="D623" s="71">
        <f>SUMIF(D$6:D$618,"July'22",I$6:I$618)</f>
        <v>66555.8</v>
      </c>
      <c r="E623" s="72">
        <f>SUMIF(D$6:D$618,"July'22",J$6:J$618)</f>
        <v>0</v>
      </c>
      <c r="F623" s="71">
        <f>SUMIF(D$6:D$618,"July'22",K$6:K$618)</f>
        <v>66555.8</v>
      </c>
      <c r="K623" s="17"/>
      <c r="M623" s="17"/>
      <c r="O623" s="79"/>
    </row>
    <row r="624" spans="2:16" s="16" customFormat="1" ht="28.05" customHeight="1" x14ac:dyDescent="0.3">
      <c r="C624" s="70" t="s">
        <v>196</v>
      </c>
      <c r="D624" s="71">
        <f>SUMIF(D$6:D$618,"Aug'22",I$6:I$618)</f>
        <v>18831.132000000001</v>
      </c>
      <c r="E624" s="72">
        <f>SUMIF(D$6:D$618,"Aug'22",J$6:J$618)</f>
        <v>0</v>
      </c>
      <c r="F624" s="71">
        <f>SUMIF(D$6:D$618,"Aug'22",K$6:K$618)</f>
        <v>18831.132000000001</v>
      </c>
      <c r="K624" s="17"/>
      <c r="M624" s="17"/>
      <c r="O624" s="79"/>
    </row>
    <row r="625" spans="2:15" s="16" customFormat="1" ht="28.05" customHeight="1" x14ac:dyDescent="0.3">
      <c r="C625" s="19" t="s">
        <v>235</v>
      </c>
      <c r="D625" s="20">
        <f>SUMIF(D$6:D$618,"Sep'22",I$6:I$618)</f>
        <v>2649.5749999999998</v>
      </c>
      <c r="E625" s="42">
        <f>SUMIF(D$6:D$618,"Sep'22",J$6:J$618)</f>
        <v>0</v>
      </c>
      <c r="F625" s="20">
        <f>SUMIF(D$6:D$618,"Sep'22",K$6:K$618)</f>
        <v>2649.5749999999998</v>
      </c>
      <c r="K625" s="17"/>
      <c r="M625" s="17"/>
      <c r="O625" s="79"/>
    </row>
    <row r="626" spans="2:15" s="16" customFormat="1" ht="28.05" customHeight="1" x14ac:dyDescent="0.3">
      <c r="C626" s="19" t="s">
        <v>243</v>
      </c>
      <c r="D626" s="20">
        <f>SUMIF(D$6:D$618,"Oct'22",I$6:I$618)</f>
        <v>15449.820000000002</v>
      </c>
      <c r="E626" s="42">
        <f>SUMIF(D$6:D$618,"Oct'22",J$6:J$618)</f>
        <v>0</v>
      </c>
      <c r="F626" s="20">
        <f>SUMIF(D$6:D$618,"Oct'22",K$6:K$618)</f>
        <v>15449.820000000002</v>
      </c>
      <c r="K626" s="17"/>
      <c r="M626" s="17"/>
      <c r="O626" s="79"/>
    </row>
    <row r="627" spans="2:15" s="16" customFormat="1" ht="28.05" customHeight="1" x14ac:dyDescent="0.3">
      <c r="C627" s="19" t="s">
        <v>254</v>
      </c>
      <c r="D627" s="20">
        <f>SUMIF(D$6:D$618,"Nov'22",I$6:I$618)</f>
        <v>69417.13</v>
      </c>
      <c r="E627" s="42">
        <f>SUMIF(D$6:D$618,"Nov'22",J$6:J$618)</f>
        <v>0</v>
      </c>
      <c r="F627" s="20">
        <f>SUMIF(D$6:D$618,"Nov'22",K$6:K$618)</f>
        <v>69417.13</v>
      </c>
      <c r="K627" s="17"/>
      <c r="M627" s="17"/>
      <c r="O627" s="79"/>
    </row>
    <row r="628" spans="2:15" s="16" customFormat="1" ht="28.05" customHeight="1" x14ac:dyDescent="0.3">
      <c r="C628" s="19" t="s">
        <v>312</v>
      </c>
      <c r="D628" s="20">
        <f>SUMIF(D$6:D$618,"Jan'23",I$6:I$618)</f>
        <v>0</v>
      </c>
      <c r="E628" s="42">
        <f>SUMIF(D$6:D$618,"Jan'23",J$6:J$618)</f>
        <v>47801.483000000007</v>
      </c>
      <c r="F628" s="20">
        <f>SUMIF(D$6:D$618,"Jan'23",K$6:K$618)</f>
        <v>47801.483000000007</v>
      </c>
      <c r="K628" s="17"/>
      <c r="M628" s="17"/>
      <c r="O628" s="79"/>
    </row>
    <row r="629" spans="2:15" s="16" customFormat="1" ht="6.6" customHeight="1" x14ac:dyDescent="0.3">
      <c r="C629" s="19"/>
      <c r="D629" s="20"/>
      <c r="E629" s="42"/>
      <c r="F629" s="20"/>
      <c r="M629" s="17"/>
      <c r="O629" s="79"/>
    </row>
    <row r="630" spans="2:15" s="16" customFormat="1" ht="34.950000000000003" customHeight="1" x14ac:dyDescent="0.3">
      <c r="C630" s="21" t="s">
        <v>10</v>
      </c>
      <c r="D630" s="22">
        <f>SUM(D620:D629)</f>
        <v>375591.50699999998</v>
      </c>
      <c r="E630" s="212">
        <f>F630-D630</f>
        <v>47801.483000000007</v>
      </c>
      <c r="F630" s="22">
        <f>SUM(F620:F629)</f>
        <v>423392.99</v>
      </c>
      <c r="M630" s="17"/>
    </row>
    <row r="631" spans="2:15" s="4" customFormat="1" ht="13.8" x14ac:dyDescent="0.3">
      <c r="B631" s="15"/>
      <c r="D631" s="8"/>
      <c r="E631" s="8"/>
      <c r="F631" s="8"/>
      <c r="M631" s="5"/>
    </row>
    <row r="634" spans="2:15" x14ac:dyDescent="0.3">
      <c r="I634" s="137"/>
      <c r="J634" s="137"/>
      <c r="K634" s="137"/>
    </row>
  </sheetData>
  <autoFilter ref="B5:L534" xr:uid="{7ACF5795-2523-43B1-B24D-B514B0FAD619}"/>
  <mergeCells count="30">
    <mergeCell ref="G359:G360"/>
    <mergeCell ref="H359:H360"/>
    <mergeCell ref="G361:G362"/>
    <mergeCell ref="H361:H362"/>
    <mergeCell ref="G347:G348"/>
    <mergeCell ref="H347:H348"/>
    <mergeCell ref="H331:H332"/>
    <mergeCell ref="G331:G332"/>
    <mergeCell ref="G333:G334"/>
    <mergeCell ref="H333:H334"/>
    <mergeCell ref="G335:G336"/>
    <mergeCell ref="H335:H336"/>
    <mergeCell ref="G277:G278"/>
    <mergeCell ref="H277:H278"/>
    <mergeCell ref="G279:G280"/>
    <mergeCell ref="H279:H280"/>
    <mergeCell ref="J277:J278"/>
    <mergeCell ref="I277:I278"/>
    <mergeCell ref="I279:I280"/>
    <mergeCell ref="I384:I385"/>
    <mergeCell ref="K384:K385"/>
    <mergeCell ref="J384:J385"/>
    <mergeCell ref="G384:G385"/>
    <mergeCell ref="H384:H385"/>
    <mergeCell ref="I359:I360"/>
    <mergeCell ref="K359:K360"/>
    <mergeCell ref="J359:J360"/>
    <mergeCell ref="K277:K278"/>
    <mergeCell ref="J279:J280"/>
    <mergeCell ref="K279:K280"/>
  </mergeCells>
  <printOptions horizontalCentered="1"/>
  <pageMargins left="0.25" right="0.25" top="0.25" bottom="0.25" header="0.05" footer="0.1"/>
  <pageSetup paperSize="9" scale="54" orientation="portrait" r:id="rId1"/>
  <headerFooter>
    <oddFooter>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IPC</vt:lpstr>
      <vt:lpstr>Contract</vt:lpstr>
      <vt:lpstr>Additional</vt:lpstr>
      <vt:lpstr>Additional!Print_Area</vt:lpstr>
      <vt:lpstr>Contract!Print_Area</vt:lpstr>
      <vt:lpstr>IPC!Print_Area</vt:lpstr>
      <vt:lpstr>Additional!Print_Titles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Nazeer Ahamed</dc:creator>
  <cp:lastModifiedBy>Nazeer Ahamed</cp:lastModifiedBy>
  <cp:lastPrinted>2023-02-16T04:14:14Z</cp:lastPrinted>
  <dcterms:created xsi:type="dcterms:W3CDTF">2015-06-05T18:17:20Z</dcterms:created>
  <dcterms:modified xsi:type="dcterms:W3CDTF">2023-02-16T04:15:32Z</dcterms:modified>
</cp:coreProperties>
</file>