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2 Data Link\2 February\"/>
    </mc:Choice>
  </mc:AlternateContent>
  <xr:revisionPtr revIDLastSave="0" documentId="13_ncr:1_{B5DDD79D-7982-4E90-9E84-18D202DC6297}" xr6:coauthVersionLast="47" xr6:coauthVersionMax="47" xr10:uidLastSave="{00000000-0000-0000-0000-000000000000}"/>
  <bookViews>
    <workbookView xWindow="-110" yWindow="-110" windowWidth="25820" windowHeight="13900" tabRatio="844" xr2:uid="{00000000-000D-0000-FFFF-FFFF00000000}"/>
  </bookViews>
  <sheets>
    <sheet name="Summary" sheetId="5" r:id="rId1"/>
    <sheet name="BOQ" sheetId="4" r:id="rId2"/>
  </sheets>
  <definedNames>
    <definedName name="_xlnm.Print_Area" localSheetId="1">BOQ!$A$1:$M$347</definedName>
    <definedName name="_xlnm.Print_Area" localSheetId="0">Summary!$A$1:$E$4</definedName>
    <definedName name="_xlnm.Print_Titles" localSheetId="1">BOQ!$1:$4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E7" i="5"/>
  <c r="C7" i="5"/>
  <c r="J282" i="4"/>
  <c r="M282" i="4"/>
  <c r="J302" i="4"/>
  <c r="J301" i="4"/>
  <c r="J300" i="4"/>
  <c r="M302" i="4"/>
  <c r="M301" i="4"/>
  <c r="M300" i="4"/>
  <c r="C341" i="4" l="1"/>
  <c r="J342" i="4"/>
  <c r="J341" i="4"/>
  <c r="M340" i="4"/>
  <c r="C340" i="4"/>
  <c r="M337" i="4"/>
  <c r="M333" i="4"/>
  <c r="M332" i="4"/>
  <c r="M331" i="4"/>
  <c r="J331" i="4"/>
  <c r="J332" i="4"/>
  <c r="J333" i="4"/>
  <c r="M330" i="4"/>
  <c r="J330" i="4"/>
  <c r="J329" i="4"/>
  <c r="M329" i="4"/>
  <c r="J297" i="4"/>
  <c r="J289" i="4"/>
  <c r="J288" i="4"/>
  <c r="J287" i="4"/>
  <c r="J296" i="4"/>
  <c r="J295" i="4"/>
  <c r="J294" i="4"/>
  <c r="M293" i="4"/>
  <c r="J293" i="4"/>
  <c r="J292" i="4"/>
  <c r="J284" i="4"/>
  <c r="J272" i="4"/>
  <c r="J271" i="4"/>
  <c r="J270" i="4"/>
  <c r="M269" i="4"/>
  <c r="M266" i="4"/>
  <c r="J266" i="4"/>
  <c r="M265" i="4"/>
  <c r="M264" i="4"/>
  <c r="J264" i="4"/>
  <c r="M260" i="4"/>
  <c r="M263" i="4"/>
  <c r="M262" i="4"/>
  <c r="J254" i="4"/>
  <c r="M288" i="4" l="1"/>
  <c r="M295" i="4"/>
  <c r="M261" i="4"/>
  <c r="M296" i="4"/>
  <c r="M287" i="4"/>
  <c r="M289" i="4"/>
  <c r="M342" i="4"/>
  <c r="M341" i="4"/>
  <c r="J340" i="4"/>
  <c r="M297" i="4"/>
  <c r="M294" i="4"/>
  <c r="M272" i="4"/>
  <c r="M271" i="4"/>
  <c r="M270" i="4"/>
  <c r="J269" i="4"/>
  <c r="J265" i="4"/>
  <c r="J263" i="4"/>
  <c r="J262" i="4"/>
  <c r="M250" i="4"/>
  <c r="M246" i="4"/>
  <c r="M248" i="4" l="1"/>
  <c r="M336" i="4"/>
  <c r="M335" i="4"/>
  <c r="M328" i="4"/>
  <c r="J327" i="4"/>
  <c r="M327" i="4" l="1"/>
  <c r="J336" i="4"/>
  <c r="J335" i="4"/>
  <c r="J328" i="4"/>
  <c r="J323" i="4" l="1"/>
  <c r="M292" i="4"/>
  <c r="J281" i="4"/>
  <c r="M281" i="4"/>
  <c r="M280" i="4"/>
  <c r="C259" i="4"/>
  <c r="J258" i="4"/>
  <c r="J257" i="4"/>
  <c r="J256" i="4"/>
  <c r="M255" i="4"/>
  <c r="J255" i="4"/>
  <c r="M254" i="4"/>
  <c r="J285" i="4"/>
  <c r="M284" i="4"/>
  <c r="J274" i="4"/>
  <c r="J275" i="4"/>
  <c r="J253" i="4"/>
  <c r="J252" i="4"/>
  <c r="M249" i="4"/>
  <c r="J248" i="4"/>
  <c r="J244" i="4"/>
  <c r="M259" i="4" l="1"/>
  <c r="J259" i="4"/>
  <c r="M323" i="4"/>
  <c r="M324" i="4"/>
  <c r="J324" i="4"/>
  <c r="J280" i="4"/>
  <c r="J261" i="4"/>
  <c r="J260" i="4"/>
  <c r="M258" i="4"/>
  <c r="M257" i="4"/>
  <c r="M256" i="4"/>
  <c r="M286" i="4"/>
  <c r="M285" i="4"/>
  <c r="M279" i="4"/>
  <c r="M278" i="4"/>
  <c r="M277" i="4"/>
  <c r="M276" i="4"/>
  <c r="J277" i="4"/>
  <c r="J278" i="4"/>
  <c r="J279" i="4"/>
  <c r="J276" i="4"/>
  <c r="M275" i="4"/>
  <c r="M268" i="4"/>
  <c r="M253" i="4"/>
  <c r="M251" i="4"/>
  <c r="M252" i="4"/>
  <c r="M320" i="4"/>
  <c r="J320" i="4"/>
  <c r="C320" i="4"/>
  <c r="M319" i="4"/>
  <c r="C319" i="4"/>
  <c r="J319" i="4"/>
  <c r="J249" i="4"/>
  <c r="M245" i="4"/>
  <c r="J245" i="4"/>
  <c r="M244" i="4"/>
  <c r="M315" i="4"/>
  <c r="M314" i="4"/>
  <c r="M313" i="4"/>
  <c r="M312" i="4"/>
  <c r="J313" i="4" l="1"/>
  <c r="J315" i="4"/>
  <c r="J312" i="4"/>
  <c r="J314" i="4"/>
  <c r="M311" i="4"/>
  <c r="J311" i="4"/>
  <c r="M310" i="4"/>
  <c r="J310" i="4"/>
  <c r="C316" i="4"/>
  <c r="J316" i="4" l="1"/>
  <c r="M316" i="4"/>
  <c r="C307" i="4"/>
  <c r="J307" i="4" s="1"/>
  <c r="M307" i="4" s="1"/>
  <c r="C306" i="4"/>
  <c r="J306" i="4" s="1"/>
  <c r="C305" i="4"/>
  <c r="J305" i="4" s="1"/>
  <c r="M305" i="4" s="1"/>
  <c r="C304" i="4"/>
  <c r="J304" i="4" s="1"/>
  <c r="M274" i="4"/>
  <c r="M304" i="4" l="1"/>
  <c r="M306" i="4"/>
  <c r="J199" i="4" l="1"/>
  <c r="J197" i="4"/>
  <c r="J198" i="4"/>
  <c r="J200" i="4"/>
  <c r="J236" i="4" l="1"/>
  <c r="M237" i="4"/>
  <c r="J237" i="4"/>
  <c r="J234" i="4"/>
  <c r="J235" i="4"/>
  <c r="J238" i="4"/>
  <c r="J239" i="4"/>
  <c r="M239" i="4" s="1"/>
  <c r="M234" i="4"/>
  <c r="C233" i="4"/>
  <c r="J233" i="4" s="1"/>
  <c r="M233" i="4" s="1"/>
  <c r="J207" i="4"/>
  <c r="M205" i="4"/>
  <c r="M204" i="4"/>
  <c r="M198" i="4"/>
  <c r="M229" i="4"/>
  <c r="M230" i="4"/>
  <c r="J201" i="4"/>
  <c r="J202" i="4"/>
  <c r="J204" i="4"/>
  <c r="J205" i="4"/>
  <c r="J206" i="4"/>
  <c r="J208" i="4"/>
  <c r="J209" i="4"/>
  <c r="J210" i="4"/>
  <c r="M211" i="4"/>
  <c r="M212" i="4"/>
  <c r="J212" i="4"/>
  <c r="J213" i="4"/>
  <c r="M213" i="4" s="1"/>
  <c r="J214" i="4"/>
  <c r="M216" i="4"/>
  <c r="M217" i="4"/>
  <c r="J218" i="4"/>
  <c r="J220" i="4"/>
  <c r="M220" i="4" s="1"/>
  <c r="M221" i="4"/>
  <c r="J221" i="4"/>
  <c r="J222" i="4"/>
  <c r="M224" i="4"/>
  <c r="J224" i="4"/>
  <c r="M225" i="4"/>
  <c r="J226" i="4"/>
  <c r="J227" i="4"/>
  <c r="J228" i="4"/>
  <c r="M228" i="4" s="1"/>
  <c r="J229" i="4"/>
  <c r="J230" i="4"/>
  <c r="J240" i="4"/>
  <c r="I344" i="4"/>
  <c r="J344" i="4" s="1"/>
  <c r="M197" i="4"/>
  <c r="J189" i="4"/>
  <c r="J185" i="4"/>
  <c r="J181" i="4"/>
  <c r="M206" i="4" l="1"/>
  <c r="M201" i="4"/>
  <c r="J338" i="4"/>
  <c r="M338" i="4"/>
  <c r="M235" i="4"/>
  <c r="L344" i="4"/>
  <c r="M344" i="4" s="1"/>
  <c r="M226" i="4"/>
  <c r="J225" i="4"/>
  <c r="J211" i="4"/>
  <c r="M210" i="4"/>
  <c r="M222" i="4"/>
  <c r="M209" i="4"/>
  <c r="M202" i="4"/>
  <c r="M218" i="4"/>
  <c r="M214" i="4"/>
  <c r="M236" i="4"/>
  <c r="M227" i="4"/>
  <c r="J223" i="4"/>
  <c r="M223" i="4" s="1"/>
  <c r="J219" i="4"/>
  <c r="M219" i="4" s="1"/>
  <c r="J217" i="4"/>
  <c r="J216" i="4"/>
  <c r="J215" i="4"/>
  <c r="M215" i="4" s="1"/>
  <c r="M207" i="4"/>
  <c r="M208" i="4"/>
  <c r="J203" i="4"/>
  <c r="M203" i="4" s="1"/>
  <c r="M200" i="4"/>
  <c r="M199" i="4"/>
  <c r="M155" i="4"/>
  <c r="J155" i="4"/>
  <c r="M134" i="4"/>
  <c r="J134" i="4"/>
  <c r="C133" i="4"/>
  <c r="M123" i="4"/>
  <c r="J123" i="4"/>
  <c r="M122" i="4"/>
  <c r="J122" i="4"/>
  <c r="M143" i="4"/>
  <c r="J143" i="4"/>
  <c r="M142" i="4"/>
  <c r="J142" i="4"/>
  <c r="M141" i="4"/>
  <c r="J141" i="4"/>
  <c r="M140" i="4"/>
  <c r="J140" i="4"/>
  <c r="M139" i="4"/>
  <c r="J139" i="4"/>
  <c r="M138" i="4"/>
  <c r="J138" i="4"/>
  <c r="M137" i="4"/>
  <c r="J137" i="4"/>
  <c r="M136" i="4"/>
  <c r="J136" i="4"/>
  <c r="M115" i="4"/>
  <c r="J115" i="4"/>
  <c r="M110" i="4"/>
  <c r="J110" i="4"/>
  <c r="M105" i="4"/>
  <c r="J105" i="4"/>
  <c r="M100" i="4"/>
  <c r="J100" i="4"/>
  <c r="M135" i="4"/>
  <c r="J135" i="4"/>
  <c r="M132" i="4"/>
  <c r="J132" i="4"/>
  <c r="M131" i="4"/>
  <c r="J131" i="4"/>
  <c r="M130" i="4"/>
  <c r="J130" i="4"/>
  <c r="M129" i="4"/>
  <c r="J129" i="4"/>
  <c r="M128" i="4"/>
  <c r="J128" i="4"/>
  <c r="M127" i="4"/>
  <c r="J127" i="4"/>
  <c r="M126" i="4"/>
  <c r="J126" i="4"/>
  <c r="M125" i="4"/>
  <c r="J125" i="4"/>
  <c r="M124" i="4"/>
  <c r="J124" i="4"/>
  <c r="M121" i="4"/>
  <c r="J121" i="4"/>
  <c r="M119" i="4"/>
  <c r="J119" i="4"/>
  <c r="M95" i="4"/>
  <c r="J95" i="4"/>
  <c r="M91" i="4"/>
  <c r="J91" i="4"/>
  <c r="M87" i="4"/>
  <c r="J87" i="4"/>
  <c r="M83" i="4"/>
  <c r="J83" i="4"/>
  <c r="M81" i="4"/>
  <c r="J81" i="4"/>
  <c r="C80" i="4"/>
  <c r="M59" i="4"/>
  <c r="J59" i="4"/>
  <c r="M195" i="4"/>
  <c r="M192" i="4"/>
  <c r="J133" i="4" l="1"/>
  <c r="M133" i="4"/>
  <c r="J195" i="4"/>
  <c r="J192" i="4"/>
  <c r="M194" i="4"/>
  <c r="M80" i="4"/>
  <c r="J80" i="4"/>
  <c r="J194" i="4"/>
  <c r="J193" i="4"/>
  <c r="M189" i="4" l="1"/>
  <c r="J188" i="4"/>
  <c r="M188" i="4" s="1"/>
  <c r="M187" i="4"/>
  <c r="M181" i="4"/>
  <c r="J180" i="4"/>
  <c r="M180" i="4" s="1"/>
  <c r="J179" i="4"/>
  <c r="M32" i="4"/>
  <c r="J32" i="4"/>
  <c r="M31" i="4"/>
  <c r="J31" i="4"/>
  <c r="C184" i="4"/>
  <c r="M179" i="4" l="1"/>
  <c r="J187" i="4"/>
  <c r="M186" i="4"/>
  <c r="M185" i="4"/>
  <c r="J184" i="4"/>
  <c r="M184" i="4" s="1"/>
  <c r="J183" i="4"/>
  <c r="M176" i="4"/>
  <c r="M183" i="4" l="1"/>
  <c r="J176" i="4"/>
  <c r="C158" i="4" l="1"/>
  <c r="J164" i="4" l="1"/>
  <c r="C175" i="4"/>
  <c r="C174" i="4"/>
  <c r="C173" i="4"/>
  <c r="C172" i="4"/>
  <c r="C171" i="4"/>
  <c r="C170" i="4"/>
  <c r="C169" i="4"/>
  <c r="M172" i="4" l="1"/>
  <c r="M173" i="4"/>
  <c r="M175" i="4"/>
  <c r="M169" i="4"/>
  <c r="M170" i="4"/>
  <c r="M171" i="4"/>
  <c r="M164" i="4"/>
  <c r="J174" i="4" l="1"/>
  <c r="M174" i="4" s="1"/>
  <c r="J171" i="4"/>
  <c r="J170" i="4"/>
  <c r="J173" i="4"/>
  <c r="J169" i="4"/>
  <c r="J172" i="4"/>
  <c r="J175" i="4"/>
  <c r="C161" i="4"/>
  <c r="C159" i="4"/>
  <c r="J158" i="4"/>
  <c r="M159" i="4" l="1"/>
  <c r="M161" i="4"/>
  <c r="J160" i="4"/>
  <c r="M160" i="4" s="1"/>
  <c r="M158" i="4"/>
  <c r="C118" i="4"/>
  <c r="C117" i="4"/>
  <c r="C114" i="4"/>
  <c r="C113" i="4"/>
  <c r="C112" i="4"/>
  <c r="C109" i="4"/>
  <c r="C108" i="4"/>
  <c r="C107" i="4"/>
  <c r="C104" i="4"/>
  <c r="C103" i="4"/>
  <c r="C102" i="4"/>
  <c r="C99" i="4"/>
  <c r="C97" i="4"/>
  <c r="C98" i="4"/>
  <c r="C94" i="4"/>
  <c r="C93" i="4"/>
  <c r="C90" i="4"/>
  <c r="C89" i="4"/>
  <c r="C86" i="4"/>
  <c r="C85" i="4"/>
  <c r="J84" i="4"/>
  <c r="J88" i="4"/>
  <c r="J92" i="4"/>
  <c r="J96" i="4"/>
  <c r="J101" i="4"/>
  <c r="J106" i="4"/>
  <c r="J111" i="4"/>
  <c r="J116" i="4"/>
  <c r="J120" i="4"/>
  <c r="C152" i="4"/>
  <c r="C151" i="4"/>
  <c r="C150" i="4"/>
  <c r="C149" i="4"/>
  <c r="C148" i="4"/>
  <c r="C147" i="4"/>
  <c r="C146" i="4"/>
  <c r="C145" i="4"/>
  <c r="J144" i="4"/>
  <c r="J153" i="4"/>
  <c r="J154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J67" i="4" s="1"/>
  <c r="C66" i="4"/>
  <c r="C65" i="4"/>
  <c r="J65" i="4" s="1"/>
  <c r="C64" i="4"/>
  <c r="C63" i="4"/>
  <c r="J57" i="4"/>
  <c r="J60" i="4"/>
  <c r="J61" i="4"/>
  <c r="C62" i="4"/>
  <c r="J156" i="4"/>
  <c r="J165" i="4"/>
  <c r="J166" i="4"/>
  <c r="J167" i="4"/>
  <c r="C56" i="4"/>
  <c r="C55" i="4"/>
  <c r="C54" i="4"/>
  <c r="C52" i="4"/>
  <c r="C51" i="4"/>
  <c r="C50" i="4"/>
  <c r="C49" i="4"/>
  <c r="C48" i="4"/>
  <c r="C47" i="4"/>
  <c r="C46" i="4"/>
  <c r="C45" i="4"/>
  <c r="J53" i="4"/>
  <c r="C44" i="4"/>
  <c r="C41" i="4"/>
  <c r="C43" i="4"/>
  <c r="C42" i="4"/>
  <c r="C40" i="4"/>
  <c r="C39" i="4"/>
  <c r="C36" i="4"/>
  <c r="C35" i="4"/>
  <c r="C34" i="4"/>
  <c r="J33" i="4"/>
  <c r="J37" i="4"/>
  <c r="J38" i="4"/>
  <c r="C24" i="4"/>
  <c r="J29" i="4"/>
  <c r="C28" i="4"/>
  <c r="C27" i="4"/>
  <c r="C26" i="4"/>
  <c r="C25" i="4"/>
  <c r="C23" i="4"/>
  <c r="C22" i="4"/>
  <c r="C21" i="4"/>
  <c r="C20" i="4"/>
  <c r="C19" i="4"/>
  <c r="C18" i="4"/>
  <c r="C17" i="4"/>
  <c r="C14" i="4"/>
  <c r="C13" i="4"/>
  <c r="C12" i="4"/>
  <c r="C11" i="4"/>
  <c r="J15" i="4"/>
  <c r="J16" i="4"/>
  <c r="J168" i="4"/>
  <c r="C10" i="4"/>
  <c r="J8" i="4"/>
  <c r="L345" i="4" l="1"/>
  <c r="M45" i="4"/>
  <c r="M46" i="4"/>
  <c r="M18" i="4"/>
  <c r="M27" i="4"/>
  <c r="M44" i="4"/>
  <c r="M51" i="4"/>
  <c r="M19" i="4"/>
  <c r="M28" i="4"/>
  <c r="M35" i="4"/>
  <c r="M52" i="4"/>
  <c r="M66" i="4"/>
  <c r="M74" i="4"/>
  <c r="M151" i="4"/>
  <c r="M93" i="4"/>
  <c r="M107" i="4"/>
  <c r="M54" i="4"/>
  <c r="M152" i="4"/>
  <c r="M94" i="4"/>
  <c r="M11" i="4"/>
  <c r="M55" i="4"/>
  <c r="M68" i="4"/>
  <c r="M76" i="4"/>
  <c r="M145" i="4"/>
  <c r="M98" i="4"/>
  <c r="M109" i="4"/>
  <c r="M12" i="4"/>
  <c r="M22" i="4"/>
  <c r="M24" i="4"/>
  <c r="M47" i="4"/>
  <c r="M56" i="4"/>
  <c r="M69" i="4"/>
  <c r="M77" i="4"/>
  <c r="M146" i="4"/>
  <c r="M97" i="4"/>
  <c r="M112" i="4"/>
  <c r="M13" i="4"/>
  <c r="M23" i="4"/>
  <c r="M48" i="4"/>
  <c r="M70" i="4"/>
  <c r="M78" i="4"/>
  <c r="M147" i="4"/>
  <c r="M85" i="4"/>
  <c r="M99" i="4"/>
  <c r="M113" i="4"/>
  <c r="M14" i="4"/>
  <c r="M25" i="4"/>
  <c r="M49" i="4"/>
  <c r="M63" i="4"/>
  <c r="M71" i="4"/>
  <c r="M79" i="4"/>
  <c r="M148" i="4"/>
  <c r="M86" i="4"/>
  <c r="M102" i="4"/>
  <c r="M114" i="4"/>
  <c r="J161" i="4"/>
  <c r="M20" i="4"/>
  <c r="M36" i="4"/>
  <c r="M62" i="4"/>
  <c r="M75" i="4"/>
  <c r="M108" i="4"/>
  <c r="M21" i="4"/>
  <c r="M17" i="4"/>
  <c r="M50" i="4"/>
  <c r="M64" i="4"/>
  <c r="M72" i="4"/>
  <c r="M149" i="4"/>
  <c r="M89" i="4"/>
  <c r="M103" i="4"/>
  <c r="M117" i="4"/>
  <c r="M26" i="4"/>
  <c r="M34" i="4"/>
  <c r="M73" i="4"/>
  <c r="M150" i="4"/>
  <c r="M90" i="4"/>
  <c r="M104" i="4"/>
  <c r="M118" i="4"/>
  <c r="J159" i="4"/>
  <c r="M167" i="4"/>
  <c r="M168" i="4"/>
  <c r="M120" i="4"/>
  <c r="M84" i="4"/>
  <c r="M101" i="4"/>
  <c r="M38" i="4"/>
  <c r="M116" i="4"/>
  <c r="M92" i="4"/>
  <c r="M96" i="4"/>
  <c r="M111" i="4"/>
  <c r="M106" i="4"/>
  <c r="M88" i="4"/>
  <c r="M67" i="4"/>
  <c r="M57" i="4"/>
  <c r="M65" i="4"/>
  <c r="M154" i="4"/>
  <c r="M156" i="4"/>
  <c r="M144" i="4"/>
  <c r="M60" i="4"/>
  <c r="M153" i="4"/>
  <c r="M61" i="4"/>
  <c r="M166" i="4"/>
  <c r="M165" i="4"/>
  <c r="M39" i="4"/>
  <c r="M33" i="4"/>
  <c r="M53" i="4"/>
  <c r="M41" i="4"/>
  <c r="M40" i="4"/>
  <c r="M43" i="4"/>
  <c r="M29" i="4"/>
  <c r="M42" i="4"/>
  <c r="M37" i="4"/>
  <c r="M15" i="4"/>
  <c r="M16" i="4"/>
  <c r="C7" i="4"/>
  <c r="J49" i="4" l="1"/>
  <c r="J21" i="4"/>
  <c r="J70" i="4"/>
  <c r="J107" i="4"/>
  <c r="J62" i="4"/>
  <c r="J19" i="4"/>
  <c r="J145" i="4"/>
  <c r="J118" i="4"/>
  <c r="J148" i="4"/>
  <c r="J11" i="4"/>
  <c r="J36" i="4"/>
  <c r="J69" i="4"/>
  <c r="J103" i="4"/>
  <c r="J99" i="4"/>
  <c r="J66" i="4"/>
  <c r="J112" i="4"/>
  <c r="J18" i="4"/>
  <c r="J73" i="4"/>
  <c r="J72" i="4"/>
  <c r="J22" i="4"/>
  <c r="J90" i="4"/>
  <c r="J50" i="4"/>
  <c r="J86" i="4"/>
  <c r="J63" i="4"/>
  <c r="J113" i="4"/>
  <c r="J78" i="4"/>
  <c r="J13" i="4"/>
  <c r="J77" i="4"/>
  <c r="J24" i="4"/>
  <c r="J98" i="4"/>
  <c r="J55" i="4"/>
  <c r="J54" i="4"/>
  <c r="J74" i="4"/>
  <c r="J28" i="4"/>
  <c r="J27" i="4"/>
  <c r="J104" i="4"/>
  <c r="J34" i="4"/>
  <c r="J89" i="4"/>
  <c r="J64" i="4"/>
  <c r="J108" i="4"/>
  <c r="J20" i="4"/>
  <c r="J149" i="4"/>
  <c r="J114" i="4"/>
  <c r="J79" i="4"/>
  <c r="J25" i="4"/>
  <c r="J85" i="4"/>
  <c r="J48" i="4"/>
  <c r="J97" i="4"/>
  <c r="J56" i="4"/>
  <c r="J12" i="4"/>
  <c r="J76" i="4"/>
  <c r="J94" i="4"/>
  <c r="J93" i="4"/>
  <c r="J52" i="4"/>
  <c r="J51" i="4"/>
  <c r="J46" i="4"/>
  <c r="J26" i="4"/>
  <c r="J150" i="4"/>
  <c r="J117" i="4"/>
  <c r="J17" i="4"/>
  <c r="J75" i="4"/>
  <c r="J102" i="4"/>
  <c r="J71" i="4"/>
  <c r="J14" i="4"/>
  <c r="J147" i="4"/>
  <c r="J23" i="4"/>
  <c r="J146" i="4"/>
  <c r="J47" i="4"/>
  <c r="J109" i="4"/>
  <c r="J68" i="4"/>
  <c r="J152" i="4"/>
  <c r="J151" i="4"/>
  <c r="J35" i="4"/>
  <c r="J44" i="4"/>
  <c r="J45" i="4"/>
  <c r="J7" i="4" l="1"/>
  <c r="J10" i="4"/>
  <c r="M10" i="4" s="1"/>
  <c r="J9" i="4" l="1"/>
  <c r="M9" i="4" s="1"/>
  <c r="M7" i="4" l="1"/>
  <c r="M8" i="4"/>
  <c r="M345" i="4" l="1"/>
  <c r="E3" i="5" s="1"/>
  <c r="D3" i="5" s="1"/>
  <c r="K345" i="4" l="1"/>
  <c r="M347" i="4" l="1"/>
</calcChain>
</file>

<file path=xl/sharedStrings.xml><?xml version="1.0" encoding="utf-8"?>
<sst xmlns="http://schemas.openxmlformats.org/spreadsheetml/2006/main" count="628" uniqueCount="323">
  <si>
    <t>Description</t>
  </si>
  <si>
    <t>Unit</t>
  </si>
  <si>
    <t>Workdone Progress Amount(AED)</t>
  </si>
  <si>
    <t>Previous</t>
  </si>
  <si>
    <t>Current</t>
  </si>
  <si>
    <t>Total</t>
  </si>
  <si>
    <t xml:space="preserve">Total Progress Amount </t>
  </si>
  <si>
    <t>SL</t>
  </si>
  <si>
    <t>Workdone Progress Quantity</t>
  </si>
  <si>
    <t>M2</t>
  </si>
  <si>
    <t xml:space="preserve"> BOQ</t>
  </si>
  <si>
    <r>
      <t xml:space="preserve">Project Name : DORCHESTER HOTEL &amp; RESIDENCES                                                                                                                                                                Sub Contractor: </t>
    </r>
    <r>
      <rPr>
        <sz val="13"/>
        <color theme="1"/>
        <rFont val="Arial"/>
        <family val="2"/>
      </rPr>
      <t>Data Link Technical Services L.L.C</t>
    </r>
    <r>
      <rPr>
        <sz val="13"/>
        <color theme="1"/>
        <rFont val="Calibri"/>
        <family val="2"/>
        <scheme val="minor"/>
      </rPr>
      <t xml:space="preserve">
Main Contractor - KHANSAHEB ENGINEERING L.L.C                                                                                                                                                                    </t>
    </r>
    <r>
      <rPr>
        <sz val="13"/>
        <color theme="1"/>
        <rFont val="Arial"/>
        <family val="2"/>
      </rPr>
      <t>Dubai- UAE</t>
    </r>
    <r>
      <rPr>
        <sz val="13"/>
        <color theme="1"/>
        <rFont val="Calibri"/>
        <family val="2"/>
        <scheme val="minor"/>
      </rPr>
      <t xml:space="preserve">    
                                                                                                                                     PAYMENT APPLICATION NO :01                       </t>
    </r>
  </si>
  <si>
    <t>Location-1; Size 5300 x 6500 mm</t>
  </si>
  <si>
    <t>Location-3; Size 1220 x 2150 mm- 2 nos</t>
  </si>
  <si>
    <t>Location-4; Size 2200 x 3350 mm</t>
  </si>
  <si>
    <t>Location-5; Size 2200 x 3350 mm</t>
  </si>
  <si>
    <t>Location-6; Size 2200 x 3350 mm</t>
  </si>
  <si>
    <t>Location-7; Size 1950 x 3350 mm</t>
  </si>
  <si>
    <t>Location-11; Size 4200 x 6500 mm</t>
  </si>
  <si>
    <t>Location-12; Size 1930 x 2600 mm</t>
  </si>
  <si>
    <t>Location-14; Size 1200 x 2420 mm</t>
  </si>
  <si>
    <t>Location-16; Size 1220 x 2550 mm</t>
  </si>
  <si>
    <t>Location-17; Size 2150 x 3450 mm</t>
  </si>
  <si>
    <t>Location-18; Size 4400 x 3450 mm</t>
  </si>
  <si>
    <t>Location-19; Size 2150 x 3450 mm</t>
  </si>
  <si>
    <t>Location-20; Size 2150 x 3450 mm</t>
  </si>
  <si>
    <t>Location-21; Size 2150 x 3450 mm</t>
  </si>
  <si>
    <t>Location-22; Size 2150 x 3450 mm</t>
  </si>
  <si>
    <t>Location-1; Size 3200 x 3100 mm</t>
  </si>
  <si>
    <t>Location-2; Size 2150 x 3130 mm</t>
  </si>
  <si>
    <t>Location-3; Size 1100 x 2140 mm</t>
  </si>
  <si>
    <t>Location-4; Size 2130 x 3320 mm</t>
  </si>
  <si>
    <t>Location-5; Size 2150 x 3320 mm</t>
  </si>
  <si>
    <t>Location-13; Size 2160 x 3250 mm</t>
  </si>
  <si>
    <t>Location-14; Size 2000 x 3350 mm</t>
  </si>
  <si>
    <t>Location-15; Size 2000 x 3350 mm</t>
  </si>
  <si>
    <t>Location-16; Size 1500 x 2300 mm</t>
  </si>
  <si>
    <t>Location-17; Size 1200 x 2100 mm</t>
  </si>
  <si>
    <t>Location-20; Size 1200 x 2100 mm</t>
  </si>
  <si>
    <t>Location-21; Size 1000 x 2200 mm</t>
  </si>
  <si>
    <t>Location-22; Size 2150 x 3130 mm</t>
  </si>
  <si>
    <t>Location-23; Size 1150 x 2100 mm</t>
  </si>
  <si>
    <t>Location-1; Size 2200 x 3350 mm</t>
  </si>
  <si>
    <t>Location-2; Size 1200 x 2130 mm</t>
  </si>
  <si>
    <t>Location-3; Size 1200 x 2100 mm</t>
  </si>
  <si>
    <t>Location-4; Size 2200 x 3210 mm</t>
  </si>
  <si>
    <t>Location-5; Size 2200 x 3210 mm</t>
  </si>
  <si>
    <t>Location-6; Size 1800 x 3250 mm</t>
  </si>
  <si>
    <t>Location-7; Size 2170 x 3250 mm</t>
  </si>
  <si>
    <t>Location-8; Size 2200 x 3250 mm</t>
  </si>
  <si>
    <t>Location-9; Size 2170 x 3250 mm</t>
  </si>
  <si>
    <t>Location-10; Size 2460 x 2130 mm</t>
  </si>
  <si>
    <t>Location-11; Size 2200 x 3250 mm</t>
  </si>
  <si>
    <t>Location-12; Size 1230 x 2100 mm</t>
  </si>
  <si>
    <t>Location-13; Size 2200 x 3350 mm</t>
  </si>
  <si>
    <t>Location-14; Size 2200 x 3250 mm</t>
  </si>
  <si>
    <t>Location-15; Size 2200 x 3250 mm</t>
  </si>
  <si>
    <t>Location-16; Size 2200 x 3250 mm</t>
  </si>
  <si>
    <r>
      <t xml:space="preserve">Location-1; Size 1200 x 2100 mm </t>
    </r>
    <r>
      <rPr>
        <sz val="11"/>
        <color rgb="FFFF0000"/>
        <rFont val="Trebuchet MS"/>
        <family val="2"/>
      </rPr>
      <t xml:space="preserve"> </t>
    </r>
  </si>
  <si>
    <r>
      <t xml:space="preserve">Location-2; Size 1200 x 2100 mm </t>
    </r>
    <r>
      <rPr>
        <sz val="11"/>
        <color theme="1"/>
        <rFont val="Trebuchet MS"/>
        <family val="2"/>
      </rPr>
      <t xml:space="preserve"> </t>
    </r>
  </si>
  <si>
    <t xml:space="preserve">Location-1; Size 1200 x 2130 mm </t>
  </si>
  <si>
    <t xml:space="preserve">Location-2; Size 1200 x 2100 mm </t>
  </si>
  <si>
    <t xml:space="preserve">Location-2; Size 1250 x 2100 mm  </t>
  </si>
  <si>
    <t xml:space="preserve">Location-1; Size 1200 x 2100 mm </t>
  </si>
  <si>
    <t xml:space="preserve">Location-2; Size 1250 x 2100 mm </t>
  </si>
  <si>
    <t xml:space="preserve">Location-1; Size 1200 x 2110 mm </t>
  </si>
  <si>
    <t xml:space="preserve">Location-2; Size 1200 x 2130 mm </t>
  </si>
  <si>
    <t xml:space="preserve">Location-2; Size 1250 x 2120 mm </t>
  </si>
  <si>
    <t xml:space="preserve">Location-2; Size 1200 x 2120 mm </t>
  </si>
  <si>
    <t>Location-1; Size 1200 x 2150 mm</t>
  </si>
  <si>
    <t>Location-2; Size 1800 x 3250 mm</t>
  </si>
  <si>
    <t xml:space="preserve">Location-3; Size 1200 x 2150 mm </t>
  </si>
  <si>
    <t xml:space="preserve">Location-4; Size 1230 x 2150 mm </t>
  </si>
  <si>
    <t>Location-5; Size 1300 x 2600 mm</t>
  </si>
  <si>
    <t>Location-6; Size 1000 x 2200 mm</t>
  </si>
  <si>
    <t>Location-7; Size 1860 x 3160 mm</t>
  </si>
  <si>
    <t xml:space="preserve">Location-8; Size 1240 x 2150 mm </t>
  </si>
  <si>
    <t>Location-9; Size 1000 x 2200 mm</t>
  </si>
  <si>
    <t>Location-10; Size 800 x 2000 mm</t>
  </si>
  <si>
    <t>GROUND FLOOR</t>
  </si>
  <si>
    <t>QTY</t>
  </si>
  <si>
    <t>Additional work</t>
  </si>
  <si>
    <t>Location-2; Size 1220 x 2220 mm</t>
  </si>
  <si>
    <t>Location-8; Size 2100 x 3350 mm</t>
  </si>
  <si>
    <t>Location-9</t>
  </si>
  <si>
    <t>Location-10</t>
  </si>
  <si>
    <t>Location-13; Size 1250 x 2150 mm- x 2 nos</t>
  </si>
  <si>
    <t>Location-15; Size 1200 x 2100 mm</t>
  </si>
  <si>
    <t>2ND FLOOR</t>
  </si>
  <si>
    <r>
      <t>Location-12; Size 4650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</si>
  <si>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12 A</t>
    </r>
    <r>
      <rPr>
        <sz val="11"/>
        <color theme="1"/>
        <rFont val="Calibri"/>
        <family val="2"/>
        <scheme val="minor"/>
      </rPr>
      <t>; Size 1200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</si>
  <si>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13 A</t>
    </r>
    <r>
      <rPr>
        <sz val="11"/>
        <color theme="1"/>
        <rFont val="Calibri"/>
        <family val="2"/>
        <scheme val="minor"/>
      </rPr>
      <t>; Size 2160 x 3250 mm</t>
    </r>
  </si>
  <si>
    <r>
      <t>Location-</t>
    </r>
    <r>
      <rPr>
        <sz val="11"/>
        <color rgb="FFC00000"/>
        <rFont val="Calibri"/>
        <family val="2"/>
        <scheme val="minor"/>
      </rPr>
      <t>13 B</t>
    </r>
    <r>
      <rPr>
        <sz val="11"/>
        <color theme="1"/>
        <rFont val="Calibri"/>
        <family val="2"/>
        <scheme val="minor"/>
      </rPr>
      <t>; Size 2160 x 3250 mm</t>
    </r>
  </si>
  <si>
    <t>Location-18; Size 1200 x 2100 mm</t>
  </si>
  <si>
    <t>Location-19; Size 3200 x 7200 mm</t>
  </si>
  <si>
    <t>4th FLOOR</t>
  </si>
  <si>
    <t>No</t>
  </si>
  <si>
    <r>
      <t>Location-</t>
    </r>
    <r>
      <rPr>
        <sz val="11"/>
        <color rgb="FFC00000"/>
        <rFont val="Calibri"/>
        <family val="2"/>
        <scheme val="minor"/>
      </rPr>
      <t>9 A</t>
    </r>
    <r>
      <rPr>
        <sz val="11"/>
        <color theme="1"/>
        <rFont val="Calibri"/>
        <family val="2"/>
        <scheme val="minor"/>
      </rPr>
      <t>; Size 2170 x 3250 mm</t>
    </r>
  </si>
  <si>
    <r>
      <t>Location-</t>
    </r>
    <r>
      <rPr>
        <sz val="11"/>
        <color rgb="FFC00000"/>
        <rFont val="Calibri"/>
        <family val="2"/>
        <scheme val="minor"/>
      </rPr>
      <t>9 B</t>
    </r>
    <r>
      <rPr>
        <sz val="11"/>
        <color theme="1"/>
        <rFont val="Calibri"/>
        <family val="2"/>
        <scheme val="minor"/>
      </rPr>
      <t>; Size 2400 X 4200 mm (Ceiling area)</t>
    </r>
  </si>
  <si>
    <t>Location-17; Size 1600 x 4300 mm</t>
  </si>
  <si>
    <t>28th FLOOR</t>
  </si>
  <si>
    <t>9th FLOOR</t>
  </si>
  <si>
    <t>10th FLOOR</t>
  </si>
  <si>
    <t>11th FLOOR</t>
  </si>
  <si>
    <t>12th FLOOR</t>
  </si>
  <si>
    <r>
      <t xml:space="preserve">Location-3; Size 1200 x 2100 mm </t>
    </r>
    <r>
      <rPr>
        <sz val="11"/>
        <color theme="1"/>
        <rFont val="Trebuchet MS"/>
        <family val="2"/>
      </rPr>
      <t xml:space="preserve"> </t>
    </r>
  </si>
  <si>
    <r>
      <t xml:space="preserve">Location-1; Size 1250 x 2110 mm </t>
    </r>
    <r>
      <rPr>
        <sz val="11"/>
        <color rgb="FFFF0000"/>
        <rFont val="Trebuchet MS"/>
        <family val="2"/>
      </rPr>
      <t xml:space="preserve"> </t>
    </r>
  </si>
  <si>
    <t>13th FLOOR</t>
  </si>
  <si>
    <t>14th FLOOR</t>
  </si>
  <si>
    <t>15th FLOOR</t>
  </si>
  <si>
    <t>16th FLOOR</t>
  </si>
  <si>
    <t>17th FLOOR</t>
  </si>
  <si>
    <t>Doors Gf Location 23 &amp; 24</t>
  </si>
  <si>
    <t>Nos.</t>
  </si>
  <si>
    <t>RATE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</si>
  <si>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Two side </t>
    </r>
    <r>
      <rPr>
        <sz val="11"/>
        <color theme="1"/>
        <rFont val="Calibri"/>
        <family val="2"/>
        <scheme val="minor"/>
      </rPr>
      <t>Gypsum board partition</t>
    </r>
  </si>
  <si>
    <r>
      <t xml:space="preserve">Location-24; Size 2050 x 3450 mm  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</t>
    </r>
  </si>
  <si>
    <t xml:space="preserve">GROUND FLOOR : New Glass Line Office </t>
  </si>
  <si>
    <t>LEVEL 2 :New workers laydown area + Canteen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</si>
  <si>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@ Canteen (Ref: pic-01)</t>
    </r>
  </si>
  <si>
    <t>Gypsum Board Ceiling With Supports @ Canteen (Ref: pic-01)</t>
  </si>
  <si>
    <t>Canteen Counter @ Canteen (Ref: pic-01)</t>
  </si>
  <si>
    <r>
      <t>Location-6;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</si>
  <si>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r>
      <t>Location-7;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</si>
  <si>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Location-8; Size 2150 x 4350 mm (Ref: pic-03)</t>
  </si>
  <si>
    <t>Location-10; Size 2150 x 4350 mm (Ref: pic-03)</t>
  </si>
  <si>
    <t>LM</t>
  </si>
  <si>
    <t>250 x 2150 mm * 12 Nos. Opening Closing Above Doors Area ( Bulkhead) (Ref: pic-02)</t>
  </si>
  <si>
    <t>Opening Closing High Area @ Staircase ( 1150 x 2400 mm &amp;  1230 x 2400mm ) (Ref: pic-02)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</si>
  <si>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</si>
  <si>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Location-24; Size 2050 x 3450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</si>
  <si>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Location-6;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</si>
  <si>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Location-7;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</si>
  <si>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Location-8;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</si>
  <si>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Location-9;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</si>
  <si>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Location-10;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</si>
  <si>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t>Doors</t>
  </si>
  <si>
    <t xml:space="preserve">GROUND FLOOR : MAIN LIFT LOBBY </t>
  </si>
  <si>
    <t>NO</t>
  </si>
  <si>
    <t>New Door Added to the Existing Partition (Cut the board + add supports + paint &amp; Rectify the area) Ref : picture</t>
  </si>
  <si>
    <t>Gypsum Tile Ceiling (As per Sketch)</t>
  </si>
  <si>
    <r>
      <t>Location-9;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</si>
  <si>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RATE for framing with supports</t>
  </si>
  <si>
    <t>RATE for One Side boarding with tape &amp; Joint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</si>
  <si>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between Office ;  Size 4150 x 3300 mm</t>
    </r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</si>
  <si>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@ Office; Size 2570 x 3760 mm</t>
    </r>
  </si>
  <si>
    <r>
      <rPr>
        <b/>
        <sz val="11"/>
        <color rgb="FFFF0000"/>
        <rFont val="Calibri"/>
        <family val="2"/>
        <scheme val="minor"/>
      </rPr>
      <t>Painting</t>
    </r>
    <r>
      <rPr>
        <sz val="11"/>
        <color theme="1"/>
        <rFont val="Calibri"/>
        <family val="2"/>
        <scheme val="minor"/>
      </rPr>
      <t xml:space="preserve"> @ Office; Size 2570 x 3760 mm</t>
    </r>
  </si>
  <si>
    <t xml:space="preserve">door </t>
  </si>
  <si>
    <t>Single Doors</t>
  </si>
  <si>
    <t>Double Door</t>
  </si>
  <si>
    <t>SITE OFFICE MODIFICATIONS (Additional work 02)</t>
  </si>
  <si>
    <t>Ground Floor KCE Staff Office</t>
  </si>
  <si>
    <r>
      <t xml:space="preserve">Two side </t>
    </r>
    <r>
      <rPr>
        <sz val="11"/>
        <rFont val="Calibri"/>
        <family val="2"/>
        <scheme val="minor"/>
      </rPr>
      <t>gypsum board Partition 3040+3200 &amp; 7400+500 =  14140 LM x 2500 mm Height</t>
    </r>
  </si>
  <si>
    <t>BASEMENT 2 @ Office</t>
  </si>
  <si>
    <t>LEVEL 2 - KMEP OFFICE</t>
  </si>
  <si>
    <r>
      <t xml:space="preserve">Two side </t>
    </r>
    <r>
      <rPr>
        <sz val="11"/>
        <rFont val="Calibri"/>
        <family val="2"/>
        <scheme val="minor"/>
      </rPr>
      <t>Gypsum board partitions 150+1140+8220+2060 =  11570 LM x 2400 mm Height</t>
    </r>
  </si>
  <si>
    <t>Basement 1 - workers laydown area (Rest Area)</t>
  </si>
  <si>
    <t>Gypsum board partitions (As per Sketch)</t>
  </si>
  <si>
    <t>600mm Gypsum board Bulkhead (As per Sketch)</t>
  </si>
  <si>
    <t>Nos</t>
  </si>
  <si>
    <t>7th FLOOR</t>
  </si>
  <si>
    <t>19th FLOOR</t>
  </si>
  <si>
    <t>20th FLOOR</t>
  </si>
  <si>
    <t>21st FLOOR</t>
  </si>
  <si>
    <t>22nd FLOOR</t>
  </si>
  <si>
    <t>23rd FLOOR</t>
  </si>
  <si>
    <t>24thFLOOR</t>
  </si>
  <si>
    <t>25th FLOOR</t>
  </si>
  <si>
    <t>26th FLOOR</t>
  </si>
  <si>
    <t>27th FLOOR</t>
  </si>
  <si>
    <t>18th FLOOR</t>
  </si>
  <si>
    <t>Doors (Hotel Tower)</t>
  </si>
  <si>
    <t>Partitions 2100x2100 and 2150x3200 (Residential Tower)</t>
  </si>
  <si>
    <t>Doors (Residential Tower)</t>
  </si>
  <si>
    <t>24thFLOOR Guest Rooms Temporary Doors</t>
  </si>
  <si>
    <t>25thFLOOR Guest Rooms Temporary Doors</t>
  </si>
  <si>
    <t>26thFLOOR Guest Rooms Temporary Doors</t>
  </si>
  <si>
    <t>27thFLOOR Guest Rooms Temporary Doors</t>
  </si>
  <si>
    <t>Supply and Installation of  Gypsum board partitions (as per Dwgs)</t>
  </si>
  <si>
    <t>Supply  and Apply of Painting (Inside only) ceiling &amp; partition including Cove Light</t>
  </si>
  <si>
    <t>Supply and Installation of  TOP LAYER Cement board Ceiling (Above AC Duct Area)</t>
  </si>
  <si>
    <t>Supply and Installation of  insulation @ partition area only</t>
  </si>
  <si>
    <t>Modifications of site Facilities (Quotation 04)</t>
  </si>
  <si>
    <t>GROUND FLOOR - Sales Office Corridor (Quotation 03)</t>
  </si>
  <si>
    <t>GROUND FLOOR – Safety Office area</t>
  </si>
  <si>
    <t>Removing Existing Partitions Near Column =  1.3 +1.3x7.5=19.5m2</t>
  </si>
  <si>
    <t>LS</t>
  </si>
  <si>
    <t>Supply Installation of  Two side Gypsum board partitions 1.67+1.98x2.4 = 8.76 m2</t>
  </si>
  <si>
    <t>Level 2 – Omniyat Office change Entrance</t>
  </si>
  <si>
    <t>Supply Installation of  Two side Gypsum board partitions 2.27x2.50=5.67 m2</t>
  </si>
  <si>
    <t>Modify Partition and double Door added</t>
  </si>
  <si>
    <t>Door</t>
  </si>
  <si>
    <t>Single Door</t>
  </si>
  <si>
    <t>LEVEL 2 – Site Canteen Modifications</t>
  </si>
  <si>
    <t>Two side Gypsum board partition</t>
  </si>
  <si>
    <t>Gypsum Board Ceiling</t>
  </si>
  <si>
    <t xml:space="preserve">Canteen Counter + Door </t>
  </si>
  <si>
    <t>GF KCE Office change Entrance</t>
  </si>
  <si>
    <t>Supply Installation of  Two side Gypsum board partitions 3.2+1.2x2.5=11.0 m2</t>
  </si>
  <si>
    <t>Basement 1 Canteen</t>
  </si>
  <si>
    <t xml:space="preserve">Supply and Installation of  2 Side Gypsum board partitions 14.32 LM x 3 M </t>
  </si>
  <si>
    <t>Gypsum Board Ceiling 3.16x4.06=12.82m2</t>
  </si>
  <si>
    <t>Counter</t>
  </si>
  <si>
    <t xml:space="preserve">Level 2 : KMEP Staff Pantry </t>
  </si>
  <si>
    <t xml:space="preserve">Partition -1; Size 2150 x 3250 mm </t>
  </si>
  <si>
    <t>Level 2 : KMEP Staff Office</t>
  </si>
  <si>
    <t xml:space="preserve">Partition -1; Size 4500 x 2400 mm </t>
  </si>
  <si>
    <r>
      <t xml:space="preserve">Supply and Installation of  Gypsum board Ceiling </t>
    </r>
    <r>
      <rPr>
        <b/>
        <sz val="11"/>
        <color theme="1"/>
        <rFont val="Calibri"/>
        <family val="2"/>
        <scheme val="minor"/>
      </rPr>
      <t>(100 % completed)</t>
    </r>
  </si>
  <si>
    <r>
      <t>Supply and Installation of  Cove Light (</t>
    </r>
    <r>
      <rPr>
        <b/>
        <sz val="11"/>
        <color theme="1"/>
        <rFont val="Calibri"/>
        <family val="2"/>
        <scheme val="minor"/>
      </rPr>
      <t xml:space="preserve">100 % </t>
    </r>
    <r>
      <rPr>
        <sz val="11"/>
        <color theme="1"/>
        <rFont val="Calibri"/>
        <family val="2"/>
        <scheme val="minor"/>
      </rPr>
      <t>completed)</t>
    </r>
  </si>
  <si>
    <r>
      <t>Supply and Installation of Cement board Cladding -outside area (as per Dwgs)</t>
    </r>
    <r>
      <rPr>
        <b/>
        <sz val="11"/>
        <color theme="1"/>
        <rFont val="Calibri"/>
        <family val="2"/>
        <scheme val="minor"/>
      </rPr>
      <t xml:space="preserve"> (100 % completed)</t>
    </r>
  </si>
  <si>
    <t>Guest Room Doors</t>
  </si>
  <si>
    <t xml:space="preserve">GF Lift Lobby Partition with paint  (ref:pics 02) 410x5200mm H </t>
  </si>
  <si>
    <t>GF Lift Lobby Partition (ref:pics 01) 2.5M x 4.5M)</t>
  </si>
  <si>
    <t>AHK - CEILING BALANCE WORKS</t>
  </si>
  <si>
    <t>B2  – Residential Lift Lobby</t>
  </si>
  <si>
    <t>Sum</t>
  </si>
  <si>
    <t>B1  – Residential Lift Lobby</t>
  </si>
  <si>
    <t xml:space="preserve">Ground Floor – residential entrance lobby, corridor and lift lobby </t>
  </si>
  <si>
    <t>Level 2 – corridor and lift lobby.</t>
  </si>
  <si>
    <t>Level 4 – lift lobby, corridor, gymnasium/changing rooms.</t>
  </si>
  <si>
    <t>Level 23 – lift lobby, corridor, members lounge/toilets.</t>
  </si>
  <si>
    <t>Access Panel - 600 x 600 mm</t>
  </si>
  <si>
    <t>Access Panel - 450 x 450 mm</t>
  </si>
  <si>
    <t>Access Panel - 300 x 300 mm</t>
  </si>
  <si>
    <t>Access Panel - 500 x 500 mm</t>
  </si>
  <si>
    <t>Access Panel - 1200 x 600 mm</t>
  </si>
  <si>
    <t>Basement 1</t>
  </si>
  <si>
    <t>Gypsum board partitions Size = 2300x2700</t>
  </si>
  <si>
    <t>Paint Size = 2300x2700</t>
  </si>
  <si>
    <t>Gypsum board partitions Size = 1500x2700</t>
  </si>
  <si>
    <t>Paint Size = 1500x2700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</si>
  <si>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(as per Dwgs) 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</si>
  <si>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TYPE-W4 </t>
    </r>
    <r>
      <rPr>
        <sz val="10"/>
        <rFont val="Calibri"/>
        <family val="2"/>
        <scheme val="minor"/>
      </rPr>
      <t xml:space="preserve">(as per Dwgs) Both side(MR) Moisture Resistant  Board   </t>
    </r>
    <r>
      <rPr>
        <b/>
        <sz val="10"/>
        <color rgb="FFFF0000"/>
        <rFont val="Calibri"/>
        <family val="2"/>
        <scheme val="minor"/>
      </rPr>
      <t xml:space="preserve">Size:W75xL400xH1200mm </t>
    </r>
    <r>
      <rPr>
        <sz val="10"/>
        <color theme="1"/>
        <rFont val="Calibri"/>
        <family val="2"/>
        <scheme val="minor"/>
      </rPr>
      <t>(PARTITION BETWEEN URINALS)</t>
    </r>
  </si>
  <si>
    <r>
      <t xml:space="preserve">Supply and Installation of  Ceiling </t>
    </r>
    <r>
      <rPr>
        <b/>
        <sz val="10"/>
        <color rgb="FFFF0000"/>
        <rFont val="Calibri"/>
        <family val="2"/>
        <scheme val="minor"/>
      </rPr>
      <t>(Gypsum Tile)</t>
    </r>
  </si>
  <si>
    <t>Doors (Single)</t>
  </si>
  <si>
    <r>
      <t xml:space="preserve">Paint </t>
    </r>
    <r>
      <rPr>
        <sz val="10"/>
        <rFont val="Calibri"/>
        <family val="2"/>
        <scheme val="minor"/>
      </rPr>
      <t xml:space="preserve">(paint Inside All Area &amp; Outside Front side only balance area primer Only (2 side and back side) </t>
    </r>
  </si>
  <si>
    <t>TOILETS FOR LABOURS @ BASEMENT-1</t>
  </si>
  <si>
    <t>186a</t>
  </si>
  <si>
    <t>187a</t>
  </si>
  <si>
    <t xml:space="preserve">GROUND FLOOR LIFT LOBBY </t>
  </si>
  <si>
    <t>Gypsum board partitions Size = 3700x4500</t>
  </si>
  <si>
    <t>188a</t>
  </si>
  <si>
    <t>188b</t>
  </si>
  <si>
    <t>190a</t>
  </si>
  <si>
    <t>Access Panel - 300 x 30 mm</t>
  </si>
  <si>
    <t>190b</t>
  </si>
  <si>
    <t>190c</t>
  </si>
  <si>
    <t>190d</t>
  </si>
  <si>
    <t>190e</t>
  </si>
  <si>
    <t>191a</t>
  </si>
  <si>
    <t>191b</t>
  </si>
  <si>
    <t>Wash basin in toilets:-Cement board cladding (round) and top</t>
  </si>
  <si>
    <r>
      <t xml:space="preserve">supply and installation of balance ceiling areas including  closing of all opening and final painting  </t>
    </r>
    <r>
      <rPr>
        <b/>
        <sz val="11"/>
        <color theme="1"/>
        <rFont val="Calibri"/>
        <family val="2"/>
        <scheme val="minor"/>
      </rPr>
      <t>(90 %)</t>
    </r>
  </si>
  <si>
    <r>
      <t xml:space="preserve">Temperary Opening Clossing </t>
    </r>
    <r>
      <rPr>
        <b/>
        <sz val="11"/>
        <rFont val="Calibri"/>
        <family val="2"/>
        <scheme val="minor"/>
      </rPr>
      <t xml:space="preserve"> (100 % completed)</t>
    </r>
  </si>
  <si>
    <t>supply and installation of balance ceiling areas including  closing of all opening and final painting  (50%completed)</t>
  </si>
  <si>
    <t xml:space="preserve">supply and installation of balance ceiling areas including  closing of all opening and final painting (90%completed) 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</si>
  <si>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(as per Dwgs)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 xml:space="preserve">600mm (Two side) 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</si>
  <si>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(as per Dwgs) Inside </t>
    </r>
    <r>
      <rPr>
        <b/>
        <sz val="10"/>
        <color rgb="FFFF0000"/>
        <rFont val="Calibri"/>
        <family val="2"/>
        <scheme val="minor"/>
      </rPr>
      <t xml:space="preserve">(MR) Moisture Resistant  </t>
    </r>
    <r>
      <rPr>
        <sz val="10"/>
        <rFont val="Calibri"/>
        <family val="2"/>
        <scheme val="minor"/>
      </rPr>
      <t xml:space="preserve">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</t>
    </r>
    <r>
      <rPr>
        <b/>
        <sz val="12"/>
        <color rgb="FFFF0000"/>
        <rFont val="Calibri"/>
        <family val="2"/>
        <scheme val="minor"/>
      </rPr>
      <t xml:space="preserve"> (Two side)</t>
    </r>
  </si>
  <si>
    <t>188c</t>
  </si>
  <si>
    <t>188d</t>
  </si>
  <si>
    <t>188e</t>
  </si>
  <si>
    <t>Access Panel - 600 x 45 mm</t>
  </si>
  <si>
    <t>188f</t>
  </si>
  <si>
    <t>188h</t>
  </si>
  <si>
    <t>188 i</t>
  </si>
  <si>
    <t>188j</t>
  </si>
  <si>
    <r>
      <t>The ceiling Gypsum Board with suspensions was removed and the waste materials were transferred to the kce bin. New Suspension to be added after MEP clearance (Approx 92 M2)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(90 % completed) Ref: E11</t>
    </r>
  </si>
  <si>
    <r>
      <t xml:space="preserve">Temperary Opening Clossing </t>
    </r>
    <r>
      <rPr>
        <b/>
        <sz val="11"/>
        <rFont val="Calibri"/>
        <family val="2"/>
        <scheme val="minor"/>
      </rPr>
      <t>(100 % completed) Ref:E11</t>
    </r>
  </si>
  <si>
    <t>190f</t>
  </si>
  <si>
    <t>190g</t>
  </si>
  <si>
    <t>Cove Light @ Gym Area - 4F</t>
  </si>
  <si>
    <t>196a</t>
  </si>
  <si>
    <t>cove light @ Corridor</t>
  </si>
  <si>
    <t xml:space="preserve">4th FLOOR HOTEL AREA  </t>
  </si>
  <si>
    <t>Partitions  REF : (E11/K104/PK/AK/556)</t>
  </si>
  <si>
    <t>Partitions REF : (E11/K104/PK/AK/556) PAINT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</si>
  <si>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</si>
  <si>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/ Ply Wood Divider </t>
    </r>
    <r>
      <rPr>
        <b/>
        <sz val="10"/>
        <color rgb="FFFF0000"/>
        <rFont val="Calibri"/>
        <family val="2"/>
        <scheme val="minor"/>
      </rPr>
      <t>TYPE-W4</t>
    </r>
    <r>
      <rPr>
        <sz val="10"/>
        <rFont val="Calibri"/>
        <family val="2"/>
        <scheme val="minor"/>
      </rPr>
      <t xml:space="preserve">   </t>
    </r>
    <r>
      <rPr>
        <b/>
        <sz val="10"/>
        <color rgb="FFFF0000"/>
        <rFont val="Calibri"/>
        <family val="2"/>
        <scheme val="minor"/>
      </rPr>
      <t xml:space="preserve">Size:L400xH1200mm </t>
    </r>
    <r>
      <rPr>
        <sz val="10"/>
        <color theme="1"/>
        <rFont val="Calibri"/>
        <family val="2"/>
        <scheme val="minor"/>
      </rPr>
      <t>(PARTITION BETWEEN URINALS)</t>
    </r>
  </si>
  <si>
    <t>New Rest Area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</si>
  <si>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TYPE-W5 </t>
    </r>
    <r>
      <rPr>
        <sz val="10"/>
        <rFont val="Calibri"/>
        <family val="2"/>
        <scheme val="minor"/>
      </rPr>
      <t xml:space="preserve"> RG Board with 70mm Stud  Framing </t>
    </r>
  </si>
  <si>
    <r>
      <t xml:space="preserve">Paint </t>
    </r>
    <r>
      <rPr>
        <sz val="10"/>
        <rFont val="Calibri"/>
        <family val="2"/>
        <scheme val="minor"/>
      </rPr>
      <t>(Outside Front side only and balance area primer only)</t>
    </r>
  </si>
  <si>
    <t xml:space="preserve">NEW TOILETS AND REST AREA FOR LABOUR @ BASEMENT-1 (REF:E11) 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</si>
  <si>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 (75% COMPLETED)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</si>
  <si>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>600mm (75% COMPLETED)</t>
    </r>
  </si>
  <si>
    <r>
      <t>supply and installation of balance ceiling areas including  closing of all opening and final painting</t>
    </r>
    <r>
      <rPr>
        <b/>
        <sz val="11"/>
        <rFont val="Calibri"/>
        <family val="2"/>
        <scheme val="minor"/>
      </rPr>
      <t xml:space="preserve"> </t>
    </r>
  </si>
  <si>
    <t>186b</t>
  </si>
  <si>
    <r>
      <t>supply and installation of balance ceiling areas including  closing of all opening and final painting</t>
    </r>
    <r>
      <rPr>
        <b/>
        <sz val="11"/>
        <color theme="1"/>
        <rFont val="Calibri"/>
        <family val="2"/>
        <scheme val="minor"/>
      </rPr>
      <t xml:space="preserve"> </t>
    </r>
  </si>
  <si>
    <t>187b</t>
  </si>
  <si>
    <t>Ceiling removed with Suspensions and Refixing</t>
  </si>
  <si>
    <t>Ceiling - Small Room @ Reception - GF (right side)</t>
  </si>
  <si>
    <t>Cladding with paint - Small Room @ Reception - GF (right side)</t>
  </si>
  <si>
    <t>188k</t>
  </si>
  <si>
    <t>188 L</t>
  </si>
  <si>
    <t>Ceiling - Small Room @ Reception - GF (Left side)</t>
  </si>
  <si>
    <t>Cement Board Cladding - Small Room @ Reception - GF (right and Left side) Size 1.4x.84m  2nos</t>
  </si>
  <si>
    <r>
      <t xml:space="preserve">Ceiling Bulk Head Rectification with paint 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(75 % completed) E11/K104/PK/DM/523</t>
    </r>
  </si>
  <si>
    <t>188m</t>
  </si>
  <si>
    <t>188n</t>
  </si>
  <si>
    <t>Gyproc Gypsum Wall Lining (Framing 400mm @ Center to center with Paint finish (Size 9.9 rm x 4.51 H =44.6m2 -1.92rm x2.06 h opening =3.95m2 total 44.6-3.95=40.65m2  E11/K104/PK/DM/523 R1</t>
  </si>
  <si>
    <t>188o</t>
  </si>
  <si>
    <t>L-Shape Gypsum Bulkhead with paint@ Lift lobby -Curtain Wall Area (Size 140x250mm)</t>
  </si>
  <si>
    <t>Concrete Wall Rectification with Paint and Dome shape wall painting E11/K104/PK/DM/523</t>
  </si>
  <si>
    <t>Z-Shape Gypsum Bulkhead with paint@ Lift lobby -Curtain Wall Area (Size 100x300x150mm 3.3LM)</t>
  </si>
  <si>
    <t xml:space="preserve">Temperary Opening Clossing </t>
  </si>
  <si>
    <r>
      <t>supply and installation of balance ceiling areas including  closing of all opening and final painting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(100%completed)</t>
    </r>
  </si>
  <si>
    <t xml:space="preserve">Ledge Wall </t>
  </si>
  <si>
    <t>196b</t>
  </si>
  <si>
    <t xml:space="preserve">cove light @ Wash room 50% completed </t>
  </si>
  <si>
    <t xml:space="preserve">cove light @ Passage between Meeting and Multi Function </t>
  </si>
  <si>
    <t>196c</t>
  </si>
  <si>
    <t>196d</t>
  </si>
  <si>
    <t>196e</t>
  </si>
  <si>
    <t xml:space="preserve">MR Ceiling @ Pantry 60% Completed </t>
  </si>
  <si>
    <t>196f</t>
  </si>
  <si>
    <t>Paint Partition = 3700x4500</t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</si>
  <si>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L2 Hotel Lift Lobby (Size 2000x3040mm)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</si>
  <si>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FF Client Office Area (Size 2.97x2.5 + 3.75x2.5)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</si>
  <si>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GF KCE office area (Size 3.2x2.5m) 2 side board</t>
    </r>
  </si>
  <si>
    <t>This Month</t>
  </si>
  <si>
    <t>Cumulative</t>
  </si>
  <si>
    <t>Workdone</t>
  </si>
  <si>
    <t>KCE Claim</t>
  </si>
  <si>
    <t>Over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</si>
</sst>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Trebuchet MS"/>
      <family val="2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10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21">
    <xf numFmtId="0" fontId="0" fillId="0" borderId="0" xfId="0"/>
    <xf numFmtId="4" fontId="0" fillId="0" borderId="0" xfId="0" applyNumberFormat="1"/>
    <xf numFmtId="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4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2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3" borderId="15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4" fillId="0" borderId="16" xfId="0" applyFont="1" applyBorder="1" applyAlignment="1">
      <alignment horizontal="center" vertical="center"/>
    </xf>
    <xf numFmtId="4" fontId="4" fillId="0" borderId="18" xfId="0" applyNumberFormat="1" applyFont="1" applyBorder="1" applyAlignment="1">
      <alignment vertical="center"/>
    </xf>
    <xf numFmtId="2" fontId="0" fillId="3" borderId="12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2" fontId="0" fillId="0" borderId="12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4" fillId="3" borderId="12" xfId="0" applyFont="1" applyFill="1" applyBorder="1" applyAlignment="1">
      <alignment vertical="center" wrapText="1"/>
    </xf>
    <xf numFmtId="4" fontId="4" fillId="3" borderId="12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wrapText="1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" fontId="0" fillId="4" borderId="12" xfId="0" applyNumberFormat="1" applyFill="1" applyBorder="1" applyAlignment="1">
      <alignment horizontal="center" vertical="center"/>
    </xf>
    <xf numFmtId="0" fontId="14" fillId="0" borderId="0" xfId="0" applyFont="1"/>
    <xf numFmtId="4" fontId="2" fillId="0" borderId="12" xfId="0" applyNumberFormat="1" applyFont="1" applyBorder="1" applyAlignment="1">
      <alignment horizontal="center" vertical="center"/>
    </xf>
    <xf numFmtId="0" fontId="16" fillId="0" borderId="0" xfId="0" applyFont="1"/>
    <xf numFmtId="0" fontId="5" fillId="4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16" fillId="0" borderId="12" xfId="0" applyFont="1" applyBorder="1"/>
    <xf numFmtId="0" fontId="16" fillId="0" borderId="12" xfId="0" applyFont="1" applyBorder="1" applyAlignment="1">
      <alignment wrapText="1"/>
    </xf>
    <xf numFmtId="0" fontId="0" fillId="4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4" fontId="0" fillId="4" borderId="15" xfId="0" applyNumberFormat="1" applyFill="1" applyBorder="1" applyAlignment="1">
      <alignment horizontal="center" vertical="center"/>
    </xf>
    <xf numFmtId="9" fontId="0" fillId="0" borderId="0" xfId="0" applyNumberFormat="1" applyAlignment="1">
      <alignment wrapText="1"/>
    </xf>
    <xf numFmtId="4" fontId="6" fillId="0" borderId="1" xfId="0" applyNumberFormat="1" applyFont="1" applyBorder="1" applyAlignment="1">
      <alignment horizontal="left" vertical="top" wrapText="1"/>
    </xf>
    <xf numFmtId="4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6" fillId="3" borderId="12" xfId="0" applyFont="1" applyFill="1" applyBorder="1" applyAlignment="1">
      <alignment wrapText="1"/>
    </xf>
    <xf numFmtId="0" fontId="0" fillId="5" borderId="14" xfId="0" applyFill="1" applyBorder="1" applyAlignment="1">
      <alignment horizontal="center" vertical="center" wrapText="1"/>
    </xf>
    <xf numFmtId="4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4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4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17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/>
    </xf>
    <xf numFmtId="0" fontId="0" fillId="3" borderId="1" xfId="0" applyFill="1" applyBorder="1"/>
    <xf numFmtId="4" fontId="2" fillId="3" borderId="12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0" fontId="0" fillId="3" borderId="0" xfId="0" applyFill="1"/>
    <xf numFmtId="4" fontId="5" fillId="3" borderId="12" xfId="0" applyNumberFormat="1" applyFont="1" applyFill="1" applyBorder="1" applyAlignment="1">
      <alignment horizontal="center" vertical="center"/>
    </xf>
    <xf numFmtId="43" fontId="0" fillId="0" borderId="0" xfId="4" applyFont="1"/>
    <xf numFmtId="0" fontId="0" fillId="0" borderId="11" xfId="0" applyBorder="1"/>
    <xf numFmtId="43" fontId="0" fillId="0" borderId="11" xfId="4" applyFont="1" applyBorder="1"/>
    <xf numFmtId="0" fontId="0" fillId="0" borderId="13" xfId="0" applyBorder="1"/>
    <xf numFmtId="43" fontId="0" fillId="0" borderId="13" xfId="4" applyFont="1" applyBorder="1"/>
    <xf numFmtId="43" fontId="0" fillId="0" borderId="12" xfId="4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4" fontId="3" fillId="2" borderId="8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4" fontId="3" fillId="2" borderId="20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 vertical="center"/>
    </xf>
    <xf numFmtId="4" fontId="1" fillId="3" borderId="12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" fontId="3" fillId="2" borderId="10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</cellXfs>
  <cellStyles count="5">
    <cellStyle name="Comma" xfId="4" builtinId="3"/>
    <cellStyle name="Comma 10 7" xfId="3" xr:uid="{00000000-0005-0000-0000-000000000000}"/>
    <cellStyle name="Comma 15" xfId="1" xr:uid="{00000000-0005-0000-0000-000001000000}"/>
    <cellStyle name="Normal" xfId="0" builtinId="0"/>
    <cellStyle name="Normal 5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7629-FC6A-4BC8-89C2-7C44AE668CAD}">
  <dimension ref="A1:E7"/>
  <sheetViews>
    <sheetView tabSelected="1" view="pageBreakPreview" zoomScaleNormal="100" zoomScaleSheetLayoutView="100" workbookViewId="0">
      <selection activeCell="B8" sqref="B8"/>
    </sheetView>
  </sheetViews>
  <sheetFormatPr defaultRowHeight="14.5" x14ac:dyDescent="0.35"/>
  <cols>
    <col min="2" max="2" width="35.90625" customWidth="1"/>
    <col min="3" max="5" width="16.7265625" style="83" customWidth="1"/>
  </cols>
  <sheetData>
    <row r="1" spans="1:5" s="6" customFormat="1" ht="34" customHeight="1" x14ac:dyDescent="0.35">
      <c r="A1" s="21" t="s">
        <v>96</v>
      </c>
      <c r="B1" s="21" t="s">
        <v>0</v>
      </c>
      <c r="C1" s="88" t="s">
        <v>3</v>
      </c>
      <c r="D1" s="88" t="s">
        <v>318</v>
      </c>
      <c r="E1" s="88" t="s">
        <v>319</v>
      </c>
    </row>
    <row r="2" spans="1:5" x14ac:dyDescent="0.35">
      <c r="A2" s="84"/>
      <c r="B2" s="84"/>
      <c r="C2" s="85"/>
      <c r="D2" s="85"/>
      <c r="E2" s="85"/>
    </row>
    <row r="3" spans="1:5" x14ac:dyDescent="0.35">
      <c r="A3" s="84"/>
      <c r="B3" s="84" t="s">
        <v>320</v>
      </c>
      <c r="C3" s="85">
        <v>485569.89150000003</v>
      </c>
      <c r="D3" s="85">
        <f>E3-C3</f>
        <v>29036.599999999977</v>
      </c>
      <c r="E3" s="85">
        <f>BOQ!M345</f>
        <v>514606.4915</v>
      </c>
    </row>
    <row r="4" spans="1:5" x14ac:dyDescent="0.35">
      <c r="A4" s="86"/>
      <c r="B4" s="86"/>
      <c r="C4" s="87"/>
      <c r="D4" s="87"/>
      <c r="E4" s="87"/>
    </row>
    <row r="6" spans="1:5" x14ac:dyDescent="0.35">
      <c r="B6" t="s">
        <v>321</v>
      </c>
      <c r="C6" s="83">
        <v>485569.89</v>
      </c>
      <c r="D6" s="83">
        <v>29036.109999999986</v>
      </c>
      <c r="E6" s="83">
        <v>514606</v>
      </c>
    </row>
    <row r="7" spans="1:5" x14ac:dyDescent="0.35">
      <c r="B7" t="s">
        <v>322</v>
      </c>
      <c r="C7" s="83">
        <f>C3-C6</f>
        <v>1.500000013038516E-3</v>
      </c>
      <c r="D7" s="83">
        <f t="shared" ref="D7:E7" si="0">D3-D6</f>
        <v>0.48999999999068677</v>
      </c>
      <c r="E7" s="83">
        <f t="shared" si="0"/>
        <v>0.49150000000372529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82"/>
  <sheetViews>
    <sheetView showZeros="0" view="pageBreakPreview" topLeftCell="E1" zoomScale="85" zoomScaleNormal="115" zoomScaleSheetLayoutView="85" workbookViewId="0">
      <pane ySplit="4" topLeftCell="A333" activePane="bottomLeft" state="frozen"/>
      <selection pane="bottomLeft" activeCell="J282" sqref="J282"/>
    </sheetView>
  </sheetViews>
  <sheetFormatPr defaultRowHeight="14.5" x14ac:dyDescent="0.35"/>
  <cols>
    <col min="1" max="1" width="6.1796875" style="6" customWidth="1"/>
    <col min="2" max="2" width="50.7265625" customWidth="1"/>
    <col min="3" max="3" width="9" style="32" customWidth="1"/>
    <col min="4" max="4" width="7.81640625" style="3" customWidth="1"/>
    <col min="5" max="5" width="16.1796875" style="3" customWidth="1"/>
    <col min="6" max="6" width="20" style="3" customWidth="1"/>
    <col min="7" max="7" width="9.81640625" style="32" customWidth="1"/>
    <col min="8" max="8" width="10" style="4" customWidth="1"/>
    <col min="9" max="9" width="9.81640625" style="81" customWidth="1"/>
    <col min="10" max="10" width="9.81640625" style="1" customWidth="1"/>
    <col min="11" max="11" width="13.1796875" customWidth="1"/>
    <col min="12" max="12" width="13.54296875" style="81" customWidth="1"/>
    <col min="13" max="13" width="12.7265625" customWidth="1"/>
    <col min="15" max="15" width="10.81640625" customWidth="1"/>
  </cols>
  <sheetData>
    <row r="1" spans="1:13" ht="74.25" customHeight="1" x14ac:dyDescent="0.35">
      <c r="A1" s="107" t="s">
        <v>11</v>
      </c>
      <c r="B1" s="108"/>
      <c r="C1" s="108"/>
      <c r="D1" s="108"/>
      <c r="E1" s="108"/>
      <c r="F1" s="108"/>
      <c r="G1" s="54"/>
      <c r="H1" s="8"/>
      <c r="I1" s="78"/>
      <c r="J1" s="10"/>
      <c r="K1" s="9"/>
      <c r="L1" s="78"/>
      <c r="M1" s="11"/>
    </row>
    <row r="2" spans="1:13" ht="19.5" customHeight="1" x14ac:dyDescent="0.35">
      <c r="A2" s="109" t="s">
        <v>7</v>
      </c>
      <c r="B2" s="112" t="s">
        <v>0</v>
      </c>
      <c r="C2" s="118" t="s">
        <v>80</v>
      </c>
      <c r="D2" s="112" t="s">
        <v>1</v>
      </c>
      <c r="E2" s="115" t="s">
        <v>142</v>
      </c>
      <c r="F2" s="115" t="s">
        <v>143</v>
      </c>
      <c r="G2" s="104" t="s">
        <v>114</v>
      </c>
      <c r="H2" s="90" t="s">
        <v>8</v>
      </c>
      <c r="I2" s="91"/>
      <c r="J2" s="99"/>
      <c r="K2" s="90" t="s">
        <v>2</v>
      </c>
      <c r="L2" s="91"/>
      <c r="M2" s="92"/>
    </row>
    <row r="3" spans="1:13" ht="15" customHeight="1" x14ac:dyDescent="0.35">
      <c r="A3" s="110"/>
      <c r="B3" s="113"/>
      <c r="C3" s="119"/>
      <c r="D3" s="113"/>
      <c r="E3" s="116"/>
      <c r="F3" s="116"/>
      <c r="G3" s="105"/>
      <c r="H3" s="100" t="s">
        <v>3</v>
      </c>
      <c r="I3" s="94" t="s">
        <v>4</v>
      </c>
      <c r="J3" s="93" t="s">
        <v>5</v>
      </c>
      <c r="K3" s="93" t="s">
        <v>3</v>
      </c>
      <c r="L3" s="94" t="s">
        <v>4</v>
      </c>
      <c r="M3" s="95" t="s">
        <v>5</v>
      </c>
    </row>
    <row r="4" spans="1:13" ht="8.25" customHeight="1" x14ac:dyDescent="0.35">
      <c r="A4" s="111"/>
      <c r="B4" s="114"/>
      <c r="C4" s="120"/>
      <c r="D4" s="114"/>
      <c r="E4" s="117"/>
      <c r="F4" s="117"/>
      <c r="G4" s="106"/>
      <c r="H4" s="100"/>
      <c r="I4" s="94"/>
      <c r="J4" s="93"/>
      <c r="K4" s="93"/>
      <c r="L4" s="94"/>
      <c r="M4" s="95"/>
    </row>
    <row r="5" spans="1:13" ht="18.75" customHeight="1" x14ac:dyDescent="0.35">
      <c r="A5" s="96" t="s">
        <v>10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8"/>
    </row>
    <row r="6" spans="1:13" ht="24.75" customHeight="1" x14ac:dyDescent="0.35">
      <c r="A6" s="25"/>
      <c r="B6" s="28" t="s">
        <v>79</v>
      </c>
      <c r="C6" s="29"/>
      <c r="D6" s="22"/>
      <c r="E6" s="22"/>
      <c r="F6" s="22"/>
      <c r="G6" s="5"/>
      <c r="H6" s="20"/>
      <c r="I6" s="5"/>
      <c r="J6" s="5"/>
      <c r="K6" s="5"/>
      <c r="L6" s="5"/>
      <c r="M6" s="12"/>
    </row>
    <row r="7" spans="1:13" ht="18.75" customHeight="1" x14ac:dyDescent="0.35">
      <c r="A7" s="26">
        <v>1</v>
      </c>
      <c r="B7" s="33" t="s">
        <v>12</v>
      </c>
      <c r="C7" s="30">
        <f>5.3*6.5</f>
        <v>34.449999999999996</v>
      </c>
      <c r="D7" s="21" t="s">
        <v>9</v>
      </c>
      <c r="E7" s="21">
        <v>50</v>
      </c>
      <c r="F7" s="21">
        <v>35</v>
      </c>
      <c r="G7" s="2"/>
      <c r="H7" s="24">
        <v>34.449999999999996</v>
      </c>
      <c r="I7" s="5"/>
      <c r="J7" s="2">
        <f>I7+H7</f>
        <v>34.449999999999996</v>
      </c>
      <c r="K7" s="2">
        <v>2928.2499999999995</v>
      </c>
      <c r="L7" s="5"/>
      <c r="M7" s="13">
        <f t="shared" ref="M7:M8" si="0">K7+L7</f>
        <v>2928.2499999999995</v>
      </c>
    </row>
    <row r="8" spans="1:13" ht="18.75" customHeight="1" x14ac:dyDescent="0.35">
      <c r="A8" s="26">
        <v>2</v>
      </c>
      <c r="B8" s="34" t="s">
        <v>82</v>
      </c>
      <c r="C8" s="2">
        <v>2.71</v>
      </c>
      <c r="D8" s="21" t="s">
        <v>9</v>
      </c>
      <c r="E8" s="21">
        <v>50</v>
      </c>
      <c r="F8" s="21">
        <v>35</v>
      </c>
      <c r="G8" s="2"/>
      <c r="H8" s="24">
        <v>2.71</v>
      </c>
      <c r="I8" s="5"/>
      <c r="J8" s="2">
        <f>I8+H8</f>
        <v>2.71</v>
      </c>
      <c r="K8" s="2">
        <v>230.35</v>
      </c>
      <c r="L8" s="5"/>
      <c r="M8" s="13">
        <f t="shared" si="0"/>
        <v>230.35</v>
      </c>
    </row>
    <row r="9" spans="1:13" ht="18.75" customHeight="1" x14ac:dyDescent="0.35">
      <c r="A9" s="26">
        <v>3</v>
      </c>
      <c r="B9" s="23" t="s">
        <v>13</v>
      </c>
      <c r="C9" s="31">
        <v>0</v>
      </c>
      <c r="D9" s="21" t="s">
        <v>9</v>
      </c>
      <c r="E9" s="21">
        <v>50</v>
      </c>
      <c r="F9" s="21">
        <v>35</v>
      </c>
      <c r="G9" s="2"/>
      <c r="H9" s="24">
        <v>0</v>
      </c>
      <c r="I9" s="5">
        <v>0</v>
      </c>
      <c r="J9" s="2">
        <f t="shared" ref="J9" si="1">I9+H9</f>
        <v>0</v>
      </c>
      <c r="K9" s="2">
        <v>0</v>
      </c>
      <c r="L9" s="5"/>
      <c r="M9" s="13">
        <f t="shared" ref="M9:M22" si="2">K9+L9</f>
        <v>0</v>
      </c>
    </row>
    <row r="10" spans="1:13" ht="18.75" customHeight="1" x14ac:dyDescent="0.35">
      <c r="A10" s="26">
        <v>4</v>
      </c>
      <c r="B10" s="23" t="s">
        <v>14</v>
      </c>
      <c r="C10" s="31">
        <f>2.2*3.35</f>
        <v>7.370000000000001</v>
      </c>
      <c r="D10" s="21" t="s">
        <v>9</v>
      </c>
      <c r="E10" s="21">
        <v>50</v>
      </c>
      <c r="F10" s="21">
        <v>35</v>
      </c>
      <c r="G10" s="2"/>
      <c r="H10" s="24">
        <v>7.370000000000001</v>
      </c>
      <c r="I10" s="5"/>
      <c r="J10" s="2">
        <f>I10+H10</f>
        <v>7.370000000000001</v>
      </c>
      <c r="K10" s="2">
        <v>626.45000000000005</v>
      </c>
      <c r="L10" s="5"/>
      <c r="M10" s="13">
        <f t="shared" si="2"/>
        <v>626.45000000000005</v>
      </c>
    </row>
    <row r="11" spans="1:13" ht="18.75" customHeight="1" x14ac:dyDescent="0.35">
      <c r="A11" s="26">
        <v>5</v>
      </c>
      <c r="B11" s="27" t="s">
        <v>15</v>
      </c>
      <c r="C11" s="31">
        <f>2.2*3.35</f>
        <v>7.370000000000001</v>
      </c>
      <c r="D11" s="21" t="s">
        <v>9</v>
      </c>
      <c r="E11" s="21">
        <v>50</v>
      </c>
      <c r="F11" s="21">
        <v>35</v>
      </c>
      <c r="G11" s="2"/>
      <c r="H11" s="24">
        <v>7.370000000000001</v>
      </c>
      <c r="I11" s="5"/>
      <c r="J11" s="2">
        <f t="shared" ref="J11:J169" si="3">I11+H11</f>
        <v>7.370000000000001</v>
      </c>
      <c r="K11" s="2">
        <v>626.45000000000005</v>
      </c>
      <c r="L11" s="5"/>
      <c r="M11" s="13">
        <f t="shared" si="2"/>
        <v>626.45000000000005</v>
      </c>
    </row>
    <row r="12" spans="1:13" ht="18.75" customHeight="1" x14ac:dyDescent="0.35">
      <c r="A12" s="26">
        <v>6</v>
      </c>
      <c r="B12" s="27" t="s">
        <v>16</v>
      </c>
      <c r="C12" s="31">
        <f>2.2*3.35</f>
        <v>7.370000000000001</v>
      </c>
      <c r="D12" s="21" t="s">
        <v>9</v>
      </c>
      <c r="E12" s="21">
        <v>50</v>
      </c>
      <c r="F12" s="21">
        <v>35</v>
      </c>
      <c r="G12" s="2"/>
      <c r="H12" s="24">
        <v>7.370000000000001</v>
      </c>
      <c r="I12" s="5"/>
      <c r="J12" s="2">
        <f t="shared" si="3"/>
        <v>7.370000000000001</v>
      </c>
      <c r="K12" s="2">
        <v>626.45000000000005</v>
      </c>
      <c r="L12" s="5"/>
      <c r="M12" s="13">
        <f t="shared" si="2"/>
        <v>626.45000000000005</v>
      </c>
    </row>
    <row r="13" spans="1:13" ht="18.75" customHeight="1" x14ac:dyDescent="0.35">
      <c r="A13" s="26">
        <v>7</v>
      </c>
      <c r="B13" s="27" t="s">
        <v>17</v>
      </c>
      <c r="C13" s="30">
        <f>1.95*3.35</f>
        <v>6.5324999999999998</v>
      </c>
      <c r="D13" s="21" t="s">
        <v>9</v>
      </c>
      <c r="E13" s="21">
        <v>50</v>
      </c>
      <c r="F13" s="21">
        <v>35</v>
      </c>
      <c r="G13" s="2"/>
      <c r="H13" s="24">
        <v>6.5324999999999998</v>
      </c>
      <c r="I13" s="5"/>
      <c r="J13" s="2">
        <f t="shared" si="3"/>
        <v>6.5324999999999998</v>
      </c>
      <c r="K13" s="2">
        <v>555.26250000000005</v>
      </c>
      <c r="L13" s="5"/>
      <c r="M13" s="13">
        <f t="shared" si="2"/>
        <v>555.26250000000005</v>
      </c>
    </row>
    <row r="14" spans="1:13" ht="18.75" customHeight="1" x14ac:dyDescent="0.35">
      <c r="A14" s="26">
        <v>8</v>
      </c>
      <c r="B14" s="35" t="s">
        <v>83</v>
      </c>
      <c r="C14" s="2">
        <f>2.1*3.35</f>
        <v>7.0350000000000001</v>
      </c>
      <c r="D14" s="21" t="s">
        <v>9</v>
      </c>
      <c r="E14" s="21">
        <v>50</v>
      </c>
      <c r="F14" s="21">
        <v>35</v>
      </c>
      <c r="G14" s="2"/>
      <c r="H14" s="24">
        <v>7.0350000000000001</v>
      </c>
      <c r="I14" s="5"/>
      <c r="J14" s="2">
        <f t="shared" si="3"/>
        <v>7.0350000000000001</v>
      </c>
      <c r="K14" s="2">
        <v>597.97500000000002</v>
      </c>
      <c r="L14" s="5"/>
      <c r="M14" s="13">
        <f t="shared" si="2"/>
        <v>597.97500000000002</v>
      </c>
    </row>
    <row r="15" spans="1:13" ht="18.75" customHeight="1" x14ac:dyDescent="0.35">
      <c r="A15" s="26">
        <v>9</v>
      </c>
      <c r="B15" s="35" t="s">
        <v>84</v>
      </c>
      <c r="C15" s="30"/>
      <c r="D15" s="21" t="s">
        <v>9</v>
      </c>
      <c r="E15" s="21">
        <v>50</v>
      </c>
      <c r="F15" s="21">
        <v>35</v>
      </c>
      <c r="G15" s="2"/>
      <c r="H15" s="24">
        <v>0</v>
      </c>
      <c r="I15" s="5">
        <v>0</v>
      </c>
      <c r="J15" s="2">
        <f t="shared" si="3"/>
        <v>0</v>
      </c>
      <c r="K15" s="2">
        <v>0</v>
      </c>
      <c r="L15" s="5"/>
      <c r="M15" s="13">
        <f t="shared" si="2"/>
        <v>0</v>
      </c>
    </row>
    <row r="16" spans="1:13" ht="18.75" customHeight="1" x14ac:dyDescent="0.35">
      <c r="A16" s="26">
        <v>10</v>
      </c>
      <c r="B16" s="27" t="s">
        <v>85</v>
      </c>
      <c r="C16" s="30"/>
      <c r="D16" s="21" t="s">
        <v>9</v>
      </c>
      <c r="E16" s="21">
        <v>50</v>
      </c>
      <c r="F16" s="21">
        <v>35</v>
      </c>
      <c r="G16" s="2"/>
      <c r="H16" s="24">
        <v>0</v>
      </c>
      <c r="I16" s="5">
        <v>0</v>
      </c>
      <c r="J16" s="2">
        <f t="shared" si="3"/>
        <v>0</v>
      </c>
      <c r="K16" s="2">
        <v>0</v>
      </c>
      <c r="L16" s="5"/>
      <c r="M16" s="13">
        <f t="shared" si="2"/>
        <v>0</v>
      </c>
    </row>
    <row r="17" spans="1:13" ht="18.75" customHeight="1" x14ac:dyDescent="0.35">
      <c r="A17" s="26">
        <v>11</v>
      </c>
      <c r="B17" s="27" t="s">
        <v>18</v>
      </c>
      <c r="C17" s="30">
        <f>4.2*6.5</f>
        <v>27.3</v>
      </c>
      <c r="D17" s="21" t="s">
        <v>9</v>
      </c>
      <c r="E17" s="21">
        <v>50</v>
      </c>
      <c r="F17" s="21">
        <v>35</v>
      </c>
      <c r="G17" s="2"/>
      <c r="H17" s="24">
        <v>27.3</v>
      </c>
      <c r="I17" s="5"/>
      <c r="J17" s="2">
        <f t="shared" si="3"/>
        <v>27.3</v>
      </c>
      <c r="K17" s="2">
        <v>2320.5</v>
      </c>
      <c r="L17" s="5"/>
      <c r="M17" s="13">
        <f t="shared" si="2"/>
        <v>2320.5</v>
      </c>
    </row>
    <row r="18" spans="1:13" ht="18.75" customHeight="1" x14ac:dyDescent="0.35">
      <c r="A18" s="26">
        <v>12</v>
      </c>
      <c r="B18" s="27" t="s">
        <v>19</v>
      </c>
      <c r="C18" s="30">
        <f>1.93*2.6</f>
        <v>5.0179999999999998</v>
      </c>
      <c r="D18" s="21" t="s">
        <v>9</v>
      </c>
      <c r="E18" s="21">
        <v>50</v>
      </c>
      <c r="F18" s="21">
        <v>35</v>
      </c>
      <c r="G18" s="2"/>
      <c r="H18" s="24">
        <v>5.0179999999999998</v>
      </c>
      <c r="I18" s="5"/>
      <c r="J18" s="2">
        <f t="shared" si="3"/>
        <v>5.0179999999999998</v>
      </c>
      <c r="K18" s="2">
        <v>426.53</v>
      </c>
      <c r="L18" s="5"/>
      <c r="M18" s="13">
        <f t="shared" si="2"/>
        <v>426.53</v>
      </c>
    </row>
    <row r="19" spans="1:13" ht="18.75" customHeight="1" x14ac:dyDescent="0.35">
      <c r="A19" s="26">
        <v>13</v>
      </c>
      <c r="B19" s="27" t="s">
        <v>86</v>
      </c>
      <c r="C19" s="30">
        <f>1.25*2.15*2</f>
        <v>5.375</v>
      </c>
      <c r="D19" s="21" t="s">
        <v>9</v>
      </c>
      <c r="E19" s="21">
        <v>50</v>
      </c>
      <c r="F19" s="21">
        <v>35</v>
      </c>
      <c r="G19" s="2"/>
      <c r="H19" s="24">
        <v>5.375</v>
      </c>
      <c r="I19" s="5"/>
      <c r="J19" s="2">
        <f t="shared" si="3"/>
        <v>5.375</v>
      </c>
      <c r="K19" s="2">
        <v>456.875</v>
      </c>
      <c r="L19" s="5"/>
      <c r="M19" s="13">
        <f t="shared" si="2"/>
        <v>456.875</v>
      </c>
    </row>
    <row r="20" spans="1:13" ht="18.75" customHeight="1" x14ac:dyDescent="0.35">
      <c r="A20" s="26">
        <v>14</v>
      </c>
      <c r="B20" s="27" t="s">
        <v>20</v>
      </c>
      <c r="C20" s="30">
        <f>1.2*2.42</f>
        <v>2.9039999999999999</v>
      </c>
      <c r="D20" s="21" t="s">
        <v>9</v>
      </c>
      <c r="E20" s="21">
        <v>50</v>
      </c>
      <c r="F20" s="21">
        <v>35</v>
      </c>
      <c r="G20" s="2"/>
      <c r="H20" s="24">
        <v>2.9039999999999999</v>
      </c>
      <c r="I20" s="5"/>
      <c r="J20" s="2">
        <f t="shared" si="3"/>
        <v>2.9039999999999999</v>
      </c>
      <c r="K20" s="2">
        <v>246.83999999999997</v>
      </c>
      <c r="L20" s="5"/>
      <c r="M20" s="13">
        <f t="shared" si="2"/>
        <v>246.83999999999997</v>
      </c>
    </row>
    <row r="21" spans="1:13" ht="18.75" customHeight="1" x14ac:dyDescent="0.35">
      <c r="A21" s="26">
        <v>15</v>
      </c>
      <c r="B21" s="27" t="s">
        <v>87</v>
      </c>
      <c r="C21" s="30">
        <f>1.2*2.1</f>
        <v>2.52</v>
      </c>
      <c r="D21" s="21" t="s">
        <v>9</v>
      </c>
      <c r="E21" s="21">
        <v>50</v>
      </c>
      <c r="F21" s="21">
        <v>35</v>
      </c>
      <c r="G21" s="2"/>
      <c r="H21" s="24">
        <v>2.52</v>
      </c>
      <c r="I21" s="5"/>
      <c r="J21" s="2">
        <f t="shared" si="3"/>
        <v>2.52</v>
      </c>
      <c r="K21" s="2">
        <v>214.2</v>
      </c>
      <c r="L21" s="5"/>
      <c r="M21" s="13">
        <f t="shared" si="2"/>
        <v>214.2</v>
      </c>
    </row>
    <row r="22" spans="1:13" ht="18.75" customHeight="1" x14ac:dyDescent="0.35">
      <c r="A22" s="26">
        <v>16</v>
      </c>
      <c r="B22" s="27" t="s">
        <v>21</v>
      </c>
      <c r="C22" s="30">
        <f>1.22*2.55</f>
        <v>3.1109999999999998</v>
      </c>
      <c r="D22" s="21" t="s">
        <v>9</v>
      </c>
      <c r="E22" s="21">
        <v>50</v>
      </c>
      <c r="F22" s="21">
        <v>35</v>
      </c>
      <c r="G22" s="2"/>
      <c r="H22" s="24">
        <v>3.1109999999999998</v>
      </c>
      <c r="I22" s="5"/>
      <c r="J22" s="2">
        <f t="shared" si="3"/>
        <v>3.1109999999999998</v>
      </c>
      <c r="K22" s="2">
        <v>264.43499999999995</v>
      </c>
      <c r="L22" s="5"/>
      <c r="M22" s="13">
        <f t="shared" si="2"/>
        <v>264.43499999999995</v>
      </c>
    </row>
    <row r="23" spans="1:13" ht="18.75" customHeight="1" x14ac:dyDescent="0.35">
      <c r="A23" s="26">
        <v>17</v>
      </c>
      <c r="B23" s="27" t="s">
        <v>22</v>
      </c>
      <c r="C23" s="2">
        <f>2.15*3.45</f>
        <v>7.4175000000000004</v>
      </c>
      <c r="D23" s="21" t="s">
        <v>9</v>
      </c>
      <c r="E23" s="21">
        <v>50</v>
      </c>
      <c r="F23" s="21">
        <v>35</v>
      </c>
      <c r="G23" s="2"/>
      <c r="H23" s="24">
        <v>7.4175000000000004</v>
      </c>
      <c r="I23" s="5"/>
      <c r="J23" s="2">
        <f t="shared" ref="J23:J29" si="4">I23+H23</f>
        <v>7.4175000000000004</v>
      </c>
      <c r="K23" s="2">
        <v>630.48749999999995</v>
      </c>
      <c r="L23" s="5"/>
      <c r="M23" s="13">
        <f t="shared" ref="M23:M29" si="5">K23+L23</f>
        <v>630.48749999999995</v>
      </c>
    </row>
    <row r="24" spans="1:13" ht="18.75" customHeight="1" x14ac:dyDescent="0.35">
      <c r="A24" s="26">
        <v>18</v>
      </c>
      <c r="B24" s="27" t="s">
        <v>23</v>
      </c>
      <c r="C24" s="2">
        <f>4.4*3.45</f>
        <v>15.180000000000001</v>
      </c>
      <c r="D24" s="21" t="s">
        <v>9</v>
      </c>
      <c r="E24" s="21">
        <v>50</v>
      </c>
      <c r="F24" s="21">
        <v>35</v>
      </c>
      <c r="G24" s="2"/>
      <c r="H24" s="24">
        <v>15.180000000000001</v>
      </c>
      <c r="I24" s="5"/>
      <c r="J24" s="2">
        <f t="shared" si="4"/>
        <v>15.180000000000001</v>
      </c>
      <c r="K24" s="2">
        <v>1290.3000000000002</v>
      </c>
      <c r="L24" s="5"/>
      <c r="M24" s="13">
        <f t="shared" si="5"/>
        <v>1290.3000000000002</v>
      </c>
    </row>
    <row r="25" spans="1:13" ht="18.75" customHeight="1" x14ac:dyDescent="0.35">
      <c r="A25" s="26">
        <v>19</v>
      </c>
      <c r="B25" s="27" t="s">
        <v>24</v>
      </c>
      <c r="C25" s="2">
        <f>2.15*3.45</f>
        <v>7.4175000000000004</v>
      </c>
      <c r="D25" s="21" t="s">
        <v>9</v>
      </c>
      <c r="E25" s="21">
        <v>50</v>
      </c>
      <c r="F25" s="21">
        <v>35</v>
      </c>
      <c r="G25" s="2"/>
      <c r="H25" s="24">
        <v>7.4175000000000004</v>
      </c>
      <c r="I25" s="5"/>
      <c r="J25" s="2">
        <f t="shared" si="4"/>
        <v>7.4175000000000004</v>
      </c>
      <c r="K25" s="2">
        <v>630.48749999999995</v>
      </c>
      <c r="L25" s="5"/>
      <c r="M25" s="13">
        <f t="shared" si="5"/>
        <v>630.48749999999995</v>
      </c>
    </row>
    <row r="26" spans="1:13" ht="18.75" customHeight="1" x14ac:dyDescent="0.35">
      <c r="A26" s="26">
        <v>20</v>
      </c>
      <c r="B26" s="27" t="s">
        <v>25</v>
      </c>
      <c r="C26" s="2">
        <f>2.15*3.45</f>
        <v>7.4175000000000004</v>
      </c>
      <c r="D26" s="21" t="s">
        <v>9</v>
      </c>
      <c r="E26" s="21">
        <v>50</v>
      </c>
      <c r="F26" s="21">
        <v>35</v>
      </c>
      <c r="G26" s="2"/>
      <c r="H26" s="24">
        <v>7.4175000000000004</v>
      </c>
      <c r="I26" s="5"/>
      <c r="J26" s="2">
        <f t="shared" si="4"/>
        <v>7.4175000000000004</v>
      </c>
      <c r="K26" s="2">
        <v>630.48749999999995</v>
      </c>
      <c r="L26" s="5"/>
      <c r="M26" s="13">
        <f t="shared" si="5"/>
        <v>630.48749999999995</v>
      </c>
    </row>
    <row r="27" spans="1:13" ht="18.75" customHeight="1" x14ac:dyDescent="0.35">
      <c r="A27" s="26">
        <v>21</v>
      </c>
      <c r="B27" s="27" t="s">
        <v>26</v>
      </c>
      <c r="C27" s="2">
        <f>2.15*3.45</f>
        <v>7.4175000000000004</v>
      </c>
      <c r="D27" s="21" t="s">
        <v>9</v>
      </c>
      <c r="E27" s="21">
        <v>50</v>
      </c>
      <c r="F27" s="21">
        <v>35</v>
      </c>
      <c r="G27" s="2"/>
      <c r="H27" s="24">
        <v>7.4175000000000004</v>
      </c>
      <c r="I27" s="5"/>
      <c r="J27" s="2">
        <f t="shared" si="4"/>
        <v>7.4175000000000004</v>
      </c>
      <c r="K27" s="2">
        <v>630.48749999999995</v>
      </c>
      <c r="L27" s="5"/>
      <c r="M27" s="13">
        <f t="shared" si="5"/>
        <v>630.48749999999995</v>
      </c>
    </row>
    <row r="28" spans="1:13" ht="18.75" customHeight="1" x14ac:dyDescent="0.35">
      <c r="A28" s="26">
        <v>22</v>
      </c>
      <c r="B28" s="27" t="s">
        <v>27</v>
      </c>
      <c r="C28" s="2">
        <f>2.15*3.45</f>
        <v>7.4175000000000004</v>
      </c>
      <c r="D28" s="21" t="s">
        <v>9</v>
      </c>
      <c r="E28" s="21">
        <v>50</v>
      </c>
      <c r="F28" s="21">
        <v>35</v>
      </c>
      <c r="G28" s="2"/>
      <c r="H28" s="24">
        <v>7.4175000000000004</v>
      </c>
      <c r="I28" s="5"/>
      <c r="J28" s="2">
        <f t="shared" si="4"/>
        <v>7.4175000000000004</v>
      </c>
      <c r="K28" s="2">
        <v>630.48749999999995</v>
      </c>
      <c r="L28" s="5"/>
      <c r="M28" s="13">
        <f t="shared" si="5"/>
        <v>630.48749999999995</v>
      </c>
    </row>
    <row r="29" spans="1:13" ht="36" customHeight="1" x14ac:dyDescent="0.35">
      <c r="A29" s="26">
        <v>23</v>
      </c>
      <c r="B29" s="27" t="s">
        <v>129</v>
      </c>
      <c r="C29" s="2"/>
      <c r="D29" s="21"/>
      <c r="E29" s="21"/>
      <c r="F29" s="21"/>
      <c r="G29" s="2"/>
      <c r="H29" s="24">
        <v>0</v>
      </c>
      <c r="I29" s="5">
        <v>0</v>
      </c>
      <c r="J29" s="2">
        <f t="shared" si="4"/>
        <v>0</v>
      </c>
      <c r="K29" s="2">
        <v>0</v>
      </c>
      <c r="L29" s="5"/>
      <c r="M29" s="13">
        <f t="shared" si="5"/>
        <v>0</v>
      </c>
    </row>
    <row r="30" spans="1:13" ht="36" customHeight="1" x14ac:dyDescent="0.35">
      <c r="A30" s="26">
        <v>24</v>
      </c>
      <c r="B30" s="27" t="s">
        <v>130</v>
      </c>
      <c r="C30" s="2"/>
      <c r="D30" s="21"/>
      <c r="E30" s="21"/>
      <c r="F30" s="21"/>
      <c r="G30" s="2"/>
      <c r="H30" s="24"/>
      <c r="I30" s="5"/>
      <c r="J30" s="2"/>
      <c r="K30" s="2"/>
      <c r="L30" s="5"/>
      <c r="M30" s="13"/>
    </row>
    <row r="31" spans="1:13" ht="36" customHeight="1" x14ac:dyDescent="0.35">
      <c r="A31" s="26">
        <v>25</v>
      </c>
      <c r="B31" s="27" t="s">
        <v>148</v>
      </c>
      <c r="C31" s="2">
        <v>8</v>
      </c>
      <c r="D31" s="21" t="s">
        <v>113</v>
      </c>
      <c r="E31" s="21"/>
      <c r="F31" s="21"/>
      <c r="G31" s="2">
        <v>250</v>
      </c>
      <c r="H31" s="24">
        <v>8</v>
      </c>
      <c r="I31" s="5"/>
      <c r="J31" s="2">
        <f>I31+H31</f>
        <v>8</v>
      </c>
      <c r="K31" s="2">
        <v>2000</v>
      </c>
      <c r="L31" s="5"/>
      <c r="M31" s="13">
        <f>L31+K31</f>
        <v>2000</v>
      </c>
    </row>
    <row r="32" spans="1:13" ht="32.25" customHeight="1" x14ac:dyDescent="0.35">
      <c r="A32" s="26">
        <v>26</v>
      </c>
      <c r="B32" s="27" t="s">
        <v>149</v>
      </c>
      <c r="C32" s="2">
        <v>1</v>
      </c>
      <c r="D32" s="21" t="s">
        <v>113</v>
      </c>
      <c r="E32" s="21"/>
      <c r="F32" s="21"/>
      <c r="G32" s="2">
        <v>250</v>
      </c>
      <c r="H32" s="24">
        <v>1</v>
      </c>
      <c r="I32" s="5"/>
      <c r="J32" s="2">
        <f>I32+H32</f>
        <v>1</v>
      </c>
      <c r="K32" s="2">
        <v>250</v>
      </c>
      <c r="L32" s="5"/>
      <c r="M32" s="13">
        <f>L32+K32</f>
        <v>250</v>
      </c>
    </row>
    <row r="33" spans="1:13" ht="18.75" customHeight="1" x14ac:dyDescent="0.35">
      <c r="A33" s="26"/>
      <c r="B33" s="28" t="s">
        <v>88</v>
      </c>
      <c r="C33" s="2"/>
      <c r="D33" s="21"/>
      <c r="E33" s="21"/>
      <c r="F33" s="21"/>
      <c r="G33" s="2"/>
      <c r="H33" s="24">
        <v>0</v>
      </c>
      <c r="I33" s="5">
        <v>0</v>
      </c>
      <c r="J33" s="2">
        <f t="shared" ref="J33:J38" si="6">I33+H33</f>
        <v>0</v>
      </c>
      <c r="K33" s="2">
        <v>0</v>
      </c>
      <c r="L33" s="5"/>
      <c r="M33" s="13">
        <f t="shared" ref="M33:M39" si="7">K33+L33</f>
        <v>0</v>
      </c>
    </row>
    <row r="34" spans="1:13" ht="18.75" customHeight="1" x14ac:dyDescent="0.35">
      <c r="A34" s="26">
        <v>27</v>
      </c>
      <c r="B34" s="27" t="s">
        <v>28</v>
      </c>
      <c r="C34" s="2">
        <f>3.2*3.1</f>
        <v>9.9200000000000017</v>
      </c>
      <c r="D34" s="21" t="s">
        <v>9</v>
      </c>
      <c r="E34" s="21">
        <v>50</v>
      </c>
      <c r="F34" s="21">
        <v>35</v>
      </c>
      <c r="G34" s="2"/>
      <c r="H34" s="24">
        <v>9.9200000000000017</v>
      </c>
      <c r="I34" s="5"/>
      <c r="J34" s="2">
        <f t="shared" si="6"/>
        <v>9.9200000000000017</v>
      </c>
      <c r="K34" s="2">
        <v>843.20000000000016</v>
      </c>
      <c r="L34" s="5"/>
      <c r="M34" s="13">
        <f t="shared" si="7"/>
        <v>843.20000000000016</v>
      </c>
    </row>
    <row r="35" spans="1:13" ht="18.75" customHeight="1" x14ac:dyDescent="0.35">
      <c r="A35" s="26">
        <v>28</v>
      </c>
      <c r="B35" s="27" t="s">
        <v>29</v>
      </c>
      <c r="C35" s="2">
        <f>2.15*3.13</f>
        <v>6.7294999999999998</v>
      </c>
      <c r="D35" s="21" t="s">
        <v>9</v>
      </c>
      <c r="E35" s="21">
        <v>50</v>
      </c>
      <c r="F35" s="21">
        <v>35</v>
      </c>
      <c r="G35" s="2"/>
      <c r="H35" s="24">
        <v>6.7294999999999998</v>
      </c>
      <c r="I35" s="5"/>
      <c r="J35" s="2">
        <f t="shared" si="6"/>
        <v>6.7294999999999998</v>
      </c>
      <c r="K35" s="2">
        <v>572.00749999999994</v>
      </c>
      <c r="L35" s="5"/>
      <c r="M35" s="13">
        <f t="shared" si="7"/>
        <v>572.00749999999994</v>
      </c>
    </row>
    <row r="36" spans="1:13" ht="18.75" customHeight="1" x14ac:dyDescent="0.35">
      <c r="A36" s="26">
        <v>29</v>
      </c>
      <c r="B36" s="27" t="s">
        <v>30</v>
      </c>
      <c r="C36" s="2">
        <f>1.1*2.14</f>
        <v>2.3540000000000005</v>
      </c>
      <c r="D36" s="21" t="s">
        <v>9</v>
      </c>
      <c r="E36" s="21">
        <v>50</v>
      </c>
      <c r="F36" s="21">
        <v>35</v>
      </c>
      <c r="G36" s="2"/>
      <c r="H36" s="24">
        <v>2.3540000000000005</v>
      </c>
      <c r="I36" s="5"/>
      <c r="J36" s="2">
        <f t="shared" si="6"/>
        <v>2.3540000000000005</v>
      </c>
      <c r="K36" s="2">
        <v>200.09000000000003</v>
      </c>
      <c r="L36" s="5"/>
      <c r="M36" s="13">
        <f t="shared" si="7"/>
        <v>200.09000000000003</v>
      </c>
    </row>
    <row r="37" spans="1:13" ht="18.75" customHeight="1" x14ac:dyDescent="0.35">
      <c r="A37" s="26">
        <v>30</v>
      </c>
      <c r="B37" s="27" t="s">
        <v>31</v>
      </c>
      <c r="C37" s="2"/>
      <c r="D37" s="21" t="s">
        <v>9</v>
      </c>
      <c r="E37" s="21">
        <v>50</v>
      </c>
      <c r="F37" s="21">
        <v>35</v>
      </c>
      <c r="G37" s="2"/>
      <c r="H37" s="24">
        <v>0</v>
      </c>
      <c r="I37" s="5">
        <v>0</v>
      </c>
      <c r="J37" s="2">
        <f t="shared" si="6"/>
        <v>0</v>
      </c>
      <c r="K37" s="2">
        <v>0</v>
      </c>
      <c r="L37" s="5"/>
      <c r="M37" s="13">
        <f t="shared" si="7"/>
        <v>0</v>
      </c>
    </row>
    <row r="38" spans="1:13" ht="18.75" customHeight="1" x14ac:dyDescent="0.35">
      <c r="A38" s="26">
        <v>31</v>
      </c>
      <c r="B38" s="27" t="s">
        <v>32</v>
      </c>
      <c r="C38" s="2"/>
      <c r="D38" s="21" t="s">
        <v>9</v>
      </c>
      <c r="E38" s="21">
        <v>50</v>
      </c>
      <c r="F38" s="21">
        <v>35</v>
      </c>
      <c r="G38" s="2"/>
      <c r="H38" s="24">
        <v>0</v>
      </c>
      <c r="I38" s="5">
        <v>0</v>
      </c>
      <c r="J38" s="2">
        <f t="shared" si="6"/>
        <v>0</v>
      </c>
      <c r="K38" s="2">
        <v>0</v>
      </c>
      <c r="L38" s="5"/>
      <c r="M38" s="13">
        <f t="shared" si="7"/>
        <v>0</v>
      </c>
    </row>
    <row r="39" spans="1:13" x14ac:dyDescent="0.35">
      <c r="A39" s="26">
        <v>32</v>
      </c>
      <c r="B39" s="27" t="s">
        <v>131</v>
      </c>
      <c r="C39" s="2">
        <f>2.15*3.32</f>
        <v>7.137999999999999</v>
      </c>
      <c r="D39" s="21" t="s">
        <v>9</v>
      </c>
      <c r="E39" s="21"/>
      <c r="F39" s="21"/>
      <c r="G39" s="2"/>
      <c r="H39" s="24"/>
      <c r="I39" s="5"/>
      <c r="J39" s="2"/>
      <c r="K39" s="2">
        <v>0</v>
      </c>
      <c r="L39" s="5"/>
      <c r="M39" s="13">
        <f t="shared" si="7"/>
        <v>0</v>
      </c>
    </row>
    <row r="40" spans="1:13" x14ac:dyDescent="0.35">
      <c r="A40" s="26">
        <v>33</v>
      </c>
      <c r="B40" s="27" t="s">
        <v>132</v>
      </c>
      <c r="C40" s="2">
        <f t="shared" ref="C40:C42" si="8">2.15*3.32</f>
        <v>7.137999999999999</v>
      </c>
      <c r="D40" s="21" t="s">
        <v>9</v>
      </c>
      <c r="E40" s="21"/>
      <c r="F40" s="21"/>
      <c r="G40" s="2"/>
      <c r="H40" s="24"/>
      <c r="I40" s="5"/>
      <c r="J40" s="2"/>
      <c r="K40" s="2">
        <v>0</v>
      </c>
      <c r="L40" s="5"/>
      <c r="M40" s="13">
        <f t="shared" ref="M40:M43" si="9">K40+L40</f>
        <v>0</v>
      </c>
    </row>
    <row r="41" spans="1:13" x14ac:dyDescent="0.35">
      <c r="A41" s="26">
        <v>34</v>
      </c>
      <c r="B41" s="27" t="s">
        <v>133</v>
      </c>
      <c r="C41" s="2">
        <f>2.15*4.35</f>
        <v>9.3524999999999991</v>
      </c>
      <c r="D41" s="21" t="s">
        <v>9</v>
      </c>
      <c r="E41" s="21"/>
      <c r="F41" s="21"/>
      <c r="G41" s="2"/>
      <c r="H41" s="24"/>
      <c r="I41" s="5"/>
      <c r="J41" s="2"/>
      <c r="K41" s="2">
        <v>0</v>
      </c>
      <c r="L41" s="5"/>
      <c r="M41" s="13">
        <f t="shared" si="9"/>
        <v>0</v>
      </c>
    </row>
    <row r="42" spans="1:13" x14ac:dyDescent="0.35">
      <c r="A42" s="26">
        <v>35</v>
      </c>
      <c r="B42" s="27" t="s">
        <v>134</v>
      </c>
      <c r="C42" s="2">
        <f t="shared" si="8"/>
        <v>7.137999999999999</v>
      </c>
      <c r="D42" s="21" t="s">
        <v>9</v>
      </c>
      <c r="E42" s="21"/>
      <c r="F42" s="21"/>
      <c r="G42" s="2"/>
      <c r="H42" s="24"/>
      <c r="I42" s="5"/>
      <c r="J42" s="2"/>
      <c r="K42" s="2">
        <v>0</v>
      </c>
      <c r="L42" s="5"/>
      <c r="M42" s="13">
        <f t="shared" si="9"/>
        <v>0</v>
      </c>
    </row>
    <row r="43" spans="1:13" x14ac:dyDescent="0.35">
      <c r="A43" s="26">
        <v>36</v>
      </c>
      <c r="B43" s="27" t="s">
        <v>135</v>
      </c>
      <c r="C43" s="2">
        <f>2.15*4.35</f>
        <v>9.3524999999999991</v>
      </c>
      <c r="D43" s="21" t="s">
        <v>9</v>
      </c>
      <c r="E43" s="21"/>
      <c r="F43" s="21"/>
      <c r="G43" s="2"/>
      <c r="H43" s="24"/>
      <c r="I43" s="5"/>
      <c r="J43" s="2"/>
      <c r="K43" s="2">
        <v>0</v>
      </c>
      <c r="L43" s="5"/>
      <c r="M43" s="13">
        <f t="shared" si="9"/>
        <v>0</v>
      </c>
    </row>
    <row r="44" spans="1:13" ht="18.75" customHeight="1" x14ac:dyDescent="0.35">
      <c r="A44" s="26">
        <v>37</v>
      </c>
      <c r="B44" s="27" t="s">
        <v>89</v>
      </c>
      <c r="C44" s="2">
        <f>4.65*8.5</f>
        <v>39.525000000000006</v>
      </c>
      <c r="D44" s="21" t="s">
        <v>9</v>
      </c>
      <c r="E44" s="21">
        <v>50</v>
      </c>
      <c r="F44" s="21">
        <v>35</v>
      </c>
      <c r="G44" s="2"/>
      <c r="H44" s="24">
        <v>39.525000000000006</v>
      </c>
      <c r="I44" s="5"/>
      <c r="J44" s="2">
        <f t="shared" ref="J44:J56" si="10">I44+H44</f>
        <v>39.525000000000006</v>
      </c>
      <c r="K44" s="2">
        <v>3359.6250000000005</v>
      </c>
      <c r="L44" s="5"/>
      <c r="M44" s="13">
        <f t="shared" ref="M44:M56" si="11">K44+L44</f>
        <v>3359.6250000000005</v>
      </c>
    </row>
    <row r="45" spans="1:13" ht="18.75" customHeight="1" x14ac:dyDescent="0.35">
      <c r="A45" s="26">
        <v>38</v>
      </c>
      <c r="B45" s="27" t="s">
        <v>90</v>
      </c>
      <c r="C45" s="2">
        <f>1.2*8.5</f>
        <v>10.199999999999999</v>
      </c>
      <c r="D45" s="21" t="s">
        <v>9</v>
      </c>
      <c r="E45" s="21">
        <v>50</v>
      </c>
      <c r="F45" s="21">
        <v>35</v>
      </c>
      <c r="G45" s="2"/>
      <c r="H45" s="24">
        <v>10.199999999999999</v>
      </c>
      <c r="I45" s="5"/>
      <c r="J45" s="2">
        <f t="shared" si="10"/>
        <v>10.199999999999999</v>
      </c>
      <c r="K45" s="2">
        <v>867</v>
      </c>
      <c r="L45" s="5"/>
      <c r="M45" s="13">
        <f t="shared" si="11"/>
        <v>867</v>
      </c>
    </row>
    <row r="46" spans="1:13" ht="18.75" customHeight="1" x14ac:dyDescent="0.35">
      <c r="A46" s="26">
        <v>39</v>
      </c>
      <c r="B46" s="27" t="s">
        <v>33</v>
      </c>
      <c r="C46" s="2">
        <f>2.16*3.25</f>
        <v>7.0200000000000005</v>
      </c>
      <c r="D46" s="21" t="s">
        <v>9</v>
      </c>
      <c r="E46" s="21">
        <v>50</v>
      </c>
      <c r="F46" s="21">
        <v>35</v>
      </c>
      <c r="G46" s="2"/>
      <c r="H46" s="24">
        <v>7.0200000000000005</v>
      </c>
      <c r="I46" s="5"/>
      <c r="J46" s="2">
        <f t="shared" ref="J46:J51" si="12">I46+H46</f>
        <v>7.0200000000000005</v>
      </c>
      <c r="K46" s="2">
        <v>596.70000000000005</v>
      </c>
      <c r="L46" s="5"/>
      <c r="M46" s="13">
        <f t="shared" ref="M46:M51" si="13">K46+L46</f>
        <v>596.70000000000005</v>
      </c>
    </row>
    <row r="47" spans="1:13" ht="18.75" customHeight="1" x14ac:dyDescent="0.35">
      <c r="A47" s="26">
        <v>40</v>
      </c>
      <c r="B47" s="27" t="s">
        <v>91</v>
      </c>
      <c r="C47" s="2">
        <f t="shared" ref="C47:C48" si="14">2.16*3.25</f>
        <v>7.0200000000000005</v>
      </c>
      <c r="D47" s="21" t="s">
        <v>9</v>
      </c>
      <c r="E47" s="21">
        <v>50</v>
      </c>
      <c r="F47" s="21">
        <v>35</v>
      </c>
      <c r="G47" s="2"/>
      <c r="H47" s="24">
        <v>7.0200000000000005</v>
      </c>
      <c r="I47" s="5"/>
      <c r="J47" s="2">
        <f t="shared" si="12"/>
        <v>7.0200000000000005</v>
      </c>
      <c r="K47" s="2">
        <v>596.70000000000005</v>
      </c>
      <c r="L47" s="5"/>
      <c r="M47" s="13">
        <f t="shared" si="13"/>
        <v>596.70000000000005</v>
      </c>
    </row>
    <row r="48" spans="1:13" ht="18.75" customHeight="1" x14ac:dyDescent="0.35">
      <c r="A48" s="26">
        <v>41</v>
      </c>
      <c r="B48" s="27" t="s">
        <v>92</v>
      </c>
      <c r="C48" s="2">
        <f t="shared" si="14"/>
        <v>7.0200000000000005</v>
      </c>
      <c r="D48" s="21" t="s">
        <v>9</v>
      </c>
      <c r="E48" s="21">
        <v>50</v>
      </c>
      <c r="F48" s="21">
        <v>35</v>
      </c>
      <c r="G48" s="2"/>
      <c r="H48" s="24">
        <v>7.0200000000000005</v>
      </c>
      <c r="I48" s="5"/>
      <c r="J48" s="2">
        <f t="shared" si="12"/>
        <v>7.0200000000000005</v>
      </c>
      <c r="K48" s="2">
        <v>596.70000000000005</v>
      </c>
      <c r="L48" s="5"/>
      <c r="M48" s="13">
        <f t="shared" si="13"/>
        <v>596.70000000000005</v>
      </c>
    </row>
    <row r="49" spans="1:13" ht="18.75" customHeight="1" x14ac:dyDescent="0.35">
      <c r="A49" s="26">
        <v>42</v>
      </c>
      <c r="B49" s="27" t="s">
        <v>34</v>
      </c>
      <c r="C49" s="2">
        <f>2*3.35</f>
        <v>6.7</v>
      </c>
      <c r="D49" s="21" t="s">
        <v>9</v>
      </c>
      <c r="E49" s="21">
        <v>50</v>
      </c>
      <c r="F49" s="21">
        <v>35</v>
      </c>
      <c r="G49" s="2"/>
      <c r="H49" s="24">
        <v>6.7</v>
      </c>
      <c r="I49" s="5"/>
      <c r="J49" s="2">
        <f t="shared" si="12"/>
        <v>6.7</v>
      </c>
      <c r="K49" s="2">
        <v>569.5</v>
      </c>
      <c r="L49" s="5"/>
      <c r="M49" s="13">
        <f t="shared" si="13"/>
        <v>569.5</v>
      </c>
    </row>
    <row r="50" spans="1:13" ht="18.75" customHeight="1" x14ac:dyDescent="0.35">
      <c r="A50" s="26">
        <v>43</v>
      </c>
      <c r="B50" s="27" t="s">
        <v>35</v>
      </c>
      <c r="C50" s="2">
        <f>2*3.35</f>
        <v>6.7</v>
      </c>
      <c r="D50" s="21" t="s">
        <v>9</v>
      </c>
      <c r="E50" s="21">
        <v>50</v>
      </c>
      <c r="F50" s="21">
        <v>35</v>
      </c>
      <c r="G50" s="2"/>
      <c r="H50" s="24">
        <v>6.7</v>
      </c>
      <c r="I50" s="5"/>
      <c r="J50" s="2">
        <f t="shared" si="12"/>
        <v>6.7</v>
      </c>
      <c r="K50" s="2">
        <v>569.5</v>
      </c>
      <c r="L50" s="5"/>
      <c r="M50" s="13">
        <f t="shared" si="13"/>
        <v>569.5</v>
      </c>
    </row>
    <row r="51" spans="1:13" ht="18.75" customHeight="1" x14ac:dyDescent="0.35">
      <c r="A51" s="26">
        <v>44</v>
      </c>
      <c r="B51" s="27" t="s">
        <v>36</v>
      </c>
      <c r="C51" s="2">
        <f>1.5*2.3</f>
        <v>3.4499999999999997</v>
      </c>
      <c r="D51" s="21" t="s">
        <v>9</v>
      </c>
      <c r="E51" s="21">
        <v>50</v>
      </c>
      <c r="F51" s="21">
        <v>35</v>
      </c>
      <c r="G51" s="2"/>
      <c r="H51" s="24">
        <v>3.4499999999999997</v>
      </c>
      <c r="I51" s="5"/>
      <c r="J51" s="2">
        <f t="shared" si="12"/>
        <v>3.4499999999999997</v>
      </c>
      <c r="K51" s="2">
        <v>293.25</v>
      </c>
      <c r="L51" s="5"/>
      <c r="M51" s="13">
        <f t="shared" si="13"/>
        <v>293.25</v>
      </c>
    </row>
    <row r="52" spans="1:13" ht="18.75" customHeight="1" x14ac:dyDescent="0.35">
      <c r="A52" s="26">
        <v>45</v>
      </c>
      <c r="B52" s="27" t="s">
        <v>37</v>
      </c>
      <c r="C52" s="2">
        <f>1.2*2.1</f>
        <v>2.52</v>
      </c>
      <c r="D52" s="21" t="s">
        <v>9</v>
      </c>
      <c r="E52" s="21">
        <v>50</v>
      </c>
      <c r="F52" s="21">
        <v>35</v>
      </c>
      <c r="G52" s="2"/>
      <c r="H52" s="24">
        <v>2.52</v>
      </c>
      <c r="I52" s="5"/>
      <c r="J52" s="2">
        <f t="shared" si="10"/>
        <v>2.52</v>
      </c>
      <c r="K52" s="2">
        <v>214.2</v>
      </c>
      <c r="L52" s="5"/>
      <c r="M52" s="13">
        <f t="shared" si="11"/>
        <v>214.2</v>
      </c>
    </row>
    <row r="53" spans="1:13" ht="18.75" customHeight="1" x14ac:dyDescent="0.35">
      <c r="A53" s="26">
        <v>46</v>
      </c>
      <c r="B53" s="27" t="s">
        <v>93</v>
      </c>
      <c r="C53" s="2"/>
      <c r="D53" s="21" t="s">
        <v>9</v>
      </c>
      <c r="E53" s="21">
        <v>50</v>
      </c>
      <c r="F53" s="21">
        <v>35</v>
      </c>
      <c r="G53" s="2"/>
      <c r="H53" s="24">
        <v>0</v>
      </c>
      <c r="I53" s="5">
        <v>0</v>
      </c>
      <c r="J53" s="2">
        <f t="shared" si="10"/>
        <v>0</v>
      </c>
      <c r="K53" s="2">
        <v>0</v>
      </c>
      <c r="L53" s="5"/>
      <c r="M53" s="13">
        <f t="shared" si="11"/>
        <v>0</v>
      </c>
    </row>
    <row r="54" spans="1:13" ht="18.75" customHeight="1" x14ac:dyDescent="0.35">
      <c r="A54" s="26">
        <v>47</v>
      </c>
      <c r="B54" s="27" t="s">
        <v>94</v>
      </c>
      <c r="C54" s="2">
        <f>3.2*7.2</f>
        <v>23.040000000000003</v>
      </c>
      <c r="D54" s="21" t="s">
        <v>9</v>
      </c>
      <c r="E54" s="21">
        <v>50</v>
      </c>
      <c r="F54" s="21">
        <v>35</v>
      </c>
      <c r="G54" s="2"/>
      <c r="H54" s="24">
        <v>23.040000000000003</v>
      </c>
      <c r="I54" s="5"/>
      <c r="J54" s="2">
        <f t="shared" si="10"/>
        <v>23.040000000000003</v>
      </c>
      <c r="K54" s="2">
        <v>1958.4000000000003</v>
      </c>
      <c r="L54" s="5"/>
      <c r="M54" s="13">
        <f t="shared" si="11"/>
        <v>1958.4000000000003</v>
      </c>
    </row>
    <row r="55" spans="1:13" ht="18.75" customHeight="1" x14ac:dyDescent="0.35">
      <c r="A55" s="26">
        <v>48</v>
      </c>
      <c r="B55" s="27" t="s">
        <v>38</v>
      </c>
      <c r="C55" s="2">
        <f>1.2*2.1</f>
        <v>2.52</v>
      </c>
      <c r="D55" s="21" t="s">
        <v>9</v>
      </c>
      <c r="E55" s="21">
        <v>50</v>
      </c>
      <c r="F55" s="21">
        <v>35</v>
      </c>
      <c r="G55" s="2"/>
      <c r="H55" s="24">
        <v>2.52</v>
      </c>
      <c r="I55" s="5"/>
      <c r="J55" s="2">
        <f t="shared" si="10"/>
        <v>2.52</v>
      </c>
      <c r="K55" s="2">
        <v>214.2</v>
      </c>
      <c r="L55" s="5"/>
      <c r="M55" s="13">
        <f t="shared" si="11"/>
        <v>214.2</v>
      </c>
    </row>
    <row r="56" spans="1:13" ht="18.75" customHeight="1" x14ac:dyDescent="0.35">
      <c r="A56" s="26">
        <v>49</v>
      </c>
      <c r="B56" s="27" t="s">
        <v>39</v>
      </c>
      <c r="C56" s="2">
        <f>1.2*2.1</f>
        <v>2.52</v>
      </c>
      <c r="D56" s="21" t="s">
        <v>9</v>
      </c>
      <c r="E56" s="21">
        <v>50</v>
      </c>
      <c r="F56" s="21">
        <v>35</v>
      </c>
      <c r="G56" s="2"/>
      <c r="H56" s="24">
        <v>2.52</v>
      </c>
      <c r="I56" s="5"/>
      <c r="J56" s="2">
        <f t="shared" si="10"/>
        <v>2.52</v>
      </c>
      <c r="K56" s="2">
        <v>214.2</v>
      </c>
      <c r="L56" s="5"/>
      <c r="M56" s="13">
        <f t="shared" si="11"/>
        <v>214.2</v>
      </c>
    </row>
    <row r="57" spans="1:13" ht="18.75" customHeight="1" x14ac:dyDescent="0.35">
      <c r="A57" s="26">
        <v>50</v>
      </c>
      <c r="B57" s="27" t="s">
        <v>40</v>
      </c>
      <c r="C57" s="2"/>
      <c r="D57" s="21" t="s">
        <v>9</v>
      </c>
      <c r="E57" s="21">
        <v>50</v>
      </c>
      <c r="F57" s="21">
        <v>35</v>
      </c>
      <c r="G57" s="2"/>
      <c r="H57" s="24">
        <v>0</v>
      </c>
      <c r="I57" s="5">
        <v>0</v>
      </c>
      <c r="J57" s="2">
        <f t="shared" ref="J57:J70" si="15">I57+H57</f>
        <v>0</v>
      </c>
      <c r="K57" s="2">
        <v>0</v>
      </c>
      <c r="L57" s="5"/>
      <c r="M57" s="13">
        <f t="shared" ref="M57:M70" si="16">K57+L57</f>
        <v>0</v>
      </c>
    </row>
    <row r="58" spans="1:13" ht="18.75" customHeight="1" x14ac:dyDescent="0.35">
      <c r="A58" s="26">
        <v>51</v>
      </c>
      <c r="B58" s="27" t="s">
        <v>41</v>
      </c>
      <c r="C58" s="2"/>
      <c r="D58" s="21" t="s">
        <v>9</v>
      </c>
      <c r="E58" s="21">
        <v>50</v>
      </c>
      <c r="F58" s="21">
        <v>35</v>
      </c>
      <c r="G58" s="2"/>
      <c r="H58" s="24"/>
      <c r="I58" s="5"/>
      <c r="J58" s="2"/>
      <c r="K58" s="2"/>
      <c r="L58" s="5"/>
      <c r="M58" s="13"/>
    </row>
    <row r="59" spans="1:13" ht="18.75" customHeight="1" x14ac:dyDescent="0.35">
      <c r="A59" s="26">
        <v>52</v>
      </c>
      <c r="B59" s="27" t="s">
        <v>136</v>
      </c>
      <c r="C59" s="2">
        <v>6</v>
      </c>
      <c r="D59" s="21" t="s">
        <v>113</v>
      </c>
      <c r="E59" s="21"/>
      <c r="F59" s="21"/>
      <c r="G59" s="2">
        <v>250</v>
      </c>
      <c r="H59" s="24">
        <v>6</v>
      </c>
      <c r="I59" s="5"/>
      <c r="J59" s="2">
        <f>I59+H59</f>
        <v>6</v>
      </c>
      <c r="K59" s="2">
        <v>1500</v>
      </c>
      <c r="L59" s="5"/>
      <c r="M59" s="13">
        <f>L59+K59</f>
        <v>1500</v>
      </c>
    </row>
    <row r="60" spans="1:13" ht="7.5" customHeight="1" x14ac:dyDescent="0.35">
      <c r="A60" s="26"/>
      <c r="B60" s="27"/>
      <c r="C60" s="2"/>
      <c r="D60" s="21"/>
      <c r="E60" s="21"/>
      <c r="F60" s="21"/>
      <c r="G60" s="2"/>
      <c r="H60" s="24">
        <v>0</v>
      </c>
      <c r="I60" s="5">
        <v>0</v>
      </c>
      <c r="J60" s="2">
        <f t="shared" si="15"/>
        <v>0</v>
      </c>
      <c r="K60" s="2">
        <v>0</v>
      </c>
      <c r="L60" s="5"/>
      <c r="M60" s="13">
        <f t="shared" si="16"/>
        <v>0</v>
      </c>
    </row>
    <row r="61" spans="1:13" ht="13.5" customHeight="1" x14ac:dyDescent="0.35">
      <c r="A61" s="26"/>
      <c r="B61" s="28" t="s">
        <v>95</v>
      </c>
      <c r="C61" s="2"/>
      <c r="D61" s="21"/>
      <c r="E61" s="21"/>
      <c r="F61" s="21"/>
      <c r="G61" s="2"/>
      <c r="H61" s="24">
        <v>0</v>
      </c>
      <c r="I61" s="5">
        <v>0</v>
      </c>
      <c r="J61" s="2">
        <f t="shared" si="15"/>
        <v>0</v>
      </c>
      <c r="K61" s="2">
        <v>0</v>
      </c>
      <c r="L61" s="5"/>
      <c r="M61" s="13">
        <f t="shared" si="16"/>
        <v>0</v>
      </c>
    </row>
    <row r="62" spans="1:13" ht="18.75" customHeight="1" x14ac:dyDescent="0.35">
      <c r="A62" s="26">
        <v>53</v>
      </c>
      <c r="B62" s="27" t="s">
        <v>42</v>
      </c>
      <c r="C62" s="2">
        <f>2.2*3.35</f>
        <v>7.370000000000001</v>
      </c>
      <c r="D62" s="21" t="s">
        <v>9</v>
      </c>
      <c r="E62" s="21">
        <v>50</v>
      </c>
      <c r="F62" s="21">
        <v>35</v>
      </c>
      <c r="G62" s="2"/>
      <c r="H62" s="24">
        <v>7.370000000000001</v>
      </c>
      <c r="I62" s="5"/>
      <c r="J62" s="2">
        <f t="shared" si="15"/>
        <v>7.370000000000001</v>
      </c>
      <c r="K62" s="2">
        <v>626.45000000000005</v>
      </c>
      <c r="L62" s="5"/>
      <c r="M62" s="13">
        <f t="shared" si="16"/>
        <v>626.45000000000005</v>
      </c>
    </row>
    <row r="63" spans="1:13" ht="18.75" customHeight="1" x14ac:dyDescent="0.35">
      <c r="A63" s="26">
        <v>54</v>
      </c>
      <c r="B63" s="27" t="s">
        <v>43</v>
      </c>
      <c r="C63" s="2">
        <f>1.2*2.13</f>
        <v>2.5559999999999996</v>
      </c>
      <c r="D63" s="21" t="s">
        <v>9</v>
      </c>
      <c r="E63" s="21">
        <v>50</v>
      </c>
      <c r="F63" s="21">
        <v>35</v>
      </c>
      <c r="G63" s="2"/>
      <c r="H63" s="24">
        <v>2.5559999999999996</v>
      </c>
      <c r="I63" s="5"/>
      <c r="J63" s="2">
        <f t="shared" si="15"/>
        <v>2.5559999999999996</v>
      </c>
      <c r="K63" s="2">
        <v>217.25999999999996</v>
      </c>
      <c r="L63" s="5"/>
      <c r="M63" s="13">
        <f t="shared" si="16"/>
        <v>217.25999999999996</v>
      </c>
    </row>
    <row r="64" spans="1:13" ht="18.75" customHeight="1" x14ac:dyDescent="0.35">
      <c r="A64" s="26">
        <v>55</v>
      </c>
      <c r="B64" s="27" t="s">
        <v>44</v>
      </c>
      <c r="C64" s="2">
        <f>1.2*2.1</f>
        <v>2.52</v>
      </c>
      <c r="D64" s="21" t="s">
        <v>9</v>
      </c>
      <c r="E64" s="21">
        <v>50</v>
      </c>
      <c r="F64" s="21">
        <v>35</v>
      </c>
      <c r="G64" s="2"/>
      <c r="H64" s="24">
        <v>2.52</v>
      </c>
      <c r="I64" s="5"/>
      <c r="J64" s="2">
        <f t="shared" si="15"/>
        <v>2.52</v>
      </c>
      <c r="K64" s="2">
        <v>214.2</v>
      </c>
      <c r="L64" s="5"/>
      <c r="M64" s="13">
        <f t="shared" si="16"/>
        <v>214.2</v>
      </c>
    </row>
    <row r="65" spans="1:13" ht="18.75" customHeight="1" x14ac:dyDescent="0.35">
      <c r="A65" s="26">
        <v>56</v>
      </c>
      <c r="B65" s="27" t="s">
        <v>45</v>
      </c>
      <c r="C65" s="2">
        <f>2.2*3.21</f>
        <v>7.0620000000000003</v>
      </c>
      <c r="D65" s="21" t="s">
        <v>9</v>
      </c>
      <c r="E65" s="21">
        <v>50</v>
      </c>
      <c r="F65" s="21">
        <v>35</v>
      </c>
      <c r="G65" s="2"/>
      <c r="H65" s="24">
        <v>7.06</v>
      </c>
      <c r="I65" s="5"/>
      <c r="J65" s="2">
        <f t="shared" si="15"/>
        <v>7.06</v>
      </c>
      <c r="K65" s="2">
        <v>600.1</v>
      </c>
      <c r="L65" s="5"/>
      <c r="M65" s="13">
        <f t="shared" si="16"/>
        <v>600.1</v>
      </c>
    </row>
    <row r="66" spans="1:13" ht="18.75" customHeight="1" x14ac:dyDescent="0.35">
      <c r="A66" s="26">
        <v>57</v>
      </c>
      <c r="B66" s="27" t="s">
        <v>46</v>
      </c>
      <c r="C66" s="2">
        <f>2.2*3.21</f>
        <v>7.0620000000000003</v>
      </c>
      <c r="D66" s="21" t="s">
        <v>9</v>
      </c>
      <c r="E66" s="21">
        <v>50</v>
      </c>
      <c r="F66" s="21">
        <v>35</v>
      </c>
      <c r="G66" s="2"/>
      <c r="H66" s="24">
        <v>7.0620000000000003</v>
      </c>
      <c r="I66" s="5"/>
      <c r="J66" s="2">
        <f t="shared" si="15"/>
        <v>7.0620000000000003</v>
      </c>
      <c r="K66" s="2">
        <v>600.27</v>
      </c>
      <c r="L66" s="5"/>
      <c r="M66" s="13">
        <f t="shared" si="16"/>
        <v>600.27</v>
      </c>
    </row>
    <row r="67" spans="1:13" ht="18.75" customHeight="1" x14ac:dyDescent="0.35">
      <c r="A67" s="26">
        <v>58</v>
      </c>
      <c r="B67" s="27" t="s">
        <v>47</v>
      </c>
      <c r="C67" s="2">
        <f>1.8*3.25</f>
        <v>5.8500000000000005</v>
      </c>
      <c r="D67" s="21" t="s">
        <v>9</v>
      </c>
      <c r="E67" s="21">
        <v>50</v>
      </c>
      <c r="F67" s="21">
        <v>35</v>
      </c>
      <c r="G67" s="2"/>
      <c r="H67" s="24">
        <v>5.85</v>
      </c>
      <c r="I67" s="5"/>
      <c r="J67" s="2">
        <f t="shared" si="15"/>
        <v>5.85</v>
      </c>
      <c r="K67" s="2">
        <v>497.25</v>
      </c>
      <c r="L67" s="5"/>
      <c r="M67" s="13">
        <f t="shared" si="16"/>
        <v>497.25</v>
      </c>
    </row>
    <row r="68" spans="1:13" ht="18.75" customHeight="1" x14ac:dyDescent="0.35">
      <c r="A68" s="26">
        <v>59</v>
      </c>
      <c r="B68" s="27" t="s">
        <v>48</v>
      </c>
      <c r="C68" s="2">
        <f>2.17*3.25</f>
        <v>7.0525000000000002</v>
      </c>
      <c r="D68" s="21" t="s">
        <v>9</v>
      </c>
      <c r="E68" s="21">
        <v>50</v>
      </c>
      <c r="F68" s="21">
        <v>35</v>
      </c>
      <c r="G68" s="2"/>
      <c r="H68" s="24">
        <v>7.0525000000000002</v>
      </c>
      <c r="I68" s="5"/>
      <c r="J68" s="2">
        <f t="shared" si="15"/>
        <v>7.0525000000000002</v>
      </c>
      <c r="K68" s="2">
        <v>599.46249999999998</v>
      </c>
      <c r="L68" s="5"/>
      <c r="M68" s="13">
        <f t="shared" si="16"/>
        <v>599.46249999999998</v>
      </c>
    </row>
    <row r="69" spans="1:13" ht="18.75" customHeight="1" x14ac:dyDescent="0.35">
      <c r="A69" s="26">
        <v>60</v>
      </c>
      <c r="B69" s="27" t="s">
        <v>49</v>
      </c>
      <c r="C69" s="2">
        <f>2.2*3.25</f>
        <v>7.15</v>
      </c>
      <c r="D69" s="21" t="s">
        <v>9</v>
      </c>
      <c r="E69" s="21">
        <v>50</v>
      </c>
      <c r="F69" s="21">
        <v>35</v>
      </c>
      <c r="G69" s="2"/>
      <c r="H69" s="24">
        <v>7.15</v>
      </c>
      <c r="I69" s="5"/>
      <c r="J69" s="2">
        <f t="shared" si="15"/>
        <v>7.15</v>
      </c>
      <c r="K69" s="2">
        <v>607.75</v>
      </c>
      <c r="L69" s="5"/>
      <c r="M69" s="13">
        <f t="shared" si="16"/>
        <v>607.75</v>
      </c>
    </row>
    <row r="70" spans="1:13" ht="18.75" customHeight="1" x14ac:dyDescent="0.35">
      <c r="A70" s="26">
        <v>61</v>
      </c>
      <c r="B70" s="27" t="s">
        <v>50</v>
      </c>
      <c r="C70" s="2">
        <f>2.17*3.25</f>
        <v>7.0525000000000002</v>
      </c>
      <c r="D70" s="21" t="s">
        <v>9</v>
      </c>
      <c r="E70" s="21">
        <v>50</v>
      </c>
      <c r="F70" s="21">
        <v>35</v>
      </c>
      <c r="G70" s="2"/>
      <c r="H70" s="24">
        <v>7.0525000000000002</v>
      </c>
      <c r="I70" s="5"/>
      <c r="J70" s="2">
        <f t="shared" si="15"/>
        <v>7.0525000000000002</v>
      </c>
      <c r="K70" s="2">
        <v>599.46249999999998</v>
      </c>
      <c r="L70" s="5"/>
      <c r="M70" s="13">
        <f t="shared" si="16"/>
        <v>599.46249999999998</v>
      </c>
    </row>
    <row r="71" spans="1:13" ht="18.75" customHeight="1" x14ac:dyDescent="0.35">
      <c r="A71" s="26">
        <v>62</v>
      </c>
      <c r="B71" s="27" t="s">
        <v>97</v>
      </c>
      <c r="C71" s="2">
        <f>2.17*3.25</f>
        <v>7.0525000000000002</v>
      </c>
      <c r="D71" s="21" t="s">
        <v>9</v>
      </c>
      <c r="E71" s="21">
        <v>50</v>
      </c>
      <c r="F71" s="21">
        <v>35</v>
      </c>
      <c r="G71" s="2"/>
      <c r="H71" s="24">
        <v>7.0525000000000002</v>
      </c>
      <c r="I71" s="5"/>
      <c r="J71" s="2">
        <f t="shared" ref="J71:J80" si="17">I71+H71</f>
        <v>7.0525000000000002</v>
      </c>
      <c r="K71" s="2">
        <v>599.46249999999998</v>
      </c>
      <c r="L71" s="5"/>
      <c r="M71" s="13">
        <f t="shared" ref="M71:M80" si="18">K71+L71</f>
        <v>599.46249999999998</v>
      </c>
    </row>
    <row r="72" spans="1:13" ht="18.75" customHeight="1" x14ac:dyDescent="0.35">
      <c r="A72" s="26">
        <v>63</v>
      </c>
      <c r="B72" s="27" t="s">
        <v>98</v>
      </c>
      <c r="C72" s="2">
        <f>2.4*4.2</f>
        <v>10.08</v>
      </c>
      <c r="D72" s="21" t="s">
        <v>9</v>
      </c>
      <c r="E72" s="21">
        <v>50</v>
      </c>
      <c r="F72" s="21">
        <v>35</v>
      </c>
      <c r="G72" s="2"/>
      <c r="H72" s="24">
        <v>10.08</v>
      </c>
      <c r="I72" s="5"/>
      <c r="J72" s="2">
        <f t="shared" si="17"/>
        <v>10.08</v>
      </c>
      <c r="K72" s="2">
        <v>856.8</v>
      </c>
      <c r="L72" s="5"/>
      <c r="M72" s="13">
        <f t="shared" si="18"/>
        <v>856.8</v>
      </c>
    </row>
    <row r="73" spans="1:13" ht="18.75" customHeight="1" x14ac:dyDescent="0.35">
      <c r="A73" s="26">
        <v>64</v>
      </c>
      <c r="B73" s="27" t="s">
        <v>51</v>
      </c>
      <c r="C73" s="2">
        <f>2.46*2.13</f>
        <v>5.2397999999999998</v>
      </c>
      <c r="D73" s="21" t="s">
        <v>9</v>
      </c>
      <c r="E73" s="21">
        <v>50</v>
      </c>
      <c r="F73" s="21">
        <v>35</v>
      </c>
      <c r="G73" s="2"/>
      <c r="H73" s="24">
        <v>5.2397999999999998</v>
      </c>
      <c r="I73" s="5"/>
      <c r="J73" s="2">
        <f t="shared" si="17"/>
        <v>5.2397999999999998</v>
      </c>
      <c r="K73" s="2">
        <v>445.38300000000004</v>
      </c>
      <c r="L73" s="5"/>
      <c r="M73" s="13">
        <f t="shared" si="18"/>
        <v>445.38300000000004</v>
      </c>
    </row>
    <row r="74" spans="1:13" ht="18.75" customHeight="1" x14ac:dyDescent="0.35">
      <c r="A74" s="26">
        <v>65</v>
      </c>
      <c r="B74" s="27" t="s">
        <v>52</v>
      </c>
      <c r="C74" s="2">
        <f>2.2*3.25</f>
        <v>7.15</v>
      </c>
      <c r="D74" s="21" t="s">
        <v>9</v>
      </c>
      <c r="E74" s="21">
        <v>50</v>
      </c>
      <c r="F74" s="21">
        <v>35</v>
      </c>
      <c r="G74" s="2"/>
      <c r="H74" s="24">
        <v>7.15</v>
      </c>
      <c r="I74" s="5"/>
      <c r="J74" s="2">
        <f t="shared" si="17"/>
        <v>7.15</v>
      </c>
      <c r="K74" s="2">
        <v>607.75</v>
      </c>
      <c r="L74" s="5"/>
      <c r="M74" s="13">
        <f t="shared" si="18"/>
        <v>607.75</v>
      </c>
    </row>
    <row r="75" spans="1:13" ht="18.75" customHeight="1" x14ac:dyDescent="0.35">
      <c r="A75" s="26">
        <v>66</v>
      </c>
      <c r="B75" s="27" t="s">
        <v>53</v>
      </c>
      <c r="C75" s="2">
        <f>1.23*2.1</f>
        <v>2.5830000000000002</v>
      </c>
      <c r="D75" s="21" t="s">
        <v>9</v>
      </c>
      <c r="E75" s="21">
        <v>50</v>
      </c>
      <c r="F75" s="21">
        <v>35</v>
      </c>
      <c r="G75" s="2"/>
      <c r="H75" s="24">
        <v>2.5830000000000002</v>
      </c>
      <c r="I75" s="5"/>
      <c r="J75" s="2">
        <f t="shared" si="17"/>
        <v>2.5830000000000002</v>
      </c>
      <c r="K75" s="2">
        <v>219.55500000000001</v>
      </c>
      <c r="L75" s="5"/>
      <c r="M75" s="13">
        <f t="shared" si="18"/>
        <v>219.55500000000001</v>
      </c>
    </row>
    <row r="76" spans="1:13" ht="18.75" customHeight="1" x14ac:dyDescent="0.35">
      <c r="A76" s="26">
        <v>67</v>
      </c>
      <c r="B76" s="27" t="s">
        <v>54</v>
      </c>
      <c r="C76" s="2">
        <f>2.2*3.35</f>
        <v>7.370000000000001</v>
      </c>
      <c r="D76" s="21" t="s">
        <v>9</v>
      </c>
      <c r="E76" s="21">
        <v>50</v>
      </c>
      <c r="F76" s="21">
        <v>35</v>
      </c>
      <c r="G76" s="2"/>
      <c r="H76" s="24">
        <v>7.370000000000001</v>
      </c>
      <c r="I76" s="5"/>
      <c r="J76" s="2">
        <f t="shared" si="17"/>
        <v>7.370000000000001</v>
      </c>
      <c r="K76" s="2">
        <v>626.45000000000005</v>
      </c>
      <c r="L76" s="5"/>
      <c r="M76" s="13">
        <f t="shared" si="18"/>
        <v>626.45000000000005</v>
      </c>
    </row>
    <row r="77" spans="1:13" ht="18.75" customHeight="1" x14ac:dyDescent="0.35">
      <c r="A77" s="26">
        <v>68</v>
      </c>
      <c r="B77" s="27" t="s">
        <v>55</v>
      </c>
      <c r="C77" s="2">
        <f>2.2*3.25</f>
        <v>7.15</v>
      </c>
      <c r="D77" s="21" t="s">
        <v>9</v>
      </c>
      <c r="E77" s="21">
        <v>50</v>
      </c>
      <c r="F77" s="21">
        <v>35</v>
      </c>
      <c r="G77" s="2"/>
      <c r="H77" s="24">
        <v>7.15</v>
      </c>
      <c r="I77" s="5"/>
      <c r="J77" s="2">
        <f t="shared" si="17"/>
        <v>7.15</v>
      </c>
      <c r="K77" s="2">
        <v>607.75</v>
      </c>
      <c r="L77" s="5"/>
      <c r="M77" s="13">
        <f t="shared" si="18"/>
        <v>607.75</v>
      </c>
    </row>
    <row r="78" spans="1:13" ht="18.75" customHeight="1" x14ac:dyDescent="0.35">
      <c r="A78" s="26">
        <v>69</v>
      </c>
      <c r="B78" s="27" t="s">
        <v>56</v>
      </c>
      <c r="C78" s="2">
        <f t="shared" ref="C78:C79" si="19">2.2*3.25</f>
        <v>7.15</v>
      </c>
      <c r="D78" s="21" t="s">
        <v>9</v>
      </c>
      <c r="E78" s="21">
        <v>50</v>
      </c>
      <c r="F78" s="21">
        <v>35</v>
      </c>
      <c r="G78" s="2"/>
      <c r="H78" s="24">
        <v>7.15</v>
      </c>
      <c r="I78" s="5"/>
      <c r="J78" s="2">
        <f t="shared" si="17"/>
        <v>7.15</v>
      </c>
      <c r="K78" s="2">
        <v>607.75</v>
      </c>
      <c r="L78" s="5"/>
      <c r="M78" s="13">
        <f t="shared" si="18"/>
        <v>607.75</v>
      </c>
    </row>
    <row r="79" spans="1:13" ht="18.75" customHeight="1" x14ac:dyDescent="0.35">
      <c r="A79" s="26">
        <v>70</v>
      </c>
      <c r="B79" s="27" t="s">
        <v>57</v>
      </c>
      <c r="C79" s="2">
        <f t="shared" si="19"/>
        <v>7.15</v>
      </c>
      <c r="D79" s="21" t="s">
        <v>9</v>
      </c>
      <c r="E79" s="21">
        <v>50</v>
      </c>
      <c r="F79" s="21">
        <v>35</v>
      </c>
      <c r="G79" s="2"/>
      <c r="H79" s="24">
        <v>7.15</v>
      </c>
      <c r="I79" s="5"/>
      <c r="J79" s="2">
        <f t="shared" si="17"/>
        <v>7.15</v>
      </c>
      <c r="K79" s="2">
        <v>607.75</v>
      </c>
      <c r="L79" s="5"/>
      <c r="M79" s="13">
        <f t="shared" si="18"/>
        <v>607.75</v>
      </c>
    </row>
    <row r="80" spans="1:13" ht="18.75" customHeight="1" x14ac:dyDescent="0.35">
      <c r="A80" s="26">
        <v>71</v>
      </c>
      <c r="B80" s="27" t="s">
        <v>99</v>
      </c>
      <c r="C80" s="2">
        <f>1.6*4.3</f>
        <v>6.88</v>
      </c>
      <c r="D80" s="21" t="s">
        <v>9</v>
      </c>
      <c r="E80" s="21">
        <v>50</v>
      </c>
      <c r="F80" s="21">
        <v>35</v>
      </c>
      <c r="G80" s="2"/>
      <c r="H80" s="24">
        <v>6.88</v>
      </c>
      <c r="I80" s="5"/>
      <c r="J80" s="2">
        <f t="shared" si="17"/>
        <v>6.88</v>
      </c>
      <c r="K80" s="2">
        <v>584.79999999999995</v>
      </c>
      <c r="L80" s="5"/>
      <c r="M80" s="13">
        <f t="shared" si="18"/>
        <v>584.79999999999995</v>
      </c>
    </row>
    <row r="81" spans="1:13" ht="18.75" customHeight="1" x14ac:dyDescent="0.35">
      <c r="A81" s="26">
        <v>72</v>
      </c>
      <c r="B81" s="27" t="s">
        <v>136</v>
      </c>
      <c r="C81" s="2">
        <v>10</v>
      </c>
      <c r="D81" s="21" t="s">
        <v>159</v>
      </c>
      <c r="E81" s="21"/>
      <c r="F81" s="21"/>
      <c r="G81" s="2">
        <v>250</v>
      </c>
      <c r="H81" s="24">
        <v>10</v>
      </c>
      <c r="I81" s="5"/>
      <c r="J81" s="2">
        <f>I81+H81</f>
        <v>10</v>
      </c>
      <c r="K81" s="2">
        <v>2500</v>
      </c>
      <c r="L81" s="5"/>
      <c r="M81" s="13">
        <f>L81+K81</f>
        <v>2500</v>
      </c>
    </row>
    <row r="82" spans="1:13" ht="18.75" customHeight="1" x14ac:dyDescent="0.35">
      <c r="A82" s="26"/>
      <c r="B82" s="28" t="s">
        <v>160</v>
      </c>
      <c r="C82" s="2"/>
      <c r="D82" s="21"/>
      <c r="E82" s="21"/>
      <c r="F82" s="21"/>
      <c r="G82" s="2"/>
      <c r="H82" s="24"/>
      <c r="I82" s="5"/>
      <c r="J82" s="2"/>
      <c r="K82" s="2"/>
      <c r="L82" s="5"/>
      <c r="M82" s="13"/>
    </row>
    <row r="83" spans="1:13" ht="18.75" customHeight="1" x14ac:dyDescent="0.35">
      <c r="A83" s="26">
        <v>73</v>
      </c>
      <c r="B83" s="27" t="s">
        <v>136</v>
      </c>
      <c r="C83" s="2">
        <v>2</v>
      </c>
      <c r="D83" s="21" t="s">
        <v>159</v>
      </c>
      <c r="E83" s="21"/>
      <c r="F83" s="21"/>
      <c r="G83" s="2">
        <v>250</v>
      </c>
      <c r="H83" s="24">
        <v>2</v>
      </c>
      <c r="I83" s="5"/>
      <c r="J83" s="2">
        <f>I83+H83</f>
        <v>2</v>
      </c>
      <c r="K83" s="2">
        <v>500</v>
      </c>
      <c r="L83" s="5"/>
      <c r="M83" s="13">
        <f>L83+K83</f>
        <v>500</v>
      </c>
    </row>
    <row r="84" spans="1:13" ht="15" customHeight="1" x14ac:dyDescent="0.35">
      <c r="A84" s="26"/>
      <c r="B84" s="28" t="s">
        <v>101</v>
      </c>
      <c r="C84" s="2"/>
      <c r="D84" s="21"/>
      <c r="E84" s="21"/>
      <c r="F84" s="21"/>
      <c r="G84" s="2"/>
      <c r="H84" s="24">
        <v>0</v>
      </c>
      <c r="I84" s="5">
        <v>0</v>
      </c>
      <c r="J84" s="2">
        <f t="shared" ref="J84:J120" si="20">I84+H84</f>
        <v>0</v>
      </c>
      <c r="K84" s="2">
        <v>0</v>
      </c>
      <c r="L84" s="5"/>
      <c r="M84" s="13">
        <f t="shared" ref="M84:M120" si="21">K84+L84</f>
        <v>0</v>
      </c>
    </row>
    <row r="85" spans="1:13" ht="18.75" customHeight="1" x14ac:dyDescent="0.35">
      <c r="A85" s="26">
        <v>74</v>
      </c>
      <c r="B85" s="27" t="s">
        <v>58</v>
      </c>
      <c r="C85" s="2">
        <f>1.2*2.1</f>
        <v>2.52</v>
      </c>
      <c r="D85" s="21" t="s">
        <v>9</v>
      </c>
      <c r="E85" s="21">
        <v>50</v>
      </c>
      <c r="F85" s="21">
        <v>35</v>
      </c>
      <c r="G85" s="2"/>
      <c r="H85" s="24">
        <v>2.52</v>
      </c>
      <c r="I85" s="5"/>
      <c r="J85" s="2">
        <f t="shared" si="20"/>
        <v>2.52</v>
      </c>
      <c r="K85" s="2">
        <v>214.2</v>
      </c>
      <c r="L85" s="5"/>
      <c r="M85" s="13">
        <f t="shared" si="21"/>
        <v>214.2</v>
      </c>
    </row>
    <row r="86" spans="1:13" ht="18.75" customHeight="1" x14ac:dyDescent="0.35">
      <c r="A86" s="26">
        <v>75</v>
      </c>
      <c r="B86" s="27" t="s">
        <v>59</v>
      </c>
      <c r="C86" s="2">
        <f>1.2*2.1</f>
        <v>2.52</v>
      </c>
      <c r="D86" s="21" t="s">
        <v>9</v>
      </c>
      <c r="E86" s="21">
        <v>50</v>
      </c>
      <c r="F86" s="21">
        <v>35</v>
      </c>
      <c r="G86" s="2"/>
      <c r="H86" s="24">
        <v>2.52</v>
      </c>
      <c r="I86" s="5"/>
      <c r="J86" s="2">
        <f t="shared" si="20"/>
        <v>2.52</v>
      </c>
      <c r="K86" s="2">
        <v>214.2</v>
      </c>
      <c r="L86" s="5"/>
      <c r="M86" s="13">
        <f t="shared" si="21"/>
        <v>214.2</v>
      </c>
    </row>
    <row r="87" spans="1:13" ht="18.75" customHeight="1" x14ac:dyDescent="0.35">
      <c r="A87" s="26">
        <v>76</v>
      </c>
      <c r="B87" s="27" t="s">
        <v>136</v>
      </c>
      <c r="C87" s="2">
        <v>2</v>
      </c>
      <c r="D87" s="21" t="s">
        <v>159</v>
      </c>
      <c r="E87" s="21"/>
      <c r="F87" s="21"/>
      <c r="G87" s="2">
        <v>250</v>
      </c>
      <c r="H87" s="24">
        <v>2</v>
      </c>
      <c r="I87" s="5"/>
      <c r="J87" s="2">
        <f>I87+H87</f>
        <v>2</v>
      </c>
      <c r="K87" s="2">
        <v>500</v>
      </c>
      <c r="L87" s="5"/>
      <c r="M87" s="13">
        <f>L87+K87</f>
        <v>500</v>
      </c>
    </row>
    <row r="88" spans="1:13" ht="16.5" customHeight="1" x14ac:dyDescent="0.35">
      <c r="A88" s="26"/>
      <c r="B88" s="28" t="s">
        <v>102</v>
      </c>
      <c r="C88" s="2"/>
      <c r="D88" s="21"/>
      <c r="E88" s="21"/>
      <c r="F88" s="21"/>
      <c r="G88" s="2"/>
      <c r="H88" s="24">
        <v>0</v>
      </c>
      <c r="I88" s="5">
        <v>0</v>
      </c>
      <c r="J88" s="2">
        <f t="shared" si="20"/>
        <v>0</v>
      </c>
      <c r="K88" s="2">
        <v>0</v>
      </c>
      <c r="L88" s="5"/>
      <c r="M88" s="13">
        <f t="shared" si="21"/>
        <v>0</v>
      </c>
    </row>
    <row r="89" spans="1:13" ht="18.75" customHeight="1" x14ac:dyDescent="0.35">
      <c r="A89" s="26">
        <v>77</v>
      </c>
      <c r="B89" s="27" t="s">
        <v>58</v>
      </c>
      <c r="C89" s="2">
        <f>1.2*2.1</f>
        <v>2.52</v>
      </c>
      <c r="D89" s="21" t="s">
        <v>9</v>
      </c>
      <c r="E89" s="21">
        <v>50</v>
      </c>
      <c r="F89" s="21">
        <v>35</v>
      </c>
      <c r="G89" s="2"/>
      <c r="H89" s="24">
        <v>2.52</v>
      </c>
      <c r="I89" s="5"/>
      <c r="J89" s="2">
        <f t="shared" si="20"/>
        <v>2.52</v>
      </c>
      <c r="K89" s="2">
        <v>214.2</v>
      </c>
      <c r="L89" s="5"/>
      <c r="M89" s="13">
        <f t="shared" si="21"/>
        <v>214.2</v>
      </c>
    </row>
    <row r="90" spans="1:13" ht="18.75" customHeight="1" x14ac:dyDescent="0.35">
      <c r="A90" s="26">
        <v>78</v>
      </c>
      <c r="B90" s="27" t="s">
        <v>59</v>
      </c>
      <c r="C90" s="2">
        <f>1.2*2.1</f>
        <v>2.52</v>
      </c>
      <c r="D90" s="21" t="s">
        <v>9</v>
      </c>
      <c r="E90" s="21">
        <v>50</v>
      </c>
      <c r="F90" s="21">
        <v>35</v>
      </c>
      <c r="G90" s="2"/>
      <c r="H90" s="24">
        <v>2.52</v>
      </c>
      <c r="I90" s="5"/>
      <c r="J90" s="2">
        <f t="shared" si="20"/>
        <v>2.52</v>
      </c>
      <c r="K90" s="2">
        <v>214.2</v>
      </c>
      <c r="L90" s="5"/>
      <c r="M90" s="13">
        <f t="shared" si="21"/>
        <v>214.2</v>
      </c>
    </row>
    <row r="91" spans="1:13" ht="18.75" customHeight="1" x14ac:dyDescent="0.35">
      <c r="A91" s="26">
        <v>79</v>
      </c>
      <c r="B91" s="27" t="s">
        <v>136</v>
      </c>
      <c r="C91" s="2">
        <v>2</v>
      </c>
      <c r="D91" s="21" t="s">
        <v>159</v>
      </c>
      <c r="E91" s="21"/>
      <c r="F91" s="21"/>
      <c r="G91" s="2">
        <v>250</v>
      </c>
      <c r="H91" s="24">
        <v>2</v>
      </c>
      <c r="I91" s="5"/>
      <c r="J91" s="2">
        <f>I91+H91</f>
        <v>2</v>
      </c>
      <c r="K91" s="2">
        <v>500</v>
      </c>
      <c r="L91" s="5"/>
      <c r="M91" s="13">
        <f>L91+K91</f>
        <v>500</v>
      </c>
    </row>
    <row r="92" spans="1:13" ht="18.75" customHeight="1" x14ac:dyDescent="0.35">
      <c r="A92" s="26"/>
      <c r="B92" s="28" t="s">
        <v>103</v>
      </c>
      <c r="C92" s="2"/>
      <c r="D92" s="21"/>
      <c r="E92" s="21"/>
      <c r="F92" s="21"/>
      <c r="G92" s="2"/>
      <c r="H92" s="24">
        <v>0</v>
      </c>
      <c r="I92" s="5">
        <v>0</v>
      </c>
      <c r="J92" s="2">
        <f t="shared" si="20"/>
        <v>0</v>
      </c>
      <c r="K92" s="2">
        <v>0</v>
      </c>
      <c r="L92" s="5"/>
      <c r="M92" s="13">
        <f t="shared" si="21"/>
        <v>0</v>
      </c>
    </row>
    <row r="93" spans="1:13" ht="18.75" customHeight="1" x14ac:dyDescent="0.35">
      <c r="A93" s="26">
        <v>80</v>
      </c>
      <c r="B93" s="27" t="s">
        <v>58</v>
      </c>
      <c r="C93" s="2">
        <f>1.2*2.1</f>
        <v>2.52</v>
      </c>
      <c r="D93" s="21" t="s">
        <v>9</v>
      </c>
      <c r="E93" s="21">
        <v>50</v>
      </c>
      <c r="F93" s="21">
        <v>35</v>
      </c>
      <c r="G93" s="2"/>
      <c r="H93" s="24">
        <v>2.52</v>
      </c>
      <c r="I93" s="5"/>
      <c r="J93" s="2">
        <f t="shared" si="20"/>
        <v>2.52</v>
      </c>
      <c r="K93" s="2">
        <v>214.2</v>
      </c>
      <c r="L93" s="5"/>
      <c r="M93" s="13">
        <f t="shared" si="21"/>
        <v>214.2</v>
      </c>
    </row>
    <row r="94" spans="1:13" ht="18.75" customHeight="1" x14ac:dyDescent="0.35">
      <c r="A94" s="26">
        <v>81</v>
      </c>
      <c r="B94" s="27" t="s">
        <v>59</v>
      </c>
      <c r="C94" s="2">
        <f>1.2*2.1</f>
        <v>2.52</v>
      </c>
      <c r="D94" s="21" t="s">
        <v>9</v>
      </c>
      <c r="E94" s="21">
        <v>50</v>
      </c>
      <c r="F94" s="21">
        <v>35</v>
      </c>
      <c r="G94" s="2"/>
      <c r="H94" s="24">
        <v>2.52</v>
      </c>
      <c r="I94" s="5"/>
      <c r="J94" s="2">
        <f t="shared" si="20"/>
        <v>2.52</v>
      </c>
      <c r="K94" s="2">
        <v>214.2</v>
      </c>
      <c r="L94" s="5"/>
      <c r="M94" s="13">
        <f t="shared" si="21"/>
        <v>214.2</v>
      </c>
    </row>
    <row r="95" spans="1:13" ht="18.75" customHeight="1" x14ac:dyDescent="0.35">
      <c r="A95" s="26">
        <v>82</v>
      </c>
      <c r="B95" s="27" t="s">
        <v>136</v>
      </c>
      <c r="C95" s="2">
        <v>2</v>
      </c>
      <c r="D95" s="21" t="s">
        <v>159</v>
      </c>
      <c r="E95" s="21"/>
      <c r="F95" s="21"/>
      <c r="G95" s="2">
        <v>250</v>
      </c>
      <c r="H95" s="24">
        <v>2</v>
      </c>
      <c r="I95" s="5"/>
      <c r="J95" s="2">
        <f>I95+H95</f>
        <v>2</v>
      </c>
      <c r="K95" s="2">
        <v>500</v>
      </c>
      <c r="L95" s="5"/>
      <c r="M95" s="13">
        <f>L95+K95</f>
        <v>500</v>
      </c>
    </row>
    <row r="96" spans="1:13" ht="15.75" customHeight="1" x14ac:dyDescent="0.35">
      <c r="A96" s="26"/>
      <c r="B96" s="28" t="s">
        <v>104</v>
      </c>
      <c r="C96" s="2"/>
      <c r="D96" s="21"/>
      <c r="E96" s="21"/>
      <c r="F96" s="21"/>
      <c r="G96" s="2"/>
      <c r="H96" s="24">
        <v>0</v>
      </c>
      <c r="I96" s="5">
        <v>0</v>
      </c>
      <c r="J96" s="2">
        <f t="shared" si="20"/>
        <v>0</v>
      </c>
      <c r="K96" s="2">
        <v>0</v>
      </c>
      <c r="L96" s="5"/>
      <c r="M96" s="13">
        <f t="shared" si="21"/>
        <v>0</v>
      </c>
    </row>
    <row r="97" spans="1:13" ht="18.75" customHeight="1" x14ac:dyDescent="0.35">
      <c r="A97" s="26">
        <v>83</v>
      </c>
      <c r="B97" s="27" t="s">
        <v>106</v>
      </c>
      <c r="C97" s="2">
        <f>1.25*2.11</f>
        <v>2.6374999999999997</v>
      </c>
      <c r="D97" s="21" t="s">
        <v>9</v>
      </c>
      <c r="E97" s="21">
        <v>50</v>
      </c>
      <c r="F97" s="21">
        <v>35</v>
      </c>
      <c r="G97" s="2"/>
      <c r="H97" s="24">
        <v>2.6374999999999997</v>
      </c>
      <c r="I97" s="5"/>
      <c r="J97" s="2">
        <f t="shared" si="20"/>
        <v>2.6374999999999997</v>
      </c>
      <c r="K97" s="2">
        <v>224.1875</v>
      </c>
      <c r="L97" s="5"/>
      <c r="M97" s="13">
        <f t="shared" si="21"/>
        <v>224.1875</v>
      </c>
    </row>
    <row r="98" spans="1:13" ht="18.75" customHeight="1" x14ac:dyDescent="0.35">
      <c r="A98" s="26">
        <v>84</v>
      </c>
      <c r="B98" s="27" t="s">
        <v>59</v>
      </c>
      <c r="C98" s="2">
        <f>1.2*2.1</f>
        <v>2.52</v>
      </c>
      <c r="D98" s="21" t="s">
        <v>9</v>
      </c>
      <c r="E98" s="21">
        <v>50</v>
      </c>
      <c r="F98" s="21">
        <v>35</v>
      </c>
      <c r="G98" s="2"/>
      <c r="H98" s="24">
        <v>2.52</v>
      </c>
      <c r="I98" s="5"/>
      <c r="J98" s="2">
        <f t="shared" si="20"/>
        <v>2.52</v>
      </c>
      <c r="K98" s="2">
        <v>214.2</v>
      </c>
      <c r="L98" s="5"/>
      <c r="M98" s="13">
        <f t="shared" si="21"/>
        <v>214.2</v>
      </c>
    </row>
    <row r="99" spans="1:13" ht="18.75" customHeight="1" x14ac:dyDescent="0.35">
      <c r="A99" s="26">
        <v>85</v>
      </c>
      <c r="B99" s="27" t="s">
        <v>105</v>
      </c>
      <c r="C99" s="2">
        <f>1.2*2.1</f>
        <v>2.52</v>
      </c>
      <c r="D99" s="21" t="s">
        <v>9</v>
      </c>
      <c r="E99" s="21">
        <v>50</v>
      </c>
      <c r="F99" s="21">
        <v>35</v>
      </c>
      <c r="G99" s="2"/>
      <c r="H99" s="24">
        <v>2.52</v>
      </c>
      <c r="I99" s="5"/>
      <c r="J99" s="2">
        <f t="shared" si="20"/>
        <v>2.52</v>
      </c>
      <c r="K99" s="2">
        <v>214.2</v>
      </c>
      <c r="L99" s="5"/>
      <c r="M99" s="13">
        <f t="shared" si="21"/>
        <v>214.2</v>
      </c>
    </row>
    <row r="100" spans="1:13" ht="18.75" customHeight="1" x14ac:dyDescent="0.35">
      <c r="A100" s="26">
        <v>86</v>
      </c>
      <c r="B100" s="27" t="s">
        <v>136</v>
      </c>
      <c r="C100" s="2">
        <v>3</v>
      </c>
      <c r="D100" s="21" t="s">
        <v>159</v>
      </c>
      <c r="E100" s="21"/>
      <c r="F100" s="21"/>
      <c r="G100" s="2">
        <v>250</v>
      </c>
      <c r="H100" s="24">
        <v>3</v>
      </c>
      <c r="I100" s="5"/>
      <c r="J100" s="2">
        <f>I100+H100</f>
        <v>3</v>
      </c>
      <c r="K100" s="2">
        <v>750</v>
      </c>
      <c r="L100" s="5"/>
      <c r="M100" s="13">
        <f>L100+K100</f>
        <v>750</v>
      </c>
    </row>
    <row r="101" spans="1:13" ht="18.75" customHeight="1" x14ac:dyDescent="0.35">
      <c r="A101" s="26"/>
      <c r="B101" s="28" t="s">
        <v>107</v>
      </c>
      <c r="C101" s="2"/>
      <c r="D101" s="21"/>
      <c r="E101" s="21"/>
      <c r="F101" s="21"/>
      <c r="G101" s="2"/>
      <c r="H101" s="24">
        <v>0</v>
      </c>
      <c r="I101" s="5">
        <v>0</v>
      </c>
      <c r="J101" s="2">
        <f t="shared" si="20"/>
        <v>0</v>
      </c>
      <c r="K101" s="2">
        <v>0</v>
      </c>
      <c r="L101" s="5"/>
      <c r="M101" s="13">
        <f t="shared" si="21"/>
        <v>0</v>
      </c>
    </row>
    <row r="102" spans="1:13" ht="18.75" customHeight="1" x14ac:dyDescent="0.35">
      <c r="A102" s="26">
        <v>87</v>
      </c>
      <c r="B102" s="27" t="s">
        <v>60</v>
      </c>
      <c r="C102" s="2">
        <f>1.2*2.13</f>
        <v>2.5559999999999996</v>
      </c>
      <c r="D102" s="21" t="s">
        <v>9</v>
      </c>
      <c r="E102" s="21">
        <v>50</v>
      </c>
      <c r="F102" s="21">
        <v>35</v>
      </c>
      <c r="G102" s="2"/>
      <c r="H102" s="24">
        <v>2.5559999999999996</v>
      </c>
      <c r="I102" s="5"/>
      <c r="J102" s="2">
        <f t="shared" si="20"/>
        <v>2.5559999999999996</v>
      </c>
      <c r="K102" s="2">
        <v>217.25999999999996</v>
      </c>
      <c r="L102" s="5"/>
      <c r="M102" s="13">
        <f t="shared" si="21"/>
        <v>217.25999999999996</v>
      </c>
    </row>
    <row r="103" spans="1:13" ht="18.75" customHeight="1" x14ac:dyDescent="0.35">
      <c r="A103" s="26">
        <v>88</v>
      </c>
      <c r="B103" s="27" t="s">
        <v>61</v>
      </c>
      <c r="C103" s="2">
        <f>1.2*2.1</f>
        <v>2.52</v>
      </c>
      <c r="D103" s="21" t="s">
        <v>9</v>
      </c>
      <c r="E103" s="21">
        <v>50</v>
      </c>
      <c r="F103" s="21">
        <v>35</v>
      </c>
      <c r="G103" s="2"/>
      <c r="H103" s="24">
        <v>2.52</v>
      </c>
      <c r="I103" s="5"/>
      <c r="J103" s="2">
        <f t="shared" si="20"/>
        <v>2.52</v>
      </c>
      <c r="K103" s="2">
        <v>214.2</v>
      </c>
      <c r="L103" s="5"/>
      <c r="M103" s="13">
        <f t="shared" si="21"/>
        <v>214.2</v>
      </c>
    </row>
    <row r="104" spans="1:13" ht="18.75" customHeight="1" x14ac:dyDescent="0.35">
      <c r="A104" s="26">
        <v>89</v>
      </c>
      <c r="B104" s="27" t="s">
        <v>62</v>
      </c>
      <c r="C104" s="2">
        <f>1.25*2.1</f>
        <v>2.625</v>
      </c>
      <c r="D104" s="21" t="s">
        <v>9</v>
      </c>
      <c r="E104" s="21">
        <v>50</v>
      </c>
      <c r="F104" s="21">
        <v>35</v>
      </c>
      <c r="G104" s="2"/>
      <c r="H104" s="24">
        <v>2.625</v>
      </c>
      <c r="I104" s="5"/>
      <c r="J104" s="2">
        <f t="shared" si="20"/>
        <v>2.625</v>
      </c>
      <c r="K104" s="2">
        <v>223.125</v>
      </c>
      <c r="L104" s="5"/>
      <c r="M104" s="13">
        <f t="shared" si="21"/>
        <v>223.125</v>
      </c>
    </row>
    <row r="105" spans="1:13" ht="18.75" customHeight="1" x14ac:dyDescent="0.35">
      <c r="A105" s="26">
        <v>90</v>
      </c>
      <c r="B105" s="27" t="s">
        <v>136</v>
      </c>
      <c r="C105" s="2">
        <v>3</v>
      </c>
      <c r="D105" s="21" t="s">
        <v>159</v>
      </c>
      <c r="E105" s="21"/>
      <c r="F105" s="21"/>
      <c r="G105" s="2">
        <v>250</v>
      </c>
      <c r="H105" s="24">
        <v>3</v>
      </c>
      <c r="I105" s="5"/>
      <c r="J105" s="2">
        <f>I105+H105</f>
        <v>3</v>
      </c>
      <c r="K105" s="2">
        <v>750</v>
      </c>
      <c r="L105" s="5"/>
      <c r="M105" s="13">
        <f>L105+K105</f>
        <v>750</v>
      </c>
    </row>
    <row r="106" spans="1:13" ht="18.75" customHeight="1" x14ac:dyDescent="0.35">
      <c r="A106" s="26"/>
      <c r="B106" s="28" t="s">
        <v>108</v>
      </c>
      <c r="C106" s="2"/>
      <c r="D106" s="21"/>
      <c r="E106" s="21"/>
      <c r="F106" s="21"/>
      <c r="G106" s="2"/>
      <c r="H106" s="24">
        <v>0</v>
      </c>
      <c r="I106" s="5">
        <v>0</v>
      </c>
      <c r="J106" s="2">
        <f t="shared" si="20"/>
        <v>0</v>
      </c>
      <c r="K106" s="2">
        <v>0</v>
      </c>
      <c r="L106" s="5"/>
      <c r="M106" s="13">
        <f t="shared" si="21"/>
        <v>0</v>
      </c>
    </row>
    <row r="107" spans="1:13" ht="18.75" customHeight="1" x14ac:dyDescent="0.35">
      <c r="A107" s="26">
        <v>91</v>
      </c>
      <c r="B107" s="27" t="s">
        <v>63</v>
      </c>
      <c r="C107" s="2">
        <f>1.2*2.1</f>
        <v>2.52</v>
      </c>
      <c r="D107" s="21" t="s">
        <v>9</v>
      </c>
      <c r="E107" s="21">
        <v>50</v>
      </c>
      <c r="F107" s="21">
        <v>35</v>
      </c>
      <c r="G107" s="2"/>
      <c r="H107" s="24">
        <v>2.52</v>
      </c>
      <c r="I107" s="5"/>
      <c r="J107" s="2">
        <f t="shared" si="20"/>
        <v>2.52</v>
      </c>
      <c r="K107" s="2">
        <v>214.2</v>
      </c>
      <c r="L107" s="5"/>
      <c r="M107" s="13">
        <f t="shared" si="21"/>
        <v>214.2</v>
      </c>
    </row>
    <row r="108" spans="1:13" ht="18.75" customHeight="1" x14ac:dyDescent="0.35">
      <c r="A108" s="26">
        <v>92</v>
      </c>
      <c r="B108" s="27" t="s">
        <v>61</v>
      </c>
      <c r="C108" s="2">
        <f>1.2*2.1</f>
        <v>2.52</v>
      </c>
      <c r="D108" s="21" t="s">
        <v>9</v>
      </c>
      <c r="E108" s="21">
        <v>50</v>
      </c>
      <c r="F108" s="21">
        <v>35</v>
      </c>
      <c r="G108" s="2"/>
      <c r="H108" s="24">
        <v>2.52</v>
      </c>
      <c r="I108" s="5"/>
      <c r="J108" s="2">
        <f t="shared" si="20"/>
        <v>2.52</v>
      </c>
      <c r="K108" s="2">
        <v>214.2</v>
      </c>
      <c r="L108" s="5"/>
      <c r="M108" s="13">
        <f t="shared" si="21"/>
        <v>214.2</v>
      </c>
    </row>
    <row r="109" spans="1:13" ht="18.75" customHeight="1" x14ac:dyDescent="0.35">
      <c r="A109" s="26">
        <v>93</v>
      </c>
      <c r="B109" s="27" t="s">
        <v>64</v>
      </c>
      <c r="C109" s="2">
        <f>1.25*2.1</f>
        <v>2.625</v>
      </c>
      <c r="D109" s="21" t="s">
        <v>9</v>
      </c>
      <c r="E109" s="21">
        <v>50</v>
      </c>
      <c r="F109" s="21">
        <v>35</v>
      </c>
      <c r="G109" s="2"/>
      <c r="H109" s="24">
        <v>2.625</v>
      </c>
      <c r="I109" s="5"/>
      <c r="J109" s="2">
        <f t="shared" si="20"/>
        <v>2.625</v>
      </c>
      <c r="K109" s="2">
        <v>223.125</v>
      </c>
      <c r="L109" s="5"/>
      <c r="M109" s="13">
        <f t="shared" si="21"/>
        <v>223.125</v>
      </c>
    </row>
    <row r="110" spans="1:13" ht="18.75" customHeight="1" x14ac:dyDescent="0.35">
      <c r="A110" s="26">
        <v>94</v>
      </c>
      <c r="B110" s="27" t="s">
        <v>136</v>
      </c>
      <c r="C110" s="2">
        <v>3</v>
      </c>
      <c r="D110" s="21" t="s">
        <v>159</v>
      </c>
      <c r="E110" s="21"/>
      <c r="F110" s="21"/>
      <c r="G110" s="2">
        <v>250</v>
      </c>
      <c r="H110" s="24">
        <v>3</v>
      </c>
      <c r="I110" s="5"/>
      <c r="J110" s="2">
        <f>I110+H110</f>
        <v>3</v>
      </c>
      <c r="K110" s="2">
        <v>750</v>
      </c>
      <c r="L110" s="5"/>
      <c r="M110" s="13">
        <f>L110+K110</f>
        <v>750</v>
      </c>
    </row>
    <row r="111" spans="1:13" ht="16.5" customHeight="1" x14ac:dyDescent="0.35">
      <c r="A111" s="26"/>
      <c r="B111" s="28" t="s">
        <v>109</v>
      </c>
      <c r="C111" s="2"/>
      <c r="D111" s="21"/>
      <c r="E111" s="21"/>
      <c r="F111" s="21"/>
      <c r="G111" s="2"/>
      <c r="H111" s="24">
        <v>0</v>
      </c>
      <c r="I111" s="5">
        <v>0</v>
      </c>
      <c r="J111" s="2">
        <f t="shared" si="20"/>
        <v>0</v>
      </c>
      <c r="K111" s="2">
        <v>0</v>
      </c>
      <c r="L111" s="5"/>
      <c r="M111" s="13">
        <f t="shared" si="21"/>
        <v>0</v>
      </c>
    </row>
    <row r="112" spans="1:13" ht="18.75" customHeight="1" x14ac:dyDescent="0.35">
      <c r="A112" s="26">
        <v>95</v>
      </c>
      <c r="B112" s="27" t="s">
        <v>65</v>
      </c>
      <c r="C112" s="2">
        <f>1.2*2.11</f>
        <v>2.5319999999999996</v>
      </c>
      <c r="D112" s="21" t="s">
        <v>9</v>
      </c>
      <c r="E112" s="21">
        <v>50</v>
      </c>
      <c r="F112" s="21">
        <v>35</v>
      </c>
      <c r="G112" s="2"/>
      <c r="H112" s="24">
        <v>2.5319999999999996</v>
      </c>
      <c r="I112" s="5"/>
      <c r="J112" s="2">
        <f t="shared" si="20"/>
        <v>2.5319999999999996</v>
      </c>
      <c r="K112" s="2">
        <v>215.21999999999997</v>
      </c>
      <c r="L112" s="5"/>
      <c r="M112" s="13">
        <f t="shared" si="21"/>
        <v>215.21999999999997</v>
      </c>
    </row>
    <row r="113" spans="1:13" ht="18.75" customHeight="1" x14ac:dyDescent="0.35">
      <c r="A113" s="26">
        <v>96</v>
      </c>
      <c r="B113" s="27" t="s">
        <v>66</v>
      </c>
      <c r="C113" s="2">
        <f>1.2*2.13</f>
        <v>2.5559999999999996</v>
      </c>
      <c r="D113" s="21" t="s">
        <v>9</v>
      </c>
      <c r="E113" s="21">
        <v>50</v>
      </c>
      <c r="F113" s="21">
        <v>35</v>
      </c>
      <c r="G113" s="2"/>
      <c r="H113" s="24">
        <v>2.5559999999999996</v>
      </c>
      <c r="I113" s="5"/>
      <c r="J113" s="2">
        <f t="shared" si="20"/>
        <v>2.5559999999999996</v>
      </c>
      <c r="K113" s="2">
        <v>217.25999999999996</v>
      </c>
      <c r="L113" s="5"/>
      <c r="M113" s="13">
        <f t="shared" si="21"/>
        <v>217.25999999999996</v>
      </c>
    </row>
    <row r="114" spans="1:13" ht="18.75" customHeight="1" x14ac:dyDescent="0.35">
      <c r="A114" s="26">
        <v>97</v>
      </c>
      <c r="B114" s="27" t="s">
        <v>67</v>
      </c>
      <c r="C114" s="2">
        <f>1.25*2.12</f>
        <v>2.6500000000000004</v>
      </c>
      <c r="D114" s="21" t="s">
        <v>9</v>
      </c>
      <c r="E114" s="21">
        <v>50</v>
      </c>
      <c r="F114" s="21">
        <v>35</v>
      </c>
      <c r="G114" s="2"/>
      <c r="H114" s="24">
        <v>2.6500000000000004</v>
      </c>
      <c r="I114" s="5"/>
      <c r="J114" s="2">
        <f t="shared" si="20"/>
        <v>2.6500000000000004</v>
      </c>
      <c r="K114" s="2">
        <v>225.25000000000006</v>
      </c>
      <c r="L114" s="5"/>
      <c r="M114" s="13">
        <f t="shared" si="21"/>
        <v>225.25000000000006</v>
      </c>
    </row>
    <row r="115" spans="1:13" ht="18.75" customHeight="1" x14ac:dyDescent="0.35">
      <c r="A115" s="26">
        <v>98</v>
      </c>
      <c r="B115" s="27" t="s">
        <v>136</v>
      </c>
      <c r="C115" s="2">
        <v>3</v>
      </c>
      <c r="D115" s="21" t="s">
        <v>159</v>
      </c>
      <c r="E115" s="21"/>
      <c r="F115" s="21"/>
      <c r="G115" s="2">
        <v>250</v>
      </c>
      <c r="H115" s="24">
        <v>3</v>
      </c>
      <c r="I115" s="5"/>
      <c r="J115" s="2">
        <f>I115+H115</f>
        <v>3</v>
      </c>
      <c r="K115" s="2">
        <v>750</v>
      </c>
      <c r="L115" s="5"/>
      <c r="M115" s="13">
        <f>L115+K115</f>
        <v>750</v>
      </c>
    </row>
    <row r="116" spans="1:13" ht="18.75" customHeight="1" x14ac:dyDescent="0.35">
      <c r="A116" s="26"/>
      <c r="B116" s="28" t="s">
        <v>110</v>
      </c>
      <c r="C116" s="2"/>
      <c r="D116" s="21"/>
      <c r="E116" s="21"/>
      <c r="F116" s="21"/>
      <c r="G116" s="2"/>
      <c r="H116" s="24">
        <v>0</v>
      </c>
      <c r="I116" s="5">
        <v>0</v>
      </c>
      <c r="J116" s="2">
        <f t="shared" si="20"/>
        <v>0</v>
      </c>
      <c r="K116" s="2">
        <v>0</v>
      </c>
      <c r="L116" s="5"/>
      <c r="M116" s="13">
        <f t="shared" si="21"/>
        <v>0</v>
      </c>
    </row>
    <row r="117" spans="1:13" ht="18.75" customHeight="1" x14ac:dyDescent="0.35">
      <c r="A117" s="26">
        <v>99</v>
      </c>
      <c r="B117" s="27" t="s">
        <v>60</v>
      </c>
      <c r="C117" s="2">
        <f>1.2*2.13</f>
        <v>2.5559999999999996</v>
      </c>
      <c r="D117" s="21" t="s">
        <v>9</v>
      </c>
      <c r="E117" s="21">
        <v>50</v>
      </c>
      <c r="F117" s="21">
        <v>35</v>
      </c>
      <c r="G117" s="2"/>
      <c r="H117" s="24">
        <v>2.5559999999999996</v>
      </c>
      <c r="I117" s="5"/>
      <c r="J117" s="2">
        <f t="shared" si="20"/>
        <v>2.5559999999999996</v>
      </c>
      <c r="K117" s="2">
        <v>217.25999999999996</v>
      </c>
      <c r="L117" s="5"/>
      <c r="M117" s="13">
        <f t="shared" si="21"/>
        <v>217.25999999999996</v>
      </c>
    </row>
    <row r="118" spans="1:13" ht="18.75" customHeight="1" x14ac:dyDescent="0.35">
      <c r="A118" s="26">
        <v>100</v>
      </c>
      <c r="B118" s="27" t="s">
        <v>68</v>
      </c>
      <c r="C118" s="2">
        <f>1.2*2.12</f>
        <v>2.544</v>
      </c>
      <c r="D118" s="21" t="s">
        <v>9</v>
      </c>
      <c r="E118" s="21">
        <v>50</v>
      </c>
      <c r="F118" s="21">
        <v>35</v>
      </c>
      <c r="G118" s="2"/>
      <c r="H118" s="24">
        <v>2.544</v>
      </c>
      <c r="I118" s="5"/>
      <c r="J118" s="2">
        <f t="shared" si="20"/>
        <v>2.544</v>
      </c>
      <c r="K118" s="2">
        <v>216.24</v>
      </c>
      <c r="L118" s="5"/>
      <c r="M118" s="13">
        <f t="shared" si="21"/>
        <v>216.24</v>
      </c>
    </row>
    <row r="119" spans="1:13" ht="18.75" customHeight="1" x14ac:dyDescent="0.35">
      <c r="A119" s="26">
        <v>101</v>
      </c>
      <c r="B119" s="27" t="s">
        <v>136</v>
      </c>
      <c r="C119" s="2">
        <v>2</v>
      </c>
      <c r="D119" s="21" t="s">
        <v>159</v>
      </c>
      <c r="E119" s="21"/>
      <c r="F119" s="21"/>
      <c r="G119" s="2">
        <v>250</v>
      </c>
      <c r="H119" s="24">
        <v>2</v>
      </c>
      <c r="I119" s="5"/>
      <c r="J119" s="2">
        <f>I119+H119</f>
        <v>2</v>
      </c>
      <c r="K119" s="2">
        <v>500</v>
      </c>
      <c r="L119" s="5"/>
      <c r="M119" s="13">
        <f>L119+K119</f>
        <v>500</v>
      </c>
    </row>
    <row r="120" spans="1:13" ht="16.5" customHeight="1" x14ac:dyDescent="0.35">
      <c r="A120" s="26"/>
      <c r="B120" s="28" t="s">
        <v>111</v>
      </c>
      <c r="C120" s="2"/>
      <c r="D120" s="21"/>
      <c r="E120" s="21"/>
      <c r="F120" s="21"/>
      <c r="G120" s="2"/>
      <c r="H120" s="24">
        <v>0</v>
      </c>
      <c r="I120" s="5">
        <v>0</v>
      </c>
      <c r="J120" s="2">
        <f t="shared" si="20"/>
        <v>0</v>
      </c>
      <c r="K120" s="2">
        <v>0</v>
      </c>
      <c r="L120" s="5"/>
      <c r="M120" s="13">
        <f t="shared" si="21"/>
        <v>0</v>
      </c>
    </row>
    <row r="121" spans="1:13" ht="18.75" customHeight="1" x14ac:dyDescent="0.35">
      <c r="A121" s="26">
        <v>102</v>
      </c>
      <c r="B121" s="27" t="s">
        <v>136</v>
      </c>
      <c r="C121" s="2">
        <v>2</v>
      </c>
      <c r="D121" s="21" t="s">
        <v>159</v>
      </c>
      <c r="E121" s="21"/>
      <c r="F121" s="21"/>
      <c r="G121" s="2">
        <v>250</v>
      </c>
      <c r="H121" s="24">
        <v>2</v>
      </c>
      <c r="I121" s="5"/>
      <c r="J121" s="2">
        <f>I121+H121</f>
        <v>2</v>
      </c>
      <c r="K121" s="2">
        <v>500</v>
      </c>
      <c r="L121" s="5"/>
      <c r="M121" s="13">
        <f>L121+K121</f>
        <v>500</v>
      </c>
    </row>
    <row r="122" spans="1:13" ht="18.75" customHeight="1" x14ac:dyDescent="0.35">
      <c r="A122" s="26"/>
      <c r="B122" s="28" t="s">
        <v>170</v>
      </c>
      <c r="C122" s="2"/>
      <c r="D122" s="21"/>
      <c r="E122" s="21"/>
      <c r="F122" s="21"/>
      <c r="G122" s="2"/>
      <c r="H122" s="24">
        <v>0</v>
      </c>
      <c r="I122" s="5"/>
      <c r="J122" s="2">
        <f t="shared" ref="J122" si="22">I122+H122</f>
        <v>0</v>
      </c>
      <c r="K122" s="2">
        <v>0</v>
      </c>
      <c r="L122" s="5"/>
      <c r="M122" s="13">
        <f t="shared" ref="M122" si="23">K122+L122</f>
        <v>0</v>
      </c>
    </row>
    <row r="123" spans="1:13" ht="18.75" customHeight="1" x14ac:dyDescent="0.35">
      <c r="A123" s="26">
        <v>103</v>
      </c>
      <c r="B123" s="27" t="s">
        <v>136</v>
      </c>
      <c r="C123" s="2">
        <v>1</v>
      </c>
      <c r="D123" s="21" t="s">
        <v>159</v>
      </c>
      <c r="E123" s="21"/>
      <c r="F123" s="21"/>
      <c r="G123" s="2">
        <v>250</v>
      </c>
      <c r="H123" s="24">
        <v>1</v>
      </c>
      <c r="I123" s="5"/>
      <c r="J123" s="2">
        <f>I123+H123</f>
        <v>1</v>
      </c>
      <c r="K123" s="2">
        <v>250</v>
      </c>
      <c r="L123" s="5"/>
      <c r="M123" s="13">
        <f>L123+K123</f>
        <v>250</v>
      </c>
    </row>
    <row r="124" spans="1:13" ht="16.5" customHeight="1" x14ac:dyDescent="0.35">
      <c r="A124" s="26"/>
      <c r="B124" s="28" t="s">
        <v>161</v>
      </c>
      <c r="C124" s="2"/>
      <c r="D124" s="21"/>
      <c r="E124" s="21"/>
      <c r="F124" s="21"/>
      <c r="G124" s="2"/>
      <c r="H124" s="24">
        <v>0</v>
      </c>
      <c r="I124" s="5"/>
      <c r="J124" s="2">
        <f t="shared" ref="J124" si="24">I124+H124</f>
        <v>0</v>
      </c>
      <c r="K124" s="2">
        <v>0</v>
      </c>
      <c r="L124" s="5"/>
      <c r="M124" s="13">
        <f t="shared" ref="M124" si="25">K124+L124</f>
        <v>0</v>
      </c>
    </row>
    <row r="125" spans="1:13" ht="18.75" customHeight="1" x14ac:dyDescent="0.35">
      <c r="A125" s="26">
        <v>104</v>
      </c>
      <c r="B125" s="27" t="s">
        <v>136</v>
      </c>
      <c r="C125" s="2">
        <v>2</v>
      </c>
      <c r="D125" s="21" t="s">
        <v>159</v>
      </c>
      <c r="E125" s="21"/>
      <c r="F125" s="21"/>
      <c r="G125" s="2">
        <v>250</v>
      </c>
      <c r="H125" s="24">
        <v>2</v>
      </c>
      <c r="I125" s="5"/>
      <c r="J125" s="2">
        <f>I125+H125</f>
        <v>2</v>
      </c>
      <c r="K125" s="2">
        <v>500</v>
      </c>
      <c r="L125" s="5"/>
      <c r="M125" s="13">
        <f>L125+K125</f>
        <v>500</v>
      </c>
    </row>
    <row r="126" spans="1:13" ht="18.75" customHeight="1" x14ac:dyDescent="0.35">
      <c r="A126" s="26"/>
      <c r="B126" s="28" t="s">
        <v>162</v>
      </c>
      <c r="C126" s="2"/>
      <c r="D126" s="21"/>
      <c r="E126" s="21"/>
      <c r="F126" s="21"/>
      <c r="G126" s="2"/>
      <c r="H126" s="24">
        <v>0</v>
      </c>
      <c r="I126" s="5"/>
      <c r="J126" s="2">
        <f t="shared" ref="J126" si="26">I126+H126</f>
        <v>0</v>
      </c>
      <c r="K126" s="2">
        <v>0</v>
      </c>
      <c r="L126" s="5"/>
      <c r="M126" s="13">
        <f t="shared" ref="M126" si="27">K126+L126</f>
        <v>0</v>
      </c>
    </row>
    <row r="127" spans="1:13" ht="18.75" customHeight="1" x14ac:dyDescent="0.35">
      <c r="A127" s="26">
        <v>105</v>
      </c>
      <c r="B127" s="27" t="s">
        <v>136</v>
      </c>
      <c r="C127" s="2">
        <v>2</v>
      </c>
      <c r="D127" s="21" t="s">
        <v>159</v>
      </c>
      <c r="E127" s="21"/>
      <c r="F127" s="21"/>
      <c r="G127" s="2">
        <v>250</v>
      </c>
      <c r="H127" s="24">
        <v>2</v>
      </c>
      <c r="I127" s="5"/>
      <c r="J127" s="2">
        <f>I127+H127</f>
        <v>2</v>
      </c>
      <c r="K127" s="2">
        <v>500</v>
      </c>
      <c r="L127" s="5"/>
      <c r="M127" s="13">
        <f>L127+K127</f>
        <v>500</v>
      </c>
    </row>
    <row r="128" spans="1:13" ht="18.75" customHeight="1" x14ac:dyDescent="0.35">
      <c r="A128" s="26"/>
      <c r="B128" s="28" t="s">
        <v>163</v>
      </c>
      <c r="C128" s="2"/>
      <c r="D128" s="21"/>
      <c r="E128" s="21"/>
      <c r="F128" s="21"/>
      <c r="G128" s="2"/>
      <c r="H128" s="24">
        <v>0</v>
      </c>
      <c r="I128" s="5"/>
      <c r="J128" s="2">
        <f t="shared" ref="J128" si="28">I128+H128</f>
        <v>0</v>
      </c>
      <c r="K128" s="2">
        <v>0</v>
      </c>
      <c r="L128" s="5"/>
      <c r="M128" s="13">
        <f t="shared" ref="M128" si="29">K128+L128</f>
        <v>0</v>
      </c>
    </row>
    <row r="129" spans="1:13" ht="18.75" customHeight="1" x14ac:dyDescent="0.35">
      <c r="A129" s="26">
        <v>106</v>
      </c>
      <c r="B129" s="27" t="s">
        <v>136</v>
      </c>
      <c r="C129" s="2">
        <v>2</v>
      </c>
      <c r="D129" s="21" t="s">
        <v>159</v>
      </c>
      <c r="E129" s="21"/>
      <c r="F129" s="21"/>
      <c r="G129" s="2">
        <v>250</v>
      </c>
      <c r="H129" s="24">
        <v>2</v>
      </c>
      <c r="I129" s="5"/>
      <c r="J129" s="2">
        <f>I129+H129</f>
        <v>2</v>
      </c>
      <c r="K129" s="2">
        <v>500</v>
      </c>
      <c r="L129" s="5"/>
      <c r="M129" s="13">
        <f>L129+K129</f>
        <v>500</v>
      </c>
    </row>
    <row r="130" spans="1:13" ht="18.75" customHeight="1" x14ac:dyDescent="0.35">
      <c r="A130" s="26"/>
      <c r="B130" s="28" t="s">
        <v>164</v>
      </c>
      <c r="C130" s="2"/>
      <c r="D130" s="21"/>
      <c r="E130" s="21"/>
      <c r="F130" s="21"/>
      <c r="G130" s="2"/>
      <c r="H130" s="24">
        <v>0</v>
      </c>
      <c r="I130" s="5"/>
      <c r="J130" s="2">
        <f t="shared" ref="J130" si="30">I130+H130</f>
        <v>0</v>
      </c>
      <c r="K130" s="2">
        <v>0</v>
      </c>
      <c r="L130" s="5"/>
      <c r="M130" s="13">
        <f t="shared" ref="M130" si="31">K130+L130</f>
        <v>0</v>
      </c>
    </row>
    <row r="131" spans="1:13" ht="18.75" customHeight="1" x14ac:dyDescent="0.35">
      <c r="A131" s="26">
        <v>107</v>
      </c>
      <c r="B131" s="27" t="s">
        <v>136</v>
      </c>
      <c r="C131" s="2">
        <v>2</v>
      </c>
      <c r="D131" s="21" t="s">
        <v>159</v>
      </c>
      <c r="E131" s="21"/>
      <c r="F131" s="21"/>
      <c r="G131" s="2">
        <v>250</v>
      </c>
      <c r="H131" s="24">
        <v>2</v>
      </c>
      <c r="I131" s="5"/>
      <c r="J131" s="2">
        <f>I131+H131</f>
        <v>2</v>
      </c>
      <c r="K131" s="2">
        <v>500</v>
      </c>
      <c r="L131" s="5"/>
      <c r="M131" s="13">
        <f>L131+K131</f>
        <v>500</v>
      </c>
    </row>
    <row r="132" spans="1:13" ht="18.75" customHeight="1" x14ac:dyDescent="0.35">
      <c r="A132" s="26"/>
      <c r="B132" s="28" t="s">
        <v>165</v>
      </c>
      <c r="C132" s="2"/>
      <c r="D132" s="21"/>
      <c r="E132" s="21"/>
      <c r="F132" s="21"/>
      <c r="G132" s="2"/>
      <c r="H132" s="24">
        <v>0</v>
      </c>
      <c r="I132" s="5">
        <v>0</v>
      </c>
      <c r="J132" s="2">
        <f t="shared" ref="J132:J133" si="32">I132+H132</f>
        <v>0</v>
      </c>
      <c r="K132" s="2">
        <v>0</v>
      </c>
      <c r="L132" s="5"/>
      <c r="M132" s="13">
        <f t="shared" ref="M132" si="33">K132+L132</f>
        <v>0</v>
      </c>
    </row>
    <row r="133" spans="1:13" ht="36.75" customHeight="1" x14ac:dyDescent="0.35">
      <c r="A133" s="26">
        <v>108</v>
      </c>
      <c r="B133" s="27" t="s">
        <v>172</v>
      </c>
      <c r="C133" s="2">
        <f>2.1*2.1+2.15*3.2</f>
        <v>11.29</v>
      </c>
      <c r="D133" s="21" t="s">
        <v>9</v>
      </c>
      <c r="E133" s="21">
        <v>50</v>
      </c>
      <c r="F133" s="21">
        <v>35</v>
      </c>
      <c r="G133" s="2"/>
      <c r="H133" s="24">
        <v>11.29</v>
      </c>
      <c r="I133" s="5"/>
      <c r="J133" s="2">
        <f t="shared" si="32"/>
        <v>11.29</v>
      </c>
      <c r="K133" s="2">
        <v>959.65</v>
      </c>
      <c r="L133" s="5"/>
      <c r="M133" s="13">
        <f>L133+K133</f>
        <v>959.65</v>
      </c>
    </row>
    <row r="134" spans="1:13" x14ac:dyDescent="0.35">
      <c r="A134" s="26">
        <v>109</v>
      </c>
      <c r="B134" s="27" t="s">
        <v>173</v>
      </c>
      <c r="C134" s="2">
        <v>4</v>
      </c>
      <c r="D134" s="21"/>
      <c r="E134" s="21"/>
      <c r="F134" s="21"/>
      <c r="G134" s="2">
        <v>250</v>
      </c>
      <c r="H134" s="24">
        <v>4</v>
      </c>
      <c r="I134" s="5"/>
      <c r="J134" s="2">
        <f>I134+H134</f>
        <v>4</v>
      </c>
      <c r="K134" s="2">
        <v>1000</v>
      </c>
      <c r="L134" s="5"/>
      <c r="M134" s="13">
        <f>L134+K134</f>
        <v>1000</v>
      </c>
    </row>
    <row r="135" spans="1:13" ht="18.75" customHeight="1" x14ac:dyDescent="0.35">
      <c r="A135" s="26">
        <v>110</v>
      </c>
      <c r="B135" s="27" t="s">
        <v>171</v>
      </c>
      <c r="C135" s="2">
        <v>2</v>
      </c>
      <c r="D135" s="21" t="s">
        <v>159</v>
      </c>
      <c r="E135" s="21"/>
      <c r="F135" s="21"/>
      <c r="G135" s="2">
        <v>250</v>
      </c>
      <c r="H135" s="24">
        <v>2</v>
      </c>
      <c r="I135" s="5"/>
      <c r="J135" s="2">
        <f>I135+H135</f>
        <v>2</v>
      </c>
      <c r="K135" s="2">
        <v>500</v>
      </c>
      <c r="L135" s="5"/>
      <c r="M135" s="13">
        <f>L135+K135</f>
        <v>500</v>
      </c>
    </row>
    <row r="136" spans="1:13" ht="18.75" customHeight="1" x14ac:dyDescent="0.35">
      <c r="A136" s="26"/>
      <c r="B136" s="28" t="s">
        <v>166</v>
      </c>
      <c r="C136" s="2"/>
      <c r="D136" s="21"/>
      <c r="E136" s="21"/>
      <c r="F136" s="21"/>
      <c r="G136" s="2"/>
      <c r="H136" s="24">
        <v>0</v>
      </c>
      <c r="I136" s="5"/>
      <c r="J136" s="2">
        <f t="shared" ref="J136" si="34">I136+H136</f>
        <v>0</v>
      </c>
      <c r="K136" s="2">
        <v>0</v>
      </c>
      <c r="L136" s="5"/>
      <c r="M136" s="13">
        <f t="shared" ref="M136" si="35">K136+L136</f>
        <v>0</v>
      </c>
    </row>
    <row r="137" spans="1:13" ht="18.75" customHeight="1" x14ac:dyDescent="0.35">
      <c r="A137" s="26">
        <v>111</v>
      </c>
      <c r="B137" s="27" t="s">
        <v>136</v>
      </c>
      <c r="C137" s="2">
        <v>3</v>
      </c>
      <c r="D137" s="21" t="s">
        <v>159</v>
      </c>
      <c r="E137" s="21"/>
      <c r="F137" s="21"/>
      <c r="G137" s="2">
        <v>250</v>
      </c>
      <c r="H137" s="24">
        <v>3</v>
      </c>
      <c r="I137" s="5"/>
      <c r="J137" s="2">
        <f>I137+H137</f>
        <v>3</v>
      </c>
      <c r="K137" s="2">
        <v>750</v>
      </c>
      <c r="L137" s="5"/>
      <c r="M137" s="13">
        <f>L137+K137</f>
        <v>750</v>
      </c>
    </row>
    <row r="138" spans="1:13" ht="18.75" customHeight="1" x14ac:dyDescent="0.35">
      <c r="A138" s="26"/>
      <c r="B138" s="28" t="s">
        <v>167</v>
      </c>
      <c r="C138" s="2"/>
      <c r="D138" s="21"/>
      <c r="E138" s="21"/>
      <c r="F138" s="21"/>
      <c r="G138" s="2"/>
      <c r="H138" s="24">
        <v>0</v>
      </c>
      <c r="I138" s="5"/>
      <c r="J138" s="2">
        <f t="shared" ref="J138" si="36">I138+H138</f>
        <v>0</v>
      </c>
      <c r="K138" s="2">
        <v>0</v>
      </c>
      <c r="L138" s="5"/>
      <c r="M138" s="13">
        <f t="shared" ref="M138" si="37">K138+L138</f>
        <v>0</v>
      </c>
    </row>
    <row r="139" spans="1:13" ht="18.75" customHeight="1" x14ac:dyDescent="0.35">
      <c r="A139" s="26">
        <v>112</v>
      </c>
      <c r="B139" s="27" t="s">
        <v>136</v>
      </c>
      <c r="C139" s="2">
        <v>3</v>
      </c>
      <c r="D139" s="21" t="s">
        <v>159</v>
      </c>
      <c r="E139" s="21"/>
      <c r="F139" s="21"/>
      <c r="G139" s="2">
        <v>250</v>
      </c>
      <c r="H139" s="24">
        <v>3</v>
      </c>
      <c r="I139" s="5"/>
      <c r="J139" s="2">
        <f>I139+H139</f>
        <v>3</v>
      </c>
      <c r="K139" s="2">
        <v>750</v>
      </c>
      <c r="L139" s="5"/>
      <c r="M139" s="13">
        <f>L139+K139</f>
        <v>750</v>
      </c>
    </row>
    <row r="140" spans="1:13" ht="18.75" customHeight="1" x14ac:dyDescent="0.35">
      <c r="A140" s="26"/>
      <c r="B140" s="28" t="s">
        <v>168</v>
      </c>
      <c r="C140" s="2"/>
      <c r="D140" s="21"/>
      <c r="E140" s="21"/>
      <c r="F140" s="21"/>
      <c r="G140" s="2"/>
      <c r="H140" s="24">
        <v>0</v>
      </c>
      <c r="I140" s="5"/>
      <c r="J140" s="2">
        <f t="shared" ref="J140" si="38">I140+H140</f>
        <v>0</v>
      </c>
      <c r="K140" s="2">
        <v>0</v>
      </c>
      <c r="L140" s="5"/>
      <c r="M140" s="13">
        <f t="shared" ref="M140" si="39">K140+L140</f>
        <v>0</v>
      </c>
    </row>
    <row r="141" spans="1:13" ht="18.75" customHeight="1" x14ac:dyDescent="0.35">
      <c r="A141" s="26">
        <v>113</v>
      </c>
      <c r="B141" s="27" t="s">
        <v>136</v>
      </c>
      <c r="C141" s="2">
        <v>3</v>
      </c>
      <c r="D141" s="21" t="s">
        <v>159</v>
      </c>
      <c r="E141" s="21"/>
      <c r="F141" s="21"/>
      <c r="G141" s="2">
        <v>250</v>
      </c>
      <c r="H141" s="24">
        <v>3</v>
      </c>
      <c r="I141" s="5"/>
      <c r="J141" s="2">
        <f>I141+H141</f>
        <v>3</v>
      </c>
      <c r="K141" s="2">
        <v>750</v>
      </c>
      <c r="L141" s="5"/>
      <c r="M141" s="13">
        <f>L141+K141</f>
        <v>750</v>
      </c>
    </row>
    <row r="142" spans="1:13" ht="18.75" customHeight="1" x14ac:dyDescent="0.35">
      <c r="A142" s="26"/>
      <c r="B142" s="28" t="s">
        <v>169</v>
      </c>
      <c r="C142" s="2"/>
      <c r="D142" s="21"/>
      <c r="E142" s="21"/>
      <c r="F142" s="21"/>
      <c r="G142" s="2"/>
      <c r="H142" s="24">
        <v>0</v>
      </c>
      <c r="I142" s="5"/>
      <c r="J142" s="2">
        <f t="shared" ref="J142" si="40">I142+H142</f>
        <v>0</v>
      </c>
      <c r="K142" s="2">
        <v>0</v>
      </c>
      <c r="L142" s="5"/>
      <c r="M142" s="13">
        <f t="shared" ref="M142" si="41">K142+L142</f>
        <v>0</v>
      </c>
    </row>
    <row r="143" spans="1:13" ht="18.75" customHeight="1" x14ac:dyDescent="0.35">
      <c r="A143" s="26">
        <v>114</v>
      </c>
      <c r="B143" s="27" t="s">
        <v>136</v>
      </c>
      <c r="C143" s="2">
        <v>3</v>
      </c>
      <c r="D143" s="21" t="s">
        <v>159</v>
      </c>
      <c r="E143" s="21"/>
      <c r="F143" s="21"/>
      <c r="G143" s="2">
        <v>250</v>
      </c>
      <c r="H143" s="24">
        <v>3</v>
      </c>
      <c r="I143" s="5"/>
      <c r="J143" s="2">
        <f>I143+H143</f>
        <v>3</v>
      </c>
      <c r="K143" s="2">
        <v>750</v>
      </c>
      <c r="L143" s="5"/>
      <c r="M143" s="13">
        <f>L143+K143</f>
        <v>750</v>
      </c>
    </row>
    <row r="144" spans="1:13" ht="15.75" customHeight="1" x14ac:dyDescent="0.35">
      <c r="A144" s="26"/>
      <c r="B144" s="28" t="s">
        <v>100</v>
      </c>
      <c r="C144" s="2"/>
      <c r="D144" s="21"/>
      <c r="E144" s="21"/>
      <c r="F144" s="21"/>
      <c r="G144" s="2"/>
      <c r="H144" s="24">
        <v>0</v>
      </c>
      <c r="I144" s="5">
        <v>0</v>
      </c>
      <c r="J144" s="2">
        <f t="shared" ref="J144:J152" si="42">I144+H144</f>
        <v>0</v>
      </c>
      <c r="K144" s="2">
        <v>0</v>
      </c>
      <c r="L144" s="5"/>
      <c r="M144" s="13">
        <f t="shared" ref="M144:M152" si="43">K144+L144</f>
        <v>0</v>
      </c>
    </row>
    <row r="145" spans="1:13" ht="17.25" customHeight="1" x14ac:dyDescent="0.35">
      <c r="A145" s="26">
        <v>115</v>
      </c>
      <c r="B145" s="27" t="s">
        <v>69</v>
      </c>
      <c r="C145" s="2">
        <f>1.2*2.15</f>
        <v>2.5799999999999996</v>
      </c>
      <c r="D145" s="21" t="s">
        <v>9</v>
      </c>
      <c r="E145" s="21">
        <v>50</v>
      </c>
      <c r="F145" s="21">
        <v>35</v>
      </c>
      <c r="G145" s="2"/>
      <c r="H145" s="24">
        <v>2.5799999999999996</v>
      </c>
      <c r="I145" s="5"/>
      <c r="J145" s="2">
        <f t="shared" si="42"/>
        <v>2.5799999999999996</v>
      </c>
      <c r="K145" s="2">
        <v>219.29999999999995</v>
      </c>
      <c r="L145" s="5"/>
      <c r="M145" s="13">
        <f t="shared" si="43"/>
        <v>219.29999999999995</v>
      </c>
    </row>
    <row r="146" spans="1:13" ht="17.25" customHeight="1" x14ac:dyDescent="0.35">
      <c r="A146" s="26">
        <v>116</v>
      </c>
      <c r="B146" s="27" t="s">
        <v>70</v>
      </c>
      <c r="C146" s="2">
        <f>1.8*3.25</f>
        <v>5.8500000000000005</v>
      </c>
      <c r="D146" s="21" t="s">
        <v>9</v>
      </c>
      <c r="E146" s="21">
        <v>50</v>
      </c>
      <c r="F146" s="21">
        <v>35</v>
      </c>
      <c r="G146" s="2"/>
      <c r="H146" s="24">
        <v>5.8500000000000005</v>
      </c>
      <c r="I146" s="5"/>
      <c r="J146" s="2">
        <f t="shared" si="42"/>
        <v>5.8500000000000005</v>
      </c>
      <c r="K146" s="2">
        <v>497.25</v>
      </c>
      <c r="L146" s="5"/>
      <c r="M146" s="13">
        <f t="shared" si="43"/>
        <v>497.25</v>
      </c>
    </row>
    <row r="147" spans="1:13" ht="17.25" customHeight="1" x14ac:dyDescent="0.35">
      <c r="A147" s="26">
        <v>117</v>
      </c>
      <c r="B147" s="27" t="s">
        <v>71</v>
      </c>
      <c r="C147" s="2">
        <f>1.2*2.15</f>
        <v>2.5799999999999996</v>
      </c>
      <c r="D147" s="21" t="s">
        <v>9</v>
      </c>
      <c r="E147" s="21">
        <v>50</v>
      </c>
      <c r="F147" s="21">
        <v>35</v>
      </c>
      <c r="G147" s="2"/>
      <c r="H147" s="24">
        <v>2.5799999999999996</v>
      </c>
      <c r="I147" s="5"/>
      <c r="J147" s="2">
        <f t="shared" si="42"/>
        <v>2.5799999999999996</v>
      </c>
      <c r="K147" s="2">
        <v>219.29999999999995</v>
      </c>
      <c r="L147" s="5"/>
      <c r="M147" s="13">
        <f t="shared" si="43"/>
        <v>219.29999999999995</v>
      </c>
    </row>
    <row r="148" spans="1:13" ht="17.25" customHeight="1" x14ac:dyDescent="0.35">
      <c r="A148" s="26">
        <v>118</v>
      </c>
      <c r="B148" s="27" t="s">
        <v>72</v>
      </c>
      <c r="C148" s="2">
        <f>1.23*2.15</f>
        <v>2.6444999999999999</v>
      </c>
      <c r="D148" s="21" t="s">
        <v>9</v>
      </c>
      <c r="E148" s="21">
        <v>50</v>
      </c>
      <c r="F148" s="21">
        <v>35</v>
      </c>
      <c r="G148" s="2"/>
      <c r="H148" s="24">
        <v>2.6444999999999999</v>
      </c>
      <c r="I148" s="5"/>
      <c r="J148" s="2">
        <f t="shared" si="42"/>
        <v>2.6444999999999999</v>
      </c>
      <c r="K148" s="2">
        <v>224.78249999999997</v>
      </c>
      <c r="L148" s="5"/>
      <c r="M148" s="13">
        <f t="shared" si="43"/>
        <v>224.78249999999997</v>
      </c>
    </row>
    <row r="149" spans="1:13" ht="17.25" customHeight="1" x14ac:dyDescent="0.35">
      <c r="A149" s="26">
        <v>119</v>
      </c>
      <c r="B149" s="27" t="s">
        <v>73</v>
      </c>
      <c r="C149" s="2">
        <f>1.3*2.6</f>
        <v>3.3800000000000003</v>
      </c>
      <c r="D149" s="21" t="s">
        <v>9</v>
      </c>
      <c r="E149" s="21">
        <v>50</v>
      </c>
      <c r="F149" s="21">
        <v>35</v>
      </c>
      <c r="G149" s="2"/>
      <c r="H149" s="24">
        <v>3.3800000000000003</v>
      </c>
      <c r="I149" s="5"/>
      <c r="J149" s="2">
        <f t="shared" si="42"/>
        <v>3.3800000000000003</v>
      </c>
      <c r="K149" s="2">
        <v>287.30000000000007</v>
      </c>
      <c r="L149" s="5"/>
      <c r="M149" s="13">
        <f t="shared" si="43"/>
        <v>287.30000000000007</v>
      </c>
    </row>
    <row r="150" spans="1:13" ht="17.25" customHeight="1" x14ac:dyDescent="0.35">
      <c r="A150" s="26">
        <v>120</v>
      </c>
      <c r="B150" s="27" t="s">
        <v>74</v>
      </c>
      <c r="C150" s="2">
        <f>1.2*2.2</f>
        <v>2.64</v>
      </c>
      <c r="D150" s="21" t="s">
        <v>9</v>
      </c>
      <c r="E150" s="21">
        <v>50</v>
      </c>
      <c r="F150" s="21">
        <v>35</v>
      </c>
      <c r="G150" s="2"/>
      <c r="H150" s="24">
        <v>2.64</v>
      </c>
      <c r="I150" s="5"/>
      <c r="J150" s="2">
        <f t="shared" si="42"/>
        <v>2.64</v>
      </c>
      <c r="K150" s="2">
        <v>224.4</v>
      </c>
      <c r="L150" s="5"/>
      <c r="M150" s="13">
        <f t="shared" si="43"/>
        <v>224.4</v>
      </c>
    </row>
    <row r="151" spans="1:13" ht="17.25" customHeight="1" x14ac:dyDescent="0.35">
      <c r="A151" s="26">
        <v>121</v>
      </c>
      <c r="B151" s="27" t="s">
        <v>75</v>
      </c>
      <c r="C151" s="2">
        <f>1.86*3.16</f>
        <v>5.8776000000000002</v>
      </c>
      <c r="D151" s="21" t="s">
        <v>9</v>
      </c>
      <c r="E151" s="21">
        <v>50</v>
      </c>
      <c r="F151" s="21">
        <v>35</v>
      </c>
      <c r="G151" s="2"/>
      <c r="H151" s="24">
        <v>5.8776000000000002</v>
      </c>
      <c r="I151" s="5"/>
      <c r="J151" s="2">
        <f t="shared" si="42"/>
        <v>5.8776000000000002</v>
      </c>
      <c r="K151" s="2">
        <v>499.596</v>
      </c>
      <c r="L151" s="5"/>
      <c r="M151" s="13">
        <f t="shared" si="43"/>
        <v>499.596</v>
      </c>
    </row>
    <row r="152" spans="1:13" ht="17.25" customHeight="1" x14ac:dyDescent="0.35">
      <c r="A152" s="26">
        <v>122</v>
      </c>
      <c r="B152" s="27" t="s">
        <v>76</v>
      </c>
      <c r="C152" s="2">
        <f>1.24*2.15</f>
        <v>2.6659999999999999</v>
      </c>
      <c r="D152" s="21" t="s">
        <v>9</v>
      </c>
      <c r="E152" s="21">
        <v>50</v>
      </c>
      <c r="F152" s="21">
        <v>35</v>
      </c>
      <c r="G152" s="2"/>
      <c r="H152" s="24">
        <v>2.6659999999999999</v>
      </c>
      <c r="I152" s="5"/>
      <c r="J152" s="2">
        <f t="shared" si="42"/>
        <v>2.6659999999999999</v>
      </c>
      <c r="K152" s="2">
        <v>226.60999999999999</v>
      </c>
      <c r="L152" s="5"/>
      <c r="M152" s="13">
        <f t="shared" si="43"/>
        <v>226.60999999999999</v>
      </c>
    </row>
    <row r="153" spans="1:13" ht="17.25" customHeight="1" x14ac:dyDescent="0.35">
      <c r="A153" s="26">
        <v>123</v>
      </c>
      <c r="B153" s="27" t="s">
        <v>77</v>
      </c>
      <c r="C153" s="2"/>
      <c r="D153" s="21" t="s">
        <v>9</v>
      </c>
      <c r="E153" s="21">
        <v>50</v>
      </c>
      <c r="F153" s="21">
        <v>35</v>
      </c>
      <c r="G153" s="2"/>
      <c r="H153" s="24">
        <v>0</v>
      </c>
      <c r="I153" s="5">
        <v>0</v>
      </c>
      <c r="J153" s="2">
        <f t="shared" ref="J153:J154" si="44">I153+H153</f>
        <v>0</v>
      </c>
      <c r="K153" s="2">
        <v>0</v>
      </c>
      <c r="L153" s="5">
        <v>0</v>
      </c>
      <c r="M153" s="13">
        <f t="shared" ref="M153:M154" si="45">K153+L153</f>
        <v>0</v>
      </c>
    </row>
    <row r="154" spans="1:13" ht="17.25" customHeight="1" x14ac:dyDescent="0.35">
      <c r="A154" s="26">
        <v>124</v>
      </c>
      <c r="B154" s="27" t="s">
        <v>78</v>
      </c>
      <c r="C154" s="2"/>
      <c r="D154" s="21" t="s">
        <v>9</v>
      </c>
      <c r="E154" s="21">
        <v>50</v>
      </c>
      <c r="F154" s="21">
        <v>35</v>
      </c>
      <c r="G154" s="2"/>
      <c r="H154" s="24">
        <v>0</v>
      </c>
      <c r="I154" s="5">
        <v>0</v>
      </c>
      <c r="J154" s="2">
        <f t="shared" si="44"/>
        <v>0</v>
      </c>
      <c r="K154" s="2">
        <v>0</v>
      </c>
      <c r="L154" s="5">
        <v>0</v>
      </c>
      <c r="M154" s="13">
        <f t="shared" si="45"/>
        <v>0</v>
      </c>
    </row>
    <row r="155" spans="1:13" ht="21" customHeight="1" x14ac:dyDescent="0.35">
      <c r="A155" s="26">
        <v>125</v>
      </c>
      <c r="B155" s="27" t="s">
        <v>136</v>
      </c>
      <c r="C155" s="2">
        <v>6</v>
      </c>
      <c r="D155" s="21" t="s">
        <v>159</v>
      </c>
      <c r="E155" s="21"/>
      <c r="F155" s="21"/>
      <c r="G155" s="2">
        <v>250</v>
      </c>
      <c r="H155" s="24">
        <v>6</v>
      </c>
      <c r="I155" s="5"/>
      <c r="J155" s="2">
        <f>I155+H155</f>
        <v>6</v>
      </c>
      <c r="K155" s="2">
        <v>1500</v>
      </c>
      <c r="L155" s="5"/>
      <c r="M155" s="13">
        <f>L155+K155</f>
        <v>1500</v>
      </c>
    </row>
    <row r="156" spans="1:13" ht="15.75" customHeight="1" x14ac:dyDescent="0.35">
      <c r="A156" s="26"/>
      <c r="B156" s="37" t="s">
        <v>81</v>
      </c>
      <c r="C156" s="2"/>
      <c r="D156" s="21"/>
      <c r="E156" s="21"/>
      <c r="F156" s="21"/>
      <c r="G156" s="2"/>
      <c r="H156" s="24">
        <v>0</v>
      </c>
      <c r="I156" s="5">
        <v>0</v>
      </c>
      <c r="J156" s="2">
        <f t="shared" ref="J156:J167" si="46">I156+H156</f>
        <v>0</v>
      </c>
      <c r="K156" s="2">
        <v>0</v>
      </c>
      <c r="L156" s="5">
        <v>0</v>
      </c>
      <c r="M156" s="13">
        <f t="shared" ref="M156:M166" si="47">K156+L156</f>
        <v>0</v>
      </c>
    </row>
    <row r="157" spans="1:13" ht="18.75" customHeight="1" x14ac:dyDescent="0.35">
      <c r="A157" s="26"/>
      <c r="B157" s="38" t="s">
        <v>117</v>
      </c>
      <c r="C157" s="2"/>
      <c r="D157" s="21"/>
      <c r="E157" s="21"/>
      <c r="F157" s="21"/>
      <c r="G157" s="2"/>
      <c r="H157" s="24"/>
      <c r="I157" s="5"/>
      <c r="J157" s="2"/>
      <c r="K157" s="2"/>
      <c r="L157" s="5"/>
      <c r="M157" s="13"/>
    </row>
    <row r="158" spans="1:13" ht="29" x14ac:dyDescent="0.35">
      <c r="A158" s="26">
        <v>126</v>
      </c>
      <c r="B158" s="27" t="s">
        <v>115</v>
      </c>
      <c r="C158" s="2">
        <f>2.05*3.45</f>
        <v>7.0724999999999998</v>
      </c>
      <c r="D158" s="21" t="s">
        <v>9</v>
      </c>
      <c r="E158" s="21">
        <v>50</v>
      </c>
      <c r="F158" s="21">
        <v>70</v>
      </c>
      <c r="G158" s="2"/>
      <c r="H158" s="24">
        <v>7.0724999999999998</v>
      </c>
      <c r="I158" s="5"/>
      <c r="J158" s="2">
        <f t="shared" ref="J158" si="48">I158+H158</f>
        <v>7.0724999999999998</v>
      </c>
      <c r="K158" s="2">
        <v>848.7</v>
      </c>
      <c r="L158" s="5"/>
      <c r="M158" s="13">
        <f t="shared" ref="M158" si="49">K158+L158</f>
        <v>848.7</v>
      </c>
    </row>
    <row r="159" spans="1:13" ht="29" x14ac:dyDescent="0.35">
      <c r="A159" s="26">
        <v>127</v>
      </c>
      <c r="B159" s="27" t="s">
        <v>116</v>
      </c>
      <c r="C159" s="2">
        <f>2.05*3.45</f>
        <v>7.0724999999999998</v>
      </c>
      <c r="D159" s="21" t="s">
        <v>9</v>
      </c>
      <c r="E159" s="21">
        <v>50</v>
      </c>
      <c r="F159" s="21">
        <v>70</v>
      </c>
      <c r="G159" s="2"/>
      <c r="H159" s="24">
        <v>7.0724999999999998</v>
      </c>
      <c r="I159" s="5"/>
      <c r="J159" s="2">
        <f t="shared" ref="J159:J160" si="50">I159+H159</f>
        <v>7.0724999999999998</v>
      </c>
      <c r="K159" s="2">
        <v>848.7</v>
      </c>
      <c r="L159" s="5"/>
      <c r="M159" s="13">
        <f t="shared" ref="M159" si="51">K159+L159</f>
        <v>848.7</v>
      </c>
    </row>
    <row r="160" spans="1:13" ht="18.75" customHeight="1" x14ac:dyDescent="0.35">
      <c r="A160" s="26">
        <v>128</v>
      </c>
      <c r="B160" s="27" t="s">
        <v>112</v>
      </c>
      <c r="C160" s="2">
        <v>2</v>
      </c>
      <c r="D160" s="21" t="s">
        <v>113</v>
      </c>
      <c r="E160" s="21"/>
      <c r="F160" s="21"/>
      <c r="G160" s="2">
        <v>250</v>
      </c>
      <c r="H160" s="24">
        <v>2</v>
      </c>
      <c r="I160" s="5"/>
      <c r="J160" s="2">
        <f t="shared" si="50"/>
        <v>2</v>
      </c>
      <c r="K160" s="2">
        <v>500</v>
      </c>
      <c r="L160" s="5"/>
      <c r="M160" s="13">
        <f>J160*G160</f>
        <v>500</v>
      </c>
    </row>
    <row r="161" spans="1:13" ht="28.5" customHeight="1" x14ac:dyDescent="0.35">
      <c r="A161" s="26">
        <v>129</v>
      </c>
      <c r="B161" s="27" t="s">
        <v>144</v>
      </c>
      <c r="C161" s="2">
        <f>4.15*3.3</f>
        <v>13.695</v>
      </c>
      <c r="D161" s="21" t="s">
        <v>9</v>
      </c>
      <c r="E161" s="21">
        <v>50</v>
      </c>
      <c r="F161" s="21">
        <v>70</v>
      </c>
      <c r="G161" s="2"/>
      <c r="H161" s="24">
        <v>13.695</v>
      </c>
      <c r="I161" s="5"/>
      <c r="J161" s="2">
        <f t="shared" ref="J161" si="52">I161+H161</f>
        <v>13.695</v>
      </c>
      <c r="K161" s="2">
        <v>1643.4</v>
      </c>
      <c r="L161" s="5"/>
      <c r="M161" s="13">
        <f t="shared" ref="M161" si="53">K161+L161</f>
        <v>1643.4</v>
      </c>
    </row>
    <row r="162" spans="1:13" ht="6" customHeight="1" x14ac:dyDescent="0.35">
      <c r="A162" s="26"/>
      <c r="B162" s="27"/>
      <c r="C162" s="2"/>
      <c r="D162" s="21"/>
      <c r="E162" s="21"/>
      <c r="F162" s="21"/>
      <c r="G162" s="2"/>
      <c r="H162" s="24"/>
      <c r="I162" s="5"/>
      <c r="J162" s="2"/>
      <c r="K162" s="2"/>
      <c r="L162" s="5"/>
      <c r="M162" s="13"/>
    </row>
    <row r="163" spans="1:13" ht="20.25" customHeight="1" x14ac:dyDescent="0.35">
      <c r="A163" s="26"/>
      <c r="B163" s="38" t="s">
        <v>137</v>
      </c>
      <c r="C163" s="2"/>
      <c r="D163" s="21"/>
      <c r="E163" s="21"/>
      <c r="F163" s="21"/>
      <c r="G163" s="2"/>
      <c r="H163" s="24"/>
      <c r="I163" s="5"/>
      <c r="J163" s="2"/>
      <c r="K163" s="2"/>
      <c r="L163" s="5"/>
      <c r="M163" s="13"/>
    </row>
    <row r="164" spans="1:13" ht="29" x14ac:dyDescent="0.35">
      <c r="A164" s="26">
        <v>130</v>
      </c>
      <c r="B164" s="27" t="s">
        <v>139</v>
      </c>
      <c r="C164" s="2">
        <v>1</v>
      </c>
      <c r="D164" s="21" t="s">
        <v>138</v>
      </c>
      <c r="E164" s="21"/>
      <c r="F164" s="21"/>
      <c r="G164" s="2">
        <v>500</v>
      </c>
      <c r="H164" s="24">
        <v>1</v>
      </c>
      <c r="I164" s="5"/>
      <c r="J164" s="2">
        <f t="shared" ref="J164" si="54">I164+H164</f>
        <v>1</v>
      </c>
      <c r="K164" s="2">
        <v>500</v>
      </c>
      <c r="L164" s="5"/>
      <c r="M164" s="13">
        <f t="shared" ref="M164" si="55">K164+L164</f>
        <v>500</v>
      </c>
    </row>
    <row r="165" spans="1:13" ht="24" customHeight="1" x14ac:dyDescent="0.35">
      <c r="A165" s="26"/>
      <c r="B165" s="36" t="s">
        <v>118</v>
      </c>
      <c r="C165" s="2"/>
      <c r="D165" s="21"/>
      <c r="E165" s="21"/>
      <c r="F165" s="21"/>
      <c r="G165" s="2"/>
      <c r="H165" s="24">
        <v>0</v>
      </c>
      <c r="I165" s="5">
        <v>0</v>
      </c>
      <c r="J165" s="2">
        <f t="shared" si="46"/>
        <v>0</v>
      </c>
      <c r="K165" s="2">
        <v>0</v>
      </c>
      <c r="L165" s="5"/>
      <c r="M165" s="13">
        <f t="shared" si="47"/>
        <v>0</v>
      </c>
    </row>
    <row r="166" spans="1:13" ht="31.5" customHeight="1" x14ac:dyDescent="0.35">
      <c r="A166" s="26">
        <v>131</v>
      </c>
      <c r="B166" s="27" t="s">
        <v>119</v>
      </c>
      <c r="C166" s="2">
        <v>69</v>
      </c>
      <c r="D166" s="21" t="s">
        <v>9</v>
      </c>
      <c r="E166" s="21">
        <v>50</v>
      </c>
      <c r="F166" s="21"/>
      <c r="G166" s="2">
        <v>70</v>
      </c>
      <c r="H166" s="24">
        <v>69</v>
      </c>
      <c r="I166" s="5"/>
      <c r="J166" s="2">
        <f t="shared" si="46"/>
        <v>69</v>
      </c>
      <c r="K166" s="2">
        <v>8280</v>
      </c>
      <c r="L166" s="5"/>
      <c r="M166" s="13">
        <f t="shared" si="47"/>
        <v>8280</v>
      </c>
    </row>
    <row r="167" spans="1:13" ht="29.25" customHeight="1" x14ac:dyDescent="0.35">
      <c r="A167" s="26">
        <v>132</v>
      </c>
      <c r="B167" s="27" t="s">
        <v>120</v>
      </c>
      <c r="C167" s="2">
        <v>21.4</v>
      </c>
      <c r="D167" s="21" t="s">
        <v>9</v>
      </c>
      <c r="E167" s="21">
        <v>65</v>
      </c>
      <c r="F167" s="21"/>
      <c r="G167" s="2">
        <v>35</v>
      </c>
      <c r="H167" s="24">
        <v>21.4</v>
      </c>
      <c r="I167" s="5"/>
      <c r="J167" s="2">
        <f t="shared" si="46"/>
        <v>21.4</v>
      </c>
      <c r="K167" s="2">
        <v>2140</v>
      </c>
      <c r="L167" s="5"/>
      <c r="M167" s="13">
        <f t="shared" ref="M167" si="56">K167+L167</f>
        <v>2140</v>
      </c>
    </row>
    <row r="168" spans="1:13" ht="18.75" customHeight="1" x14ac:dyDescent="0.35">
      <c r="A168" s="26">
        <v>133</v>
      </c>
      <c r="B168" s="27" t="s">
        <v>121</v>
      </c>
      <c r="C168" s="30">
        <v>1</v>
      </c>
      <c r="D168" s="21" t="s">
        <v>96</v>
      </c>
      <c r="E168" s="21"/>
      <c r="F168" s="21"/>
      <c r="G168" s="2">
        <v>500</v>
      </c>
      <c r="H168" s="24">
        <v>1</v>
      </c>
      <c r="I168" s="5"/>
      <c r="J168" s="2">
        <f t="shared" si="3"/>
        <v>1</v>
      </c>
      <c r="K168" s="2">
        <v>500</v>
      </c>
      <c r="L168" s="5"/>
      <c r="M168" s="13">
        <f t="shared" ref="M168:M169" si="57">K168+L168</f>
        <v>500</v>
      </c>
    </row>
    <row r="169" spans="1:13" ht="30.75" customHeight="1" x14ac:dyDescent="0.35">
      <c r="A169" s="26">
        <v>134</v>
      </c>
      <c r="B169" s="27" t="s">
        <v>122</v>
      </c>
      <c r="C169" s="2">
        <f>2.15*3.32</f>
        <v>7.137999999999999</v>
      </c>
      <c r="D169" s="21" t="s">
        <v>9</v>
      </c>
      <c r="E169" s="21">
        <v>50</v>
      </c>
      <c r="F169" s="21"/>
      <c r="G169" s="2">
        <v>70</v>
      </c>
      <c r="H169" s="24">
        <v>7.137999999999999</v>
      </c>
      <c r="I169" s="5"/>
      <c r="J169" s="2">
        <f t="shared" si="3"/>
        <v>7.137999999999999</v>
      </c>
      <c r="K169" s="2">
        <v>856.56</v>
      </c>
      <c r="L169" s="5"/>
      <c r="M169" s="13">
        <f t="shared" si="57"/>
        <v>856.56</v>
      </c>
    </row>
    <row r="170" spans="1:13" ht="36.75" customHeight="1" x14ac:dyDescent="0.35">
      <c r="A170" s="26">
        <v>135</v>
      </c>
      <c r="B170" s="27" t="s">
        <v>123</v>
      </c>
      <c r="C170" s="2">
        <f t="shared" ref="C170:C172" si="58">2.15*3.32</f>
        <v>7.137999999999999</v>
      </c>
      <c r="D170" s="21" t="s">
        <v>9</v>
      </c>
      <c r="E170" s="21">
        <v>50</v>
      </c>
      <c r="F170" s="21"/>
      <c r="G170" s="2">
        <v>70</v>
      </c>
      <c r="H170" s="24">
        <v>7.137999999999999</v>
      </c>
      <c r="I170" s="5"/>
      <c r="J170" s="2">
        <f t="shared" ref="J170:J174" si="59">I170+H170</f>
        <v>7.137999999999999</v>
      </c>
      <c r="K170" s="2">
        <v>856.56</v>
      </c>
      <c r="L170" s="5"/>
      <c r="M170" s="13">
        <f t="shared" ref="M170:M173" si="60">K170+L170</f>
        <v>856.56</v>
      </c>
    </row>
    <row r="171" spans="1:13" ht="18.75" customHeight="1" x14ac:dyDescent="0.35">
      <c r="A171" s="26">
        <v>136</v>
      </c>
      <c r="B171" s="27" t="s">
        <v>124</v>
      </c>
      <c r="C171" s="2">
        <f>2.15*4.35</f>
        <v>9.3524999999999991</v>
      </c>
      <c r="D171" s="21" t="s">
        <v>9</v>
      </c>
      <c r="E171" s="21">
        <v>50</v>
      </c>
      <c r="F171" s="21">
        <v>35</v>
      </c>
      <c r="G171" s="2"/>
      <c r="H171" s="24">
        <v>9.3524999999999991</v>
      </c>
      <c r="I171" s="5"/>
      <c r="J171" s="2">
        <f t="shared" si="59"/>
        <v>9.3524999999999991</v>
      </c>
      <c r="K171" s="2">
        <v>794.96249999999986</v>
      </c>
      <c r="L171" s="5"/>
      <c r="M171" s="13">
        <f t="shared" si="60"/>
        <v>794.96249999999986</v>
      </c>
    </row>
    <row r="172" spans="1:13" ht="30" customHeight="1" x14ac:dyDescent="0.35">
      <c r="A172" s="26">
        <v>137</v>
      </c>
      <c r="B172" s="27" t="s">
        <v>141</v>
      </c>
      <c r="C172" s="2">
        <f t="shared" si="58"/>
        <v>7.137999999999999</v>
      </c>
      <c r="D172" s="21" t="s">
        <v>9</v>
      </c>
      <c r="E172" s="21">
        <v>50</v>
      </c>
      <c r="F172" s="21"/>
      <c r="G172" s="2">
        <v>70</v>
      </c>
      <c r="H172" s="24">
        <v>7.137999999999999</v>
      </c>
      <c r="I172" s="5"/>
      <c r="J172" s="2">
        <f t="shared" si="59"/>
        <v>7.137999999999999</v>
      </c>
      <c r="K172" s="2">
        <v>856.56</v>
      </c>
      <c r="L172" s="5"/>
      <c r="M172" s="13">
        <f t="shared" si="60"/>
        <v>856.56</v>
      </c>
    </row>
    <row r="173" spans="1:13" ht="18.75" customHeight="1" x14ac:dyDescent="0.35">
      <c r="A173" s="26">
        <v>138</v>
      </c>
      <c r="B173" s="27" t="s">
        <v>125</v>
      </c>
      <c r="C173" s="2">
        <f>2.15*4.35</f>
        <v>9.3524999999999991</v>
      </c>
      <c r="D173" s="21" t="s">
        <v>9</v>
      </c>
      <c r="E173" s="21">
        <v>50</v>
      </c>
      <c r="F173" s="21">
        <v>35</v>
      </c>
      <c r="G173" s="2"/>
      <c r="H173" s="24">
        <v>9.3524999999999991</v>
      </c>
      <c r="I173" s="5"/>
      <c r="J173" s="2">
        <f t="shared" si="59"/>
        <v>9.3524999999999991</v>
      </c>
      <c r="K173" s="2">
        <v>794.96249999999986</v>
      </c>
      <c r="L173" s="5"/>
      <c r="M173" s="13">
        <f t="shared" si="60"/>
        <v>794.96249999999986</v>
      </c>
    </row>
    <row r="174" spans="1:13" ht="34.5" customHeight="1" x14ac:dyDescent="0.35">
      <c r="A174" s="26">
        <v>139</v>
      </c>
      <c r="B174" s="27" t="s">
        <v>127</v>
      </c>
      <c r="C174" s="30">
        <f>2.15*12</f>
        <v>25.799999999999997</v>
      </c>
      <c r="D174" s="21" t="s">
        <v>126</v>
      </c>
      <c r="E174" s="21"/>
      <c r="F174" s="21"/>
      <c r="G174" s="2">
        <v>70</v>
      </c>
      <c r="H174" s="24">
        <v>25.799999999999997</v>
      </c>
      <c r="I174" s="5"/>
      <c r="J174" s="2">
        <f t="shared" si="59"/>
        <v>25.799999999999997</v>
      </c>
      <c r="K174" s="2">
        <v>1805.9999999999998</v>
      </c>
      <c r="L174" s="5"/>
      <c r="M174" s="13">
        <f t="shared" ref="M174:M175" si="61">K174+L174</f>
        <v>1805.9999999999998</v>
      </c>
    </row>
    <row r="175" spans="1:13" ht="37.5" customHeight="1" x14ac:dyDescent="0.35">
      <c r="A175" s="26">
        <v>140</v>
      </c>
      <c r="B175" s="27" t="s">
        <v>128</v>
      </c>
      <c r="C175" s="2">
        <f>1.15*2.4+1.23*2.4</f>
        <v>5.7119999999999997</v>
      </c>
      <c r="D175" s="21" t="s">
        <v>9</v>
      </c>
      <c r="E175" s="21">
        <v>50</v>
      </c>
      <c r="F175" s="21">
        <v>35</v>
      </c>
      <c r="G175" s="2"/>
      <c r="H175" s="24">
        <v>5.7119999999999997</v>
      </c>
      <c r="I175" s="5"/>
      <c r="J175" s="2">
        <f t="shared" ref="J175" si="62">I175+H175</f>
        <v>5.7119999999999997</v>
      </c>
      <c r="K175" s="2">
        <v>485.52</v>
      </c>
      <c r="L175" s="5"/>
      <c r="M175" s="13">
        <f t="shared" si="61"/>
        <v>485.52</v>
      </c>
    </row>
    <row r="176" spans="1:13" ht="18" customHeight="1" x14ac:dyDescent="0.35">
      <c r="A176" s="26">
        <v>141</v>
      </c>
      <c r="B176" s="27" t="s">
        <v>136</v>
      </c>
      <c r="C176" s="2">
        <v>6</v>
      </c>
      <c r="D176" s="21" t="s">
        <v>113</v>
      </c>
      <c r="E176" s="21"/>
      <c r="F176" s="21"/>
      <c r="G176" s="2">
        <v>250</v>
      </c>
      <c r="H176" s="24">
        <v>6</v>
      </c>
      <c r="I176" s="5"/>
      <c r="J176" s="2">
        <f t="shared" ref="J176" si="63">I176+H176</f>
        <v>6</v>
      </c>
      <c r="K176" s="2">
        <v>1500</v>
      </c>
      <c r="L176" s="5"/>
      <c r="M176" s="13">
        <f>L176+K176</f>
        <v>1500</v>
      </c>
    </row>
    <row r="177" spans="1:13" ht="18" customHeight="1" x14ac:dyDescent="0.35">
      <c r="A177" s="26"/>
      <c r="B177" s="38" t="s">
        <v>150</v>
      </c>
      <c r="C177" s="2"/>
      <c r="D177" s="21"/>
      <c r="E177" s="21"/>
      <c r="F177" s="21"/>
      <c r="G177" s="2"/>
      <c r="H177" s="24"/>
      <c r="I177" s="5"/>
      <c r="J177" s="2"/>
      <c r="K177" s="2"/>
      <c r="L177" s="5"/>
      <c r="M177" s="13"/>
    </row>
    <row r="178" spans="1:13" ht="18" customHeight="1" x14ac:dyDescent="0.35">
      <c r="A178" s="26"/>
      <c r="B178" s="38" t="s">
        <v>151</v>
      </c>
      <c r="C178" s="2"/>
      <c r="D178" s="21"/>
      <c r="E178" s="21"/>
      <c r="F178" s="21"/>
      <c r="G178" s="2"/>
      <c r="H178" s="24"/>
      <c r="I178" s="5"/>
      <c r="J178" s="2"/>
      <c r="K178" s="2"/>
      <c r="L178" s="5"/>
      <c r="M178" s="13"/>
    </row>
    <row r="179" spans="1:13" ht="29" x14ac:dyDescent="0.35">
      <c r="A179" s="26">
        <v>142</v>
      </c>
      <c r="B179" s="40" t="s">
        <v>152</v>
      </c>
      <c r="C179" s="2">
        <v>35.35</v>
      </c>
      <c r="D179" s="21" t="s">
        <v>9</v>
      </c>
      <c r="E179" s="21">
        <v>50</v>
      </c>
      <c r="F179" s="21"/>
      <c r="G179" s="2">
        <v>70</v>
      </c>
      <c r="H179" s="24">
        <v>35.35</v>
      </c>
      <c r="I179" s="5"/>
      <c r="J179" s="2">
        <f>I179+H179</f>
        <v>35.35</v>
      </c>
      <c r="K179" s="2">
        <v>4242</v>
      </c>
      <c r="L179" s="5"/>
      <c r="M179" s="13">
        <f>L179+K179</f>
        <v>4242</v>
      </c>
    </row>
    <row r="180" spans="1:13" ht="18" customHeight="1" x14ac:dyDescent="0.35">
      <c r="A180" s="26">
        <v>143</v>
      </c>
      <c r="B180" s="27" t="s">
        <v>146</v>
      </c>
      <c r="C180" s="2">
        <v>70.7</v>
      </c>
      <c r="D180" s="21" t="s">
        <v>9</v>
      </c>
      <c r="E180" s="21"/>
      <c r="F180" s="21"/>
      <c r="G180" s="2">
        <v>15</v>
      </c>
      <c r="H180" s="24">
        <v>70.7</v>
      </c>
      <c r="I180" s="5"/>
      <c r="J180" s="2">
        <f>I180+H180</f>
        <v>70.7</v>
      </c>
      <c r="K180" s="2">
        <v>1060.5</v>
      </c>
      <c r="L180" s="5"/>
      <c r="M180" s="13">
        <f>L180+K180</f>
        <v>1060.5</v>
      </c>
    </row>
    <row r="181" spans="1:13" ht="18" customHeight="1" x14ac:dyDescent="0.35">
      <c r="A181" s="26">
        <v>144</v>
      </c>
      <c r="B181" s="27" t="s">
        <v>147</v>
      </c>
      <c r="C181" s="2">
        <v>3</v>
      </c>
      <c r="D181" s="21" t="s">
        <v>113</v>
      </c>
      <c r="E181" s="21"/>
      <c r="F181" s="21"/>
      <c r="G181" s="2">
        <v>250</v>
      </c>
      <c r="H181" s="24">
        <v>3</v>
      </c>
      <c r="I181" s="5"/>
      <c r="J181" s="2">
        <f>I181+H181</f>
        <v>3</v>
      </c>
      <c r="K181" s="2">
        <v>750</v>
      </c>
      <c r="L181" s="5"/>
      <c r="M181" s="13">
        <f t="shared" ref="M181" si="64">L181+K181</f>
        <v>750</v>
      </c>
    </row>
    <row r="182" spans="1:13" ht="18" customHeight="1" x14ac:dyDescent="0.35">
      <c r="A182" s="26"/>
      <c r="B182" s="38" t="s">
        <v>153</v>
      </c>
      <c r="C182" s="2"/>
      <c r="D182" s="21"/>
      <c r="E182" s="21"/>
      <c r="F182" s="21"/>
      <c r="G182" s="2"/>
      <c r="H182" s="24"/>
      <c r="I182" s="5"/>
      <c r="J182" s="2"/>
      <c r="K182" s="2"/>
      <c r="L182" s="5"/>
      <c r="M182" s="13"/>
    </row>
    <row r="183" spans="1:13" ht="18" customHeight="1" x14ac:dyDescent="0.35">
      <c r="A183" s="26">
        <v>145</v>
      </c>
      <c r="B183" s="27" t="s">
        <v>145</v>
      </c>
      <c r="C183" s="2">
        <v>9.66</v>
      </c>
      <c r="D183" s="21" t="s">
        <v>9</v>
      </c>
      <c r="E183" s="21">
        <v>50</v>
      </c>
      <c r="F183" s="21"/>
      <c r="G183" s="2">
        <v>70</v>
      </c>
      <c r="H183" s="24">
        <v>9.66</v>
      </c>
      <c r="I183" s="5"/>
      <c r="J183" s="2">
        <f>I183+H183</f>
        <v>9.66</v>
      </c>
      <c r="K183" s="2">
        <v>1159.2</v>
      </c>
      <c r="L183" s="5"/>
      <c r="M183" s="13">
        <f>L183+K183</f>
        <v>1159.2</v>
      </c>
    </row>
    <row r="184" spans="1:13" ht="18" customHeight="1" x14ac:dyDescent="0.35">
      <c r="A184" s="26">
        <v>146</v>
      </c>
      <c r="B184" s="27" t="s">
        <v>146</v>
      </c>
      <c r="C184" s="2">
        <f>9.66*2</f>
        <v>19.32</v>
      </c>
      <c r="D184" s="21" t="s">
        <v>9</v>
      </c>
      <c r="E184" s="21"/>
      <c r="F184" s="21"/>
      <c r="G184" s="2">
        <v>15</v>
      </c>
      <c r="H184" s="24">
        <v>19.32</v>
      </c>
      <c r="I184" s="5"/>
      <c r="J184" s="2">
        <f>I184+H184</f>
        <v>19.32</v>
      </c>
      <c r="K184" s="2">
        <v>289.8</v>
      </c>
      <c r="L184" s="5"/>
      <c r="M184" s="13">
        <f>L184+K184</f>
        <v>289.8</v>
      </c>
    </row>
    <row r="185" spans="1:13" ht="18" customHeight="1" x14ac:dyDescent="0.35">
      <c r="A185" s="26">
        <v>147</v>
      </c>
      <c r="B185" s="27" t="s">
        <v>147</v>
      </c>
      <c r="C185" s="2">
        <v>1</v>
      </c>
      <c r="D185" s="21" t="s">
        <v>113</v>
      </c>
      <c r="E185" s="21"/>
      <c r="F185" s="21"/>
      <c r="G185" s="2">
        <v>250</v>
      </c>
      <c r="H185" s="24">
        <v>1</v>
      </c>
      <c r="I185" s="5"/>
      <c r="J185" s="2">
        <f>I185+H185</f>
        <v>1</v>
      </c>
      <c r="K185" s="2">
        <v>250</v>
      </c>
      <c r="L185" s="5"/>
      <c r="M185" s="13">
        <f t="shared" ref="M185:M186" si="65">L185+K185</f>
        <v>250</v>
      </c>
    </row>
    <row r="186" spans="1:13" ht="18" customHeight="1" x14ac:dyDescent="0.35">
      <c r="A186" s="26"/>
      <c r="B186" s="39" t="s">
        <v>154</v>
      </c>
      <c r="C186" s="2"/>
      <c r="D186" s="21"/>
      <c r="E186" s="21"/>
      <c r="F186" s="21"/>
      <c r="G186" s="2"/>
      <c r="H186" s="24"/>
      <c r="I186" s="5"/>
      <c r="J186" s="2"/>
      <c r="K186" s="2">
        <v>0</v>
      </c>
      <c r="L186" s="5"/>
      <c r="M186" s="13">
        <f t="shared" si="65"/>
        <v>0</v>
      </c>
    </row>
    <row r="187" spans="1:13" ht="29" x14ac:dyDescent="0.35">
      <c r="A187" s="26">
        <v>148</v>
      </c>
      <c r="B187" s="40" t="s">
        <v>155</v>
      </c>
      <c r="C187" s="2">
        <v>27.77</v>
      </c>
      <c r="D187" s="21" t="s">
        <v>9</v>
      </c>
      <c r="E187" s="21">
        <v>50</v>
      </c>
      <c r="F187" s="21"/>
      <c r="G187" s="2">
        <v>70</v>
      </c>
      <c r="H187" s="24">
        <v>27.77</v>
      </c>
      <c r="I187" s="5"/>
      <c r="J187" s="2">
        <f>I187+H187</f>
        <v>27.77</v>
      </c>
      <c r="K187" s="2">
        <v>3332.4</v>
      </c>
      <c r="L187" s="5"/>
      <c r="M187" s="13">
        <f>L187+K187</f>
        <v>3332.4</v>
      </c>
    </row>
    <row r="188" spans="1:13" ht="18" customHeight="1" x14ac:dyDescent="0.35">
      <c r="A188" s="26">
        <v>149</v>
      </c>
      <c r="B188" s="27" t="s">
        <v>146</v>
      </c>
      <c r="C188" s="2">
        <v>55.54</v>
      </c>
      <c r="D188" s="21" t="s">
        <v>9</v>
      </c>
      <c r="E188" s="21"/>
      <c r="F188" s="21"/>
      <c r="G188" s="2">
        <v>15</v>
      </c>
      <c r="H188" s="24">
        <v>55.54</v>
      </c>
      <c r="I188" s="5"/>
      <c r="J188" s="2">
        <f>I188+H188</f>
        <v>55.54</v>
      </c>
      <c r="K188" s="2">
        <v>833.1</v>
      </c>
      <c r="L188" s="5"/>
      <c r="M188" s="13">
        <f>L188+K188</f>
        <v>833.1</v>
      </c>
    </row>
    <row r="189" spans="1:13" ht="18" customHeight="1" x14ac:dyDescent="0.35">
      <c r="A189" s="26">
        <v>150</v>
      </c>
      <c r="B189" s="27" t="s">
        <v>147</v>
      </c>
      <c r="C189" s="2">
        <v>2</v>
      </c>
      <c r="D189" s="21" t="s">
        <v>113</v>
      </c>
      <c r="E189" s="21"/>
      <c r="F189" s="21"/>
      <c r="G189" s="2">
        <v>250</v>
      </c>
      <c r="H189" s="24">
        <v>2</v>
      </c>
      <c r="I189" s="5"/>
      <c r="J189" s="2">
        <f>I189+H189</f>
        <v>2</v>
      </c>
      <c r="K189" s="2">
        <v>500</v>
      </c>
      <c r="L189" s="5"/>
      <c r="M189" s="13">
        <f t="shared" ref="M189" si="66">L189+K189</f>
        <v>500</v>
      </c>
    </row>
    <row r="190" spans="1:13" ht="18" customHeight="1" x14ac:dyDescent="0.35">
      <c r="A190" s="26"/>
      <c r="B190" s="27"/>
      <c r="C190" s="2"/>
      <c r="D190" s="21"/>
      <c r="E190" s="21"/>
      <c r="F190" s="21"/>
      <c r="G190" s="2"/>
      <c r="H190" s="24"/>
      <c r="I190" s="5"/>
      <c r="J190" s="2"/>
      <c r="K190" s="2"/>
      <c r="L190" s="5"/>
      <c r="M190" s="13"/>
    </row>
    <row r="191" spans="1:13" ht="18" customHeight="1" x14ac:dyDescent="0.35">
      <c r="A191" s="26"/>
      <c r="B191" s="38" t="s">
        <v>156</v>
      </c>
      <c r="C191" s="2"/>
      <c r="D191" s="21"/>
      <c r="E191" s="21"/>
      <c r="F191" s="21"/>
      <c r="G191" s="2"/>
      <c r="H191" s="24"/>
      <c r="I191" s="5"/>
      <c r="J191" s="2"/>
      <c r="K191" s="2"/>
      <c r="L191" s="5"/>
      <c r="M191" s="13"/>
    </row>
    <row r="192" spans="1:13" ht="18" customHeight="1" x14ac:dyDescent="0.35">
      <c r="A192" s="26">
        <v>151</v>
      </c>
      <c r="B192" s="27" t="s">
        <v>157</v>
      </c>
      <c r="C192" s="2">
        <v>197.25</v>
      </c>
      <c r="D192" s="21" t="s">
        <v>9</v>
      </c>
      <c r="E192" s="21">
        <v>50</v>
      </c>
      <c r="F192" s="21">
        <v>35</v>
      </c>
      <c r="G192" s="2"/>
      <c r="H192" s="2">
        <v>197.25</v>
      </c>
      <c r="I192" s="5"/>
      <c r="J192" s="2">
        <f>I192+H192</f>
        <v>197.25</v>
      </c>
      <c r="K192" s="2">
        <v>16766.25</v>
      </c>
      <c r="L192" s="5"/>
      <c r="M192" s="13">
        <f>L192+K192</f>
        <v>16766.25</v>
      </c>
    </row>
    <row r="193" spans="1:14" ht="18" customHeight="1" x14ac:dyDescent="0.35">
      <c r="A193" s="26">
        <v>152</v>
      </c>
      <c r="B193" s="27" t="s">
        <v>140</v>
      </c>
      <c r="C193" s="2">
        <v>171.6</v>
      </c>
      <c r="D193" s="21" t="s">
        <v>9</v>
      </c>
      <c r="E193" s="21">
        <v>42</v>
      </c>
      <c r="F193" s="21">
        <v>26</v>
      </c>
      <c r="G193" s="2"/>
      <c r="H193" s="2">
        <v>171.6</v>
      </c>
      <c r="I193" s="5"/>
      <c r="J193" s="2">
        <f>I193+H193</f>
        <v>171.6</v>
      </c>
      <c r="K193" s="2">
        <v>11668.8</v>
      </c>
      <c r="L193" s="5"/>
      <c r="M193" s="13">
        <v>11668.8</v>
      </c>
    </row>
    <row r="194" spans="1:14" ht="18" customHeight="1" x14ac:dyDescent="0.35">
      <c r="A194" s="26">
        <v>153</v>
      </c>
      <c r="B194" s="27" t="s">
        <v>158</v>
      </c>
      <c r="C194" s="2">
        <v>53.05</v>
      </c>
      <c r="D194" s="21" t="s">
        <v>126</v>
      </c>
      <c r="E194" s="21"/>
      <c r="F194" s="21"/>
      <c r="G194" s="2">
        <v>33</v>
      </c>
      <c r="H194" s="2">
        <v>53.05</v>
      </c>
      <c r="I194" s="5"/>
      <c r="J194" s="2">
        <f>I194+H194</f>
        <v>53.05</v>
      </c>
      <c r="K194" s="2">
        <v>1750.65</v>
      </c>
      <c r="L194" s="5"/>
      <c r="M194" s="13">
        <f>L194+K194</f>
        <v>1750.65</v>
      </c>
    </row>
    <row r="195" spans="1:14" ht="18" customHeight="1" x14ac:dyDescent="0.35">
      <c r="A195" s="26">
        <v>154</v>
      </c>
      <c r="B195" s="27" t="s">
        <v>136</v>
      </c>
      <c r="C195" s="2">
        <v>3</v>
      </c>
      <c r="D195" s="21" t="s">
        <v>159</v>
      </c>
      <c r="E195" s="21"/>
      <c r="F195" s="21"/>
      <c r="G195" s="2">
        <v>250</v>
      </c>
      <c r="H195" s="2">
        <v>3</v>
      </c>
      <c r="I195" s="5"/>
      <c r="J195" s="2">
        <f>I195+H195</f>
        <v>3</v>
      </c>
      <c r="K195" s="2">
        <v>750</v>
      </c>
      <c r="L195" s="5"/>
      <c r="M195" s="13">
        <f>L195+K195</f>
        <v>750</v>
      </c>
    </row>
    <row r="196" spans="1:14" ht="18" customHeight="1" x14ac:dyDescent="0.35">
      <c r="A196" s="26"/>
      <c r="B196" s="46" t="s">
        <v>210</v>
      </c>
      <c r="C196" s="2"/>
      <c r="D196" s="21"/>
      <c r="E196" s="21"/>
      <c r="F196" s="21"/>
      <c r="G196" s="2"/>
      <c r="H196" s="24"/>
      <c r="I196" s="5"/>
      <c r="J196" s="2"/>
      <c r="K196" s="2"/>
      <c r="L196" s="5"/>
      <c r="M196" s="13"/>
    </row>
    <row r="197" spans="1:14" ht="22.5" customHeight="1" x14ac:dyDescent="0.35">
      <c r="A197" s="26">
        <v>155</v>
      </c>
      <c r="B197" s="39" t="s">
        <v>174</v>
      </c>
      <c r="C197" s="2">
        <v>9</v>
      </c>
      <c r="D197" s="21" t="s">
        <v>159</v>
      </c>
      <c r="E197" s="21"/>
      <c r="F197" s="21"/>
      <c r="G197" s="2">
        <v>250</v>
      </c>
      <c r="H197" s="24">
        <v>9</v>
      </c>
      <c r="I197" s="5"/>
      <c r="J197" s="2">
        <f>I197+H197</f>
        <v>9</v>
      </c>
      <c r="K197" s="2">
        <v>2250</v>
      </c>
      <c r="L197" s="5">
        <v>0</v>
      </c>
      <c r="M197" s="13">
        <f>L197+K197</f>
        <v>2250</v>
      </c>
    </row>
    <row r="198" spans="1:14" ht="18" customHeight="1" x14ac:dyDescent="0.35">
      <c r="A198" s="26">
        <v>156</v>
      </c>
      <c r="B198" s="39" t="s">
        <v>175</v>
      </c>
      <c r="C198" s="2">
        <v>13</v>
      </c>
      <c r="D198" s="21" t="s">
        <v>159</v>
      </c>
      <c r="E198" s="21"/>
      <c r="F198" s="21"/>
      <c r="G198" s="2">
        <v>250</v>
      </c>
      <c r="H198" s="24">
        <v>13</v>
      </c>
      <c r="I198" s="5"/>
      <c r="J198" s="2">
        <f t="shared" ref="J198:J230" si="67">I198+H198</f>
        <v>13</v>
      </c>
      <c r="K198" s="2">
        <v>3250</v>
      </c>
      <c r="L198" s="5">
        <v>0</v>
      </c>
      <c r="M198" s="13">
        <f t="shared" ref="M198:M344" si="68">L198+K198</f>
        <v>3250</v>
      </c>
    </row>
    <row r="199" spans="1:14" ht="18" customHeight="1" x14ac:dyDescent="0.35">
      <c r="A199" s="26">
        <v>157</v>
      </c>
      <c r="B199" s="39" t="s">
        <v>176</v>
      </c>
      <c r="C199" s="2">
        <v>16</v>
      </c>
      <c r="D199" s="21" t="s">
        <v>159</v>
      </c>
      <c r="E199" s="21"/>
      <c r="F199" s="21"/>
      <c r="G199" s="2">
        <v>250</v>
      </c>
      <c r="H199" s="24">
        <v>16</v>
      </c>
      <c r="I199" s="5"/>
      <c r="J199" s="2">
        <f t="shared" si="67"/>
        <v>16</v>
      </c>
      <c r="K199" s="2">
        <v>4000</v>
      </c>
      <c r="L199" s="5">
        <v>0</v>
      </c>
      <c r="M199" s="13">
        <f t="shared" si="68"/>
        <v>4000</v>
      </c>
    </row>
    <row r="200" spans="1:14" ht="18" customHeight="1" x14ac:dyDescent="0.35">
      <c r="A200" s="26">
        <v>158</v>
      </c>
      <c r="B200" s="39" t="s">
        <v>177</v>
      </c>
      <c r="C200" s="2">
        <v>16</v>
      </c>
      <c r="D200" s="21" t="s">
        <v>159</v>
      </c>
      <c r="E200" s="21"/>
      <c r="F200" s="21"/>
      <c r="G200" s="2">
        <v>250</v>
      </c>
      <c r="H200" s="24">
        <v>16</v>
      </c>
      <c r="I200" s="5"/>
      <c r="J200" s="2">
        <f t="shared" ref="J200" si="69">I200+H200</f>
        <v>16</v>
      </c>
      <c r="K200" s="2">
        <v>4000</v>
      </c>
      <c r="L200" s="5">
        <v>0</v>
      </c>
      <c r="M200" s="13">
        <f t="shared" ref="M200" si="70">L200+K200</f>
        <v>4000</v>
      </c>
    </row>
    <row r="201" spans="1:14" ht="18" customHeight="1" x14ac:dyDescent="0.35">
      <c r="A201" s="26"/>
      <c r="B201" s="27"/>
      <c r="C201" s="2"/>
      <c r="D201" s="21"/>
      <c r="E201" s="21"/>
      <c r="F201" s="21"/>
      <c r="G201" s="2"/>
      <c r="H201" s="24">
        <v>0</v>
      </c>
      <c r="I201" s="5">
        <v>0</v>
      </c>
      <c r="J201" s="2">
        <f t="shared" si="67"/>
        <v>0</v>
      </c>
      <c r="K201" s="2">
        <v>0</v>
      </c>
      <c r="L201" s="5">
        <v>0</v>
      </c>
      <c r="M201" s="13">
        <f t="shared" si="68"/>
        <v>0</v>
      </c>
    </row>
    <row r="202" spans="1:14" ht="18" customHeight="1" x14ac:dyDescent="0.35">
      <c r="A202" s="26"/>
      <c r="B202" s="38" t="s">
        <v>183</v>
      </c>
      <c r="C202" s="2"/>
      <c r="D202" s="21"/>
      <c r="E202" s="21"/>
      <c r="F202" s="21"/>
      <c r="G202" s="2"/>
      <c r="H202" s="24">
        <v>0</v>
      </c>
      <c r="I202" s="5">
        <v>0</v>
      </c>
      <c r="J202" s="2">
        <f t="shared" si="67"/>
        <v>0</v>
      </c>
      <c r="K202" s="2">
        <v>0</v>
      </c>
      <c r="L202" s="5">
        <v>0</v>
      </c>
      <c r="M202" s="13">
        <f t="shared" si="68"/>
        <v>0</v>
      </c>
    </row>
    <row r="203" spans="1:14" ht="29" x14ac:dyDescent="0.35">
      <c r="A203" s="26">
        <v>159</v>
      </c>
      <c r="B203" s="27" t="s">
        <v>178</v>
      </c>
      <c r="C203" s="2">
        <v>238.26</v>
      </c>
      <c r="D203" s="21" t="s">
        <v>9</v>
      </c>
      <c r="E203" s="21"/>
      <c r="F203" s="21"/>
      <c r="G203" s="2">
        <v>105</v>
      </c>
      <c r="H203" s="24">
        <v>238.26</v>
      </c>
      <c r="I203" s="5"/>
      <c r="J203" s="2">
        <f t="shared" si="67"/>
        <v>238.26</v>
      </c>
      <c r="K203" s="2">
        <v>25017.3</v>
      </c>
      <c r="L203" s="5">
        <v>0</v>
      </c>
      <c r="M203" s="13">
        <f t="shared" si="68"/>
        <v>25017.3</v>
      </c>
    </row>
    <row r="204" spans="1:14" ht="29" x14ac:dyDescent="0.35">
      <c r="A204" s="26">
        <v>160</v>
      </c>
      <c r="B204" s="27" t="s">
        <v>209</v>
      </c>
      <c r="C204" s="43">
        <v>238.26</v>
      </c>
      <c r="D204" s="21" t="s">
        <v>9</v>
      </c>
      <c r="E204" s="21"/>
      <c r="F204" s="21"/>
      <c r="G204" s="2">
        <v>65</v>
      </c>
      <c r="H204" s="24">
        <v>238.26</v>
      </c>
      <c r="I204" s="79"/>
      <c r="J204" s="2">
        <f t="shared" si="67"/>
        <v>238.26</v>
      </c>
      <c r="K204" s="2">
        <v>15486.9</v>
      </c>
      <c r="L204" s="5">
        <v>0</v>
      </c>
      <c r="M204" s="13">
        <f t="shared" si="68"/>
        <v>15486.9</v>
      </c>
      <c r="N204" s="42"/>
    </row>
    <row r="205" spans="1:14" ht="29" x14ac:dyDescent="0.35">
      <c r="A205" s="26">
        <v>161</v>
      </c>
      <c r="B205" s="27" t="s">
        <v>179</v>
      </c>
      <c r="C205" s="2">
        <v>332.91</v>
      </c>
      <c r="D205" s="21" t="s">
        <v>9</v>
      </c>
      <c r="E205" s="21"/>
      <c r="F205" s="21"/>
      <c r="G205" s="2">
        <v>19</v>
      </c>
      <c r="H205" s="24">
        <v>332.91</v>
      </c>
      <c r="I205" s="79"/>
      <c r="J205" s="2">
        <f t="shared" si="67"/>
        <v>332.91</v>
      </c>
      <c r="K205" s="2">
        <v>6325.29</v>
      </c>
      <c r="L205" s="5">
        <v>0</v>
      </c>
      <c r="M205" s="13">
        <f t="shared" si="68"/>
        <v>6325.29</v>
      </c>
      <c r="N205" s="42"/>
    </row>
    <row r="206" spans="1:14" ht="29" x14ac:dyDescent="0.35">
      <c r="A206" s="26">
        <v>162</v>
      </c>
      <c r="B206" s="27" t="s">
        <v>180</v>
      </c>
      <c r="C206" s="2">
        <v>102.57</v>
      </c>
      <c r="D206" s="21" t="s">
        <v>9</v>
      </c>
      <c r="E206" s="21"/>
      <c r="F206" s="21"/>
      <c r="G206" s="2">
        <v>115</v>
      </c>
      <c r="H206" s="24">
        <v>102.57</v>
      </c>
      <c r="I206" s="5"/>
      <c r="J206" s="2">
        <f t="shared" si="67"/>
        <v>102.57</v>
      </c>
      <c r="K206" s="2">
        <v>11795.55</v>
      </c>
      <c r="L206" s="5">
        <v>0</v>
      </c>
      <c r="M206" s="13">
        <f t="shared" si="68"/>
        <v>11795.55</v>
      </c>
    </row>
    <row r="207" spans="1:14" ht="29" x14ac:dyDescent="0.35">
      <c r="A207" s="26">
        <v>163</v>
      </c>
      <c r="B207" s="27" t="s">
        <v>207</v>
      </c>
      <c r="C207" s="2">
        <v>94.65</v>
      </c>
      <c r="D207" s="21" t="s">
        <v>9</v>
      </c>
      <c r="E207" s="21"/>
      <c r="F207" s="21"/>
      <c r="G207" s="2">
        <v>85</v>
      </c>
      <c r="H207" s="24">
        <v>94.65</v>
      </c>
      <c r="I207" s="79">
        <v>0</v>
      </c>
      <c r="J207" s="2">
        <f t="shared" si="67"/>
        <v>94.65</v>
      </c>
      <c r="K207" s="2">
        <v>8045.2500000000009</v>
      </c>
      <c r="L207" s="5">
        <v>0</v>
      </c>
      <c r="M207" s="13">
        <f t="shared" si="68"/>
        <v>8045.2500000000009</v>
      </c>
    </row>
    <row r="208" spans="1:14" x14ac:dyDescent="0.35">
      <c r="A208" s="26">
        <v>164</v>
      </c>
      <c r="B208" s="27" t="s">
        <v>208</v>
      </c>
      <c r="C208" s="2">
        <v>79.14</v>
      </c>
      <c r="D208" s="21" t="s">
        <v>126</v>
      </c>
      <c r="E208" s="21"/>
      <c r="F208" s="21"/>
      <c r="G208" s="2">
        <v>65</v>
      </c>
      <c r="H208" s="24">
        <v>79.14</v>
      </c>
      <c r="I208" s="79">
        <v>0</v>
      </c>
      <c r="J208" s="2">
        <f t="shared" si="67"/>
        <v>79.14</v>
      </c>
      <c r="K208" s="2">
        <v>5144.1000000000004</v>
      </c>
      <c r="L208" s="5">
        <v>0</v>
      </c>
      <c r="M208" s="13">
        <f t="shared" si="68"/>
        <v>5144.1000000000004</v>
      </c>
    </row>
    <row r="209" spans="1:13" x14ac:dyDescent="0.35">
      <c r="A209" s="26">
        <v>165</v>
      </c>
      <c r="B209" s="27" t="s">
        <v>181</v>
      </c>
      <c r="C209" s="2">
        <v>238.26</v>
      </c>
      <c r="D209" s="21" t="s">
        <v>9</v>
      </c>
      <c r="E209" s="21"/>
      <c r="F209" s="21"/>
      <c r="G209" s="2">
        <v>22</v>
      </c>
      <c r="H209" s="24">
        <v>238.26</v>
      </c>
      <c r="I209" s="5"/>
      <c r="J209" s="2">
        <f t="shared" si="67"/>
        <v>238.26</v>
      </c>
      <c r="K209" s="2">
        <v>5241.7199999999993</v>
      </c>
      <c r="L209" s="5">
        <v>0</v>
      </c>
      <c r="M209" s="13">
        <f t="shared" si="68"/>
        <v>5241.7199999999993</v>
      </c>
    </row>
    <row r="210" spans="1:13" ht="18" customHeight="1" x14ac:dyDescent="0.35">
      <c r="A210" s="26"/>
      <c r="B210" s="38" t="s">
        <v>182</v>
      </c>
      <c r="C210" s="2"/>
      <c r="D210" s="21"/>
      <c r="E210" s="21"/>
      <c r="F210" s="21"/>
      <c r="G210" s="2"/>
      <c r="H210" s="24">
        <v>0</v>
      </c>
      <c r="I210" s="5">
        <v>0</v>
      </c>
      <c r="J210" s="2">
        <f t="shared" si="67"/>
        <v>0</v>
      </c>
      <c r="K210" s="2">
        <v>0</v>
      </c>
      <c r="L210" s="5">
        <v>0</v>
      </c>
      <c r="M210" s="13">
        <f t="shared" si="68"/>
        <v>0</v>
      </c>
    </row>
    <row r="211" spans="1:13" ht="18" customHeight="1" x14ac:dyDescent="0.35">
      <c r="A211" s="26"/>
      <c r="B211" s="44" t="s">
        <v>184</v>
      </c>
      <c r="C211" s="2"/>
      <c r="D211" s="21"/>
      <c r="E211" s="21"/>
      <c r="F211" s="21"/>
      <c r="G211" s="2"/>
      <c r="H211" s="24">
        <v>0</v>
      </c>
      <c r="I211" s="5">
        <v>0</v>
      </c>
      <c r="J211" s="2">
        <f t="shared" si="67"/>
        <v>0</v>
      </c>
      <c r="K211" s="2">
        <v>0</v>
      </c>
      <c r="L211" s="5">
        <v>0</v>
      </c>
      <c r="M211" s="13">
        <f t="shared" si="68"/>
        <v>0</v>
      </c>
    </row>
    <row r="212" spans="1:13" ht="29" x14ac:dyDescent="0.35">
      <c r="A212" s="26">
        <v>166</v>
      </c>
      <c r="B212" s="27" t="s">
        <v>185</v>
      </c>
      <c r="C212" s="2">
        <v>19.5</v>
      </c>
      <c r="D212" s="21" t="s">
        <v>186</v>
      </c>
      <c r="E212" s="21"/>
      <c r="F212" s="21"/>
      <c r="G212" s="2">
        <v>500</v>
      </c>
      <c r="H212" s="24">
        <v>19.5</v>
      </c>
      <c r="I212" s="5"/>
      <c r="J212" s="2">
        <f t="shared" si="67"/>
        <v>19.5</v>
      </c>
      <c r="K212" s="2">
        <v>500</v>
      </c>
      <c r="L212" s="5"/>
      <c r="M212" s="13">
        <f t="shared" si="68"/>
        <v>500</v>
      </c>
    </row>
    <row r="213" spans="1:13" ht="29" x14ac:dyDescent="0.35">
      <c r="A213" s="26">
        <v>167</v>
      </c>
      <c r="B213" s="27" t="s">
        <v>187</v>
      </c>
      <c r="C213" s="2">
        <v>8.76</v>
      </c>
      <c r="D213" s="21" t="s">
        <v>9</v>
      </c>
      <c r="E213" s="21">
        <v>50</v>
      </c>
      <c r="F213" s="21"/>
      <c r="G213" s="2">
        <v>70</v>
      </c>
      <c r="H213" s="24">
        <v>8.76</v>
      </c>
      <c r="I213" s="5"/>
      <c r="J213" s="2">
        <f t="shared" si="67"/>
        <v>8.76</v>
      </c>
      <c r="K213" s="2">
        <v>1051.1999999999998</v>
      </c>
      <c r="L213" s="5"/>
      <c r="M213" s="13">
        <f t="shared" si="68"/>
        <v>1051.1999999999998</v>
      </c>
    </row>
    <row r="214" spans="1:13" ht="18" customHeight="1" x14ac:dyDescent="0.35">
      <c r="A214" s="26"/>
      <c r="B214" s="44" t="s">
        <v>188</v>
      </c>
      <c r="C214" s="2"/>
      <c r="D214" s="21"/>
      <c r="E214" s="21"/>
      <c r="F214" s="21"/>
      <c r="G214" s="2"/>
      <c r="H214" s="24">
        <v>0</v>
      </c>
      <c r="I214" s="5">
        <v>0</v>
      </c>
      <c r="J214" s="2">
        <f t="shared" si="67"/>
        <v>0</v>
      </c>
      <c r="K214" s="2">
        <v>0</v>
      </c>
      <c r="L214" s="5">
        <v>0</v>
      </c>
      <c r="M214" s="13">
        <f t="shared" si="68"/>
        <v>0</v>
      </c>
    </row>
    <row r="215" spans="1:13" ht="29" x14ac:dyDescent="0.35">
      <c r="A215" s="26">
        <v>168</v>
      </c>
      <c r="B215" s="27" t="s">
        <v>189</v>
      </c>
      <c r="C215" s="2">
        <v>5.67</v>
      </c>
      <c r="D215" s="21"/>
      <c r="E215" s="21">
        <v>50</v>
      </c>
      <c r="F215" s="21"/>
      <c r="G215" s="2">
        <v>70</v>
      </c>
      <c r="H215" s="24">
        <v>5.67</v>
      </c>
      <c r="I215" s="5"/>
      <c r="J215" s="2">
        <f t="shared" si="67"/>
        <v>5.67</v>
      </c>
      <c r="K215" s="2">
        <v>680.4</v>
      </c>
      <c r="L215" s="5"/>
      <c r="M215" s="13">
        <f t="shared" si="68"/>
        <v>680.4</v>
      </c>
    </row>
    <row r="216" spans="1:13" ht="18" customHeight="1" x14ac:dyDescent="0.35">
      <c r="A216" s="26">
        <v>169</v>
      </c>
      <c r="B216" s="27" t="s">
        <v>190</v>
      </c>
      <c r="C216" s="2">
        <v>1</v>
      </c>
      <c r="D216" s="21" t="s">
        <v>96</v>
      </c>
      <c r="E216" s="21"/>
      <c r="F216" s="21"/>
      <c r="G216" s="2">
        <v>500</v>
      </c>
      <c r="H216" s="24">
        <v>1</v>
      </c>
      <c r="I216" s="5"/>
      <c r="J216" s="2">
        <f t="shared" si="67"/>
        <v>1</v>
      </c>
      <c r="K216" s="2">
        <v>500</v>
      </c>
      <c r="L216" s="5">
        <v>0</v>
      </c>
      <c r="M216" s="13">
        <f t="shared" si="68"/>
        <v>500</v>
      </c>
    </row>
    <row r="217" spans="1:13" ht="18" customHeight="1" x14ac:dyDescent="0.35">
      <c r="A217" s="26">
        <v>170</v>
      </c>
      <c r="B217" s="27" t="s">
        <v>192</v>
      </c>
      <c r="C217" s="2">
        <v>1</v>
      </c>
      <c r="D217" s="21" t="s">
        <v>96</v>
      </c>
      <c r="E217" s="21"/>
      <c r="F217" s="21"/>
      <c r="G217" s="2">
        <v>250</v>
      </c>
      <c r="H217" s="24">
        <v>1</v>
      </c>
      <c r="I217" s="5"/>
      <c r="J217" s="2">
        <f t="shared" si="67"/>
        <v>1</v>
      </c>
      <c r="K217" s="2">
        <v>250</v>
      </c>
      <c r="L217" s="5"/>
      <c r="M217" s="13">
        <f t="shared" si="68"/>
        <v>250</v>
      </c>
    </row>
    <row r="218" spans="1:13" ht="18" customHeight="1" x14ac:dyDescent="0.35">
      <c r="A218" s="26"/>
      <c r="B218" s="44" t="s">
        <v>193</v>
      </c>
      <c r="C218" s="2"/>
      <c r="D218" s="21"/>
      <c r="E218" s="21"/>
      <c r="F218" s="21"/>
      <c r="G218" s="2"/>
      <c r="H218" s="24">
        <v>0</v>
      </c>
      <c r="I218" s="5">
        <v>0</v>
      </c>
      <c r="J218" s="2">
        <f t="shared" si="67"/>
        <v>0</v>
      </c>
      <c r="K218" s="2">
        <v>0</v>
      </c>
      <c r="L218" s="5">
        <v>0</v>
      </c>
      <c r="M218" s="13">
        <f t="shared" si="68"/>
        <v>0</v>
      </c>
    </row>
    <row r="219" spans="1:13" ht="18" customHeight="1" x14ac:dyDescent="0.35">
      <c r="A219" s="26">
        <v>171</v>
      </c>
      <c r="B219" s="27" t="s">
        <v>194</v>
      </c>
      <c r="C219" s="2">
        <v>69</v>
      </c>
      <c r="D219" s="21" t="s">
        <v>9</v>
      </c>
      <c r="E219" s="21">
        <v>50</v>
      </c>
      <c r="F219" s="21"/>
      <c r="G219" s="2">
        <v>70</v>
      </c>
      <c r="H219" s="24">
        <v>69</v>
      </c>
      <c r="I219" s="5"/>
      <c r="J219" s="2">
        <f t="shared" si="67"/>
        <v>69</v>
      </c>
      <c r="K219" s="2">
        <v>8280</v>
      </c>
      <c r="L219" s="5"/>
      <c r="M219" s="13">
        <f t="shared" si="68"/>
        <v>8280</v>
      </c>
    </row>
    <row r="220" spans="1:13" ht="18" customHeight="1" x14ac:dyDescent="0.35">
      <c r="A220" s="26">
        <v>172</v>
      </c>
      <c r="B220" s="27" t="s">
        <v>195</v>
      </c>
      <c r="C220" s="2">
        <v>21.4</v>
      </c>
      <c r="D220" s="21" t="s">
        <v>9</v>
      </c>
      <c r="E220" s="21">
        <v>65</v>
      </c>
      <c r="F220" s="21"/>
      <c r="G220" s="2">
        <v>35</v>
      </c>
      <c r="H220" s="24">
        <v>21.4</v>
      </c>
      <c r="I220" s="5"/>
      <c r="J220" s="2">
        <f t="shared" si="67"/>
        <v>21.4</v>
      </c>
      <c r="K220" s="2">
        <v>2140</v>
      </c>
      <c r="L220" s="5"/>
      <c r="M220" s="13">
        <f t="shared" si="68"/>
        <v>2140</v>
      </c>
    </row>
    <row r="221" spans="1:13" ht="18" customHeight="1" x14ac:dyDescent="0.35">
      <c r="A221" s="26">
        <v>173</v>
      </c>
      <c r="B221" s="27" t="s">
        <v>196</v>
      </c>
      <c r="C221" s="2">
        <v>1</v>
      </c>
      <c r="D221" s="21" t="s">
        <v>96</v>
      </c>
      <c r="E221" s="21"/>
      <c r="F221" s="21"/>
      <c r="G221" s="2">
        <v>500</v>
      </c>
      <c r="H221" s="24">
        <v>1</v>
      </c>
      <c r="I221" s="5"/>
      <c r="J221" s="2">
        <f t="shared" si="67"/>
        <v>1</v>
      </c>
      <c r="K221" s="2">
        <v>500</v>
      </c>
      <c r="L221" s="5"/>
      <c r="M221" s="13">
        <f t="shared" si="68"/>
        <v>500</v>
      </c>
    </row>
    <row r="222" spans="1:13" ht="18" customHeight="1" x14ac:dyDescent="0.35">
      <c r="A222" s="26"/>
      <c r="B222" s="44" t="s">
        <v>197</v>
      </c>
      <c r="C222" s="2"/>
      <c r="D222" s="21"/>
      <c r="E222" s="21"/>
      <c r="F222" s="21"/>
      <c r="G222" s="2"/>
      <c r="H222" s="24">
        <v>0</v>
      </c>
      <c r="I222" s="5">
        <v>0</v>
      </c>
      <c r="J222" s="2">
        <f t="shared" si="67"/>
        <v>0</v>
      </c>
      <c r="K222" s="2">
        <v>0</v>
      </c>
      <c r="L222" s="5">
        <v>0</v>
      </c>
      <c r="M222" s="13">
        <f t="shared" si="68"/>
        <v>0</v>
      </c>
    </row>
    <row r="223" spans="1:13" ht="29" x14ac:dyDescent="0.35">
      <c r="A223" s="26">
        <v>174</v>
      </c>
      <c r="B223" s="27" t="s">
        <v>198</v>
      </c>
      <c r="C223" s="2">
        <v>11</v>
      </c>
      <c r="D223" s="21" t="s">
        <v>9</v>
      </c>
      <c r="E223" s="21">
        <v>50</v>
      </c>
      <c r="F223" s="21"/>
      <c r="G223" s="2">
        <v>70</v>
      </c>
      <c r="H223" s="24">
        <v>11</v>
      </c>
      <c r="I223" s="5"/>
      <c r="J223" s="2">
        <f t="shared" si="67"/>
        <v>11</v>
      </c>
      <c r="K223" s="2">
        <v>1320</v>
      </c>
      <c r="L223" s="5"/>
      <c r="M223" s="13">
        <f t="shared" si="68"/>
        <v>1320</v>
      </c>
    </row>
    <row r="224" spans="1:13" ht="18" customHeight="1" x14ac:dyDescent="0.35">
      <c r="A224" s="26">
        <v>175</v>
      </c>
      <c r="B224" s="27" t="s">
        <v>191</v>
      </c>
      <c r="C224" s="2">
        <v>1</v>
      </c>
      <c r="D224" s="21" t="s">
        <v>96</v>
      </c>
      <c r="E224" s="21"/>
      <c r="F224" s="21"/>
      <c r="G224" s="2">
        <v>250</v>
      </c>
      <c r="H224" s="24">
        <v>1</v>
      </c>
      <c r="I224" s="5"/>
      <c r="J224" s="2">
        <f t="shared" si="67"/>
        <v>1</v>
      </c>
      <c r="K224" s="2">
        <v>250</v>
      </c>
      <c r="L224" s="5">
        <v>0</v>
      </c>
      <c r="M224" s="13">
        <f t="shared" si="68"/>
        <v>250</v>
      </c>
    </row>
    <row r="225" spans="1:13" ht="18" customHeight="1" x14ac:dyDescent="0.35">
      <c r="A225" s="26"/>
      <c r="B225" s="27"/>
      <c r="C225" s="2"/>
      <c r="D225" s="21"/>
      <c r="E225" s="21"/>
      <c r="F225" s="21"/>
      <c r="G225" s="2"/>
      <c r="H225" s="24">
        <v>0</v>
      </c>
      <c r="I225" s="5">
        <v>0</v>
      </c>
      <c r="J225" s="2">
        <f t="shared" si="67"/>
        <v>0</v>
      </c>
      <c r="K225" s="2">
        <v>0</v>
      </c>
      <c r="L225" s="5">
        <v>0</v>
      </c>
      <c r="M225" s="13">
        <f t="shared" si="68"/>
        <v>0</v>
      </c>
    </row>
    <row r="226" spans="1:13" ht="18" customHeight="1" x14ac:dyDescent="0.35">
      <c r="A226" s="26"/>
      <c r="B226" s="44" t="s">
        <v>199</v>
      </c>
      <c r="C226" s="2"/>
      <c r="D226" s="21"/>
      <c r="E226" s="21"/>
      <c r="F226" s="21"/>
      <c r="G226" s="2"/>
      <c r="H226" s="24">
        <v>0</v>
      </c>
      <c r="I226" s="5">
        <v>0</v>
      </c>
      <c r="J226" s="2">
        <f t="shared" si="67"/>
        <v>0</v>
      </c>
      <c r="K226" s="2">
        <v>0</v>
      </c>
      <c r="L226" s="5">
        <v>0</v>
      </c>
      <c r="M226" s="13">
        <f t="shared" si="68"/>
        <v>0</v>
      </c>
    </row>
    <row r="227" spans="1:13" ht="29" x14ac:dyDescent="0.35">
      <c r="A227" s="26">
        <v>176</v>
      </c>
      <c r="B227" s="27" t="s">
        <v>200</v>
      </c>
      <c r="C227" s="2">
        <v>43.32</v>
      </c>
      <c r="D227" s="21" t="s">
        <v>9</v>
      </c>
      <c r="E227" s="21">
        <v>50</v>
      </c>
      <c r="F227" s="21"/>
      <c r="G227" s="2">
        <v>70</v>
      </c>
      <c r="H227" s="24">
        <v>43.32</v>
      </c>
      <c r="I227" s="5"/>
      <c r="J227" s="2">
        <f t="shared" si="67"/>
        <v>43.32</v>
      </c>
      <c r="K227" s="2">
        <v>5198.3999999999996</v>
      </c>
      <c r="L227" s="5"/>
      <c r="M227" s="13">
        <f t="shared" si="68"/>
        <v>5198.3999999999996</v>
      </c>
    </row>
    <row r="228" spans="1:13" ht="18" customHeight="1" x14ac:dyDescent="0.35">
      <c r="A228" s="26">
        <v>177</v>
      </c>
      <c r="B228" s="27" t="s">
        <v>201</v>
      </c>
      <c r="C228" s="2">
        <v>12.82</v>
      </c>
      <c r="D228" s="21" t="s">
        <v>9</v>
      </c>
      <c r="E228" s="21">
        <v>65</v>
      </c>
      <c r="F228" s="21"/>
      <c r="G228" s="2">
        <v>35</v>
      </c>
      <c r="H228" s="24">
        <v>12.82</v>
      </c>
      <c r="I228" s="5"/>
      <c r="J228" s="2">
        <f t="shared" si="67"/>
        <v>12.82</v>
      </c>
      <c r="K228" s="2">
        <v>1282</v>
      </c>
      <c r="L228" s="5"/>
      <c r="M228" s="13">
        <f t="shared" si="68"/>
        <v>1282</v>
      </c>
    </row>
    <row r="229" spans="1:13" ht="18" customHeight="1" x14ac:dyDescent="0.35">
      <c r="A229" s="26">
        <v>178</v>
      </c>
      <c r="B229" s="27" t="s">
        <v>191</v>
      </c>
      <c r="C229" s="2">
        <v>1</v>
      </c>
      <c r="D229" s="21" t="s">
        <v>96</v>
      </c>
      <c r="E229" s="21"/>
      <c r="F229" s="21"/>
      <c r="G229" s="2">
        <v>250</v>
      </c>
      <c r="H229" s="24">
        <v>1</v>
      </c>
      <c r="I229" s="5"/>
      <c r="J229" s="2">
        <f t="shared" si="67"/>
        <v>1</v>
      </c>
      <c r="K229" s="2">
        <v>250</v>
      </c>
      <c r="L229" s="5">
        <v>0</v>
      </c>
      <c r="M229" s="13">
        <f t="shared" si="68"/>
        <v>250</v>
      </c>
    </row>
    <row r="230" spans="1:13" ht="18" customHeight="1" x14ac:dyDescent="0.35">
      <c r="A230" s="26">
        <v>179</v>
      </c>
      <c r="B230" s="27" t="s">
        <v>202</v>
      </c>
      <c r="C230" s="2">
        <v>1</v>
      </c>
      <c r="D230" s="21" t="s">
        <v>96</v>
      </c>
      <c r="E230" s="21"/>
      <c r="F230" s="21"/>
      <c r="G230" s="2">
        <v>500</v>
      </c>
      <c r="H230" s="24">
        <v>1</v>
      </c>
      <c r="I230" s="5"/>
      <c r="J230" s="2">
        <f t="shared" si="67"/>
        <v>1</v>
      </c>
      <c r="K230" s="2">
        <v>500</v>
      </c>
      <c r="L230" s="5"/>
      <c r="M230" s="13">
        <f t="shared" si="68"/>
        <v>500</v>
      </c>
    </row>
    <row r="231" spans="1:13" ht="8.25" customHeight="1" x14ac:dyDescent="0.35">
      <c r="A231" s="26"/>
      <c r="B231" s="27"/>
      <c r="C231" s="2"/>
      <c r="D231" s="21"/>
      <c r="E231" s="21"/>
      <c r="F231" s="21"/>
      <c r="G231" s="2"/>
      <c r="H231" s="24"/>
      <c r="I231" s="5"/>
      <c r="J231" s="2"/>
      <c r="K231" s="2"/>
      <c r="L231" s="5"/>
      <c r="M231" s="13"/>
    </row>
    <row r="232" spans="1:13" ht="18" customHeight="1" x14ac:dyDescent="0.35">
      <c r="A232" s="26"/>
      <c r="B232" s="44" t="s">
        <v>203</v>
      </c>
      <c r="C232" s="2"/>
      <c r="D232" s="21"/>
      <c r="E232" s="21"/>
      <c r="F232" s="21"/>
      <c r="G232" s="2"/>
      <c r="H232" s="24"/>
      <c r="I232" s="5"/>
      <c r="J232" s="2"/>
      <c r="K232" s="2"/>
      <c r="L232" s="5"/>
      <c r="M232" s="13"/>
    </row>
    <row r="233" spans="1:13" ht="18" customHeight="1" x14ac:dyDescent="0.35">
      <c r="A233" s="26">
        <v>180</v>
      </c>
      <c r="B233" s="27" t="s">
        <v>204</v>
      </c>
      <c r="C233" s="2">
        <f>2.15*3.25</f>
        <v>6.9874999999999998</v>
      </c>
      <c r="D233" s="21" t="s">
        <v>9</v>
      </c>
      <c r="E233" s="21">
        <v>50</v>
      </c>
      <c r="F233" s="21">
        <v>35</v>
      </c>
      <c r="G233" s="2"/>
      <c r="H233" s="2">
        <v>6.9874999999999998</v>
      </c>
      <c r="I233" s="5"/>
      <c r="J233" s="2">
        <f>I233+H233</f>
        <v>6.9874999999999998</v>
      </c>
      <c r="K233" s="2">
        <v>594.15</v>
      </c>
      <c r="L233" s="5"/>
      <c r="M233" s="13">
        <f>L233+K233</f>
        <v>594.15</v>
      </c>
    </row>
    <row r="234" spans="1:13" ht="18" customHeight="1" x14ac:dyDescent="0.35">
      <c r="A234" s="26">
        <v>181</v>
      </c>
      <c r="B234" s="27" t="s">
        <v>191</v>
      </c>
      <c r="C234" s="2">
        <v>1</v>
      </c>
      <c r="D234" s="21" t="s">
        <v>96</v>
      </c>
      <c r="E234" s="21"/>
      <c r="F234" s="21"/>
      <c r="G234" s="2">
        <v>250</v>
      </c>
      <c r="H234" s="24">
        <v>1</v>
      </c>
      <c r="I234" s="5"/>
      <c r="J234" s="2">
        <f t="shared" ref="J234:J344" si="71">I234+H234</f>
        <v>1</v>
      </c>
      <c r="K234" s="2">
        <v>250</v>
      </c>
      <c r="L234" s="5"/>
      <c r="M234" s="13">
        <f t="shared" ref="M234:M235" si="72">L234+K234</f>
        <v>250</v>
      </c>
    </row>
    <row r="235" spans="1:13" ht="18" customHeight="1" x14ac:dyDescent="0.35">
      <c r="A235" s="26"/>
      <c r="B235" s="44" t="s">
        <v>205</v>
      </c>
      <c r="C235" s="2"/>
      <c r="D235" s="21"/>
      <c r="E235" s="21"/>
      <c r="F235" s="21"/>
      <c r="G235" s="2"/>
      <c r="H235" s="24">
        <v>0</v>
      </c>
      <c r="I235" s="5"/>
      <c r="J235" s="2">
        <f t="shared" si="71"/>
        <v>0</v>
      </c>
      <c r="K235" s="2">
        <v>0</v>
      </c>
      <c r="L235" s="5">
        <v>0</v>
      </c>
      <c r="M235" s="13">
        <f t="shared" si="72"/>
        <v>0</v>
      </c>
    </row>
    <row r="236" spans="1:13" ht="18" customHeight="1" x14ac:dyDescent="0.35">
      <c r="A236" s="26">
        <v>182</v>
      </c>
      <c r="B236" s="27" t="s">
        <v>206</v>
      </c>
      <c r="C236" s="2">
        <v>10.8</v>
      </c>
      <c r="D236" s="21" t="s">
        <v>9</v>
      </c>
      <c r="E236" s="21">
        <v>50</v>
      </c>
      <c r="F236" s="21"/>
      <c r="G236" s="2">
        <v>70</v>
      </c>
      <c r="H236" s="2">
        <v>10.8</v>
      </c>
      <c r="I236" s="5"/>
      <c r="J236" s="2">
        <f>I236+H236</f>
        <v>10.8</v>
      </c>
      <c r="K236" s="2">
        <v>1296</v>
      </c>
      <c r="L236" s="5"/>
      <c r="M236" s="13">
        <f>L236+K236</f>
        <v>1296</v>
      </c>
    </row>
    <row r="237" spans="1:13" ht="18" customHeight="1" x14ac:dyDescent="0.35">
      <c r="A237" s="26">
        <v>183</v>
      </c>
      <c r="B237" s="27" t="s">
        <v>191</v>
      </c>
      <c r="C237" s="2">
        <v>1</v>
      </c>
      <c r="D237" s="21" t="s">
        <v>96</v>
      </c>
      <c r="E237" s="21"/>
      <c r="F237" s="21"/>
      <c r="G237" s="2">
        <v>250</v>
      </c>
      <c r="H237" s="24">
        <v>1</v>
      </c>
      <c r="I237" s="5"/>
      <c r="J237" s="2">
        <f t="shared" ref="J237" si="73">I237+H237</f>
        <v>1</v>
      </c>
      <c r="K237" s="2">
        <v>250</v>
      </c>
      <c r="L237" s="5"/>
      <c r="M237" s="13">
        <f t="shared" ref="M237" si="74">L237+K237</f>
        <v>250</v>
      </c>
    </row>
    <row r="238" spans="1:13" ht="9" customHeight="1" x14ac:dyDescent="0.35">
      <c r="A238" s="26"/>
      <c r="B238" s="27"/>
      <c r="C238" s="2"/>
      <c r="D238" s="21"/>
      <c r="E238" s="21"/>
      <c r="F238" s="21"/>
      <c r="G238" s="2"/>
      <c r="H238" s="24">
        <v>0</v>
      </c>
      <c r="I238" s="5"/>
      <c r="J238" s="2">
        <f t="shared" si="71"/>
        <v>0</v>
      </c>
      <c r="K238" s="2"/>
      <c r="L238" s="5">
        <v>0</v>
      </c>
      <c r="M238" s="13"/>
    </row>
    <row r="239" spans="1:13" ht="18" customHeight="1" x14ac:dyDescent="0.35">
      <c r="A239" s="26">
        <v>184</v>
      </c>
      <c r="B239" s="47" t="s">
        <v>212</v>
      </c>
      <c r="C239" s="2">
        <v>11.25</v>
      </c>
      <c r="D239" s="21" t="s">
        <v>9</v>
      </c>
      <c r="E239" s="21">
        <v>50</v>
      </c>
      <c r="F239" s="21"/>
      <c r="G239" s="2">
        <v>70</v>
      </c>
      <c r="H239" s="24">
        <v>11.25</v>
      </c>
      <c r="I239" s="5"/>
      <c r="J239" s="2">
        <f t="shared" si="71"/>
        <v>11.25</v>
      </c>
      <c r="K239" s="2">
        <v>1350</v>
      </c>
      <c r="L239" s="5"/>
      <c r="M239" s="13">
        <f>L239+K239</f>
        <v>1350</v>
      </c>
    </row>
    <row r="240" spans="1:13" ht="31.5" customHeight="1" x14ac:dyDescent="0.35">
      <c r="A240" s="26">
        <v>185</v>
      </c>
      <c r="B240" s="48" t="s">
        <v>211</v>
      </c>
      <c r="C240" s="2">
        <v>1</v>
      </c>
      <c r="D240" s="21" t="s">
        <v>186</v>
      </c>
      <c r="E240" s="21"/>
      <c r="F240" s="21"/>
      <c r="G240" s="2">
        <v>500</v>
      </c>
      <c r="H240" s="24">
        <v>1</v>
      </c>
      <c r="I240" s="5"/>
      <c r="J240" s="2">
        <f t="shared" si="71"/>
        <v>1</v>
      </c>
      <c r="K240" s="2">
        <v>500</v>
      </c>
      <c r="L240" s="5"/>
      <c r="M240" s="13">
        <v>500</v>
      </c>
    </row>
    <row r="241" spans="1:13" ht="18.75" customHeight="1" x14ac:dyDescent="0.35">
      <c r="A241" s="26"/>
      <c r="B241" s="48"/>
      <c r="C241" s="2"/>
      <c r="D241" s="21"/>
      <c r="E241" s="21"/>
      <c r="F241" s="21"/>
      <c r="G241" s="2"/>
      <c r="H241" s="24"/>
      <c r="I241" s="5"/>
      <c r="J241" s="2"/>
      <c r="K241" s="2"/>
      <c r="L241" s="5"/>
      <c r="M241" s="13"/>
    </row>
    <row r="242" spans="1:13" ht="18.75" customHeight="1" x14ac:dyDescent="0.35">
      <c r="A242" s="49"/>
      <c r="B242" s="45" t="s">
        <v>213</v>
      </c>
      <c r="C242" s="41"/>
      <c r="D242" s="50"/>
      <c r="E242" s="50"/>
      <c r="F242" s="50"/>
      <c r="G242" s="41"/>
      <c r="H242" s="51"/>
      <c r="I242" s="5"/>
      <c r="J242" s="41"/>
      <c r="K242" s="41"/>
      <c r="L242" s="5"/>
      <c r="M242" s="52"/>
    </row>
    <row r="243" spans="1:13" ht="18.75" customHeight="1" x14ac:dyDescent="0.35">
      <c r="A243" s="26"/>
      <c r="B243" s="58" t="s">
        <v>214</v>
      </c>
      <c r="C243" s="2"/>
      <c r="D243" s="21"/>
      <c r="E243" s="21"/>
      <c r="F243" s="21"/>
      <c r="G243" s="2"/>
      <c r="H243" s="24"/>
      <c r="I243" s="5"/>
      <c r="J243" s="2"/>
      <c r="K243" s="2"/>
      <c r="L243" s="5"/>
      <c r="M243" s="13"/>
    </row>
    <row r="244" spans="1:13" ht="50.25" customHeight="1" x14ac:dyDescent="0.35">
      <c r="A244" s="26">
        <v>186</v>
      </c>
      <c r="B244" s="27" t="s">
        <v>284</v>
      </c>
      <c r="C244" s="2">
        <v>1</v>
      </c>
      <c r="D244" s="21" t="s">
        <v>215</v>
      </c>
      <c r="E244" s="21"/>
      <c r="F244" s="21"/>
      <c r="G244" s="2">
        <v>558</v>
      </c>
      <c r="H244" s="24">
        <v>1</v>
      </c>
      <c r="I244" s="5">
        <v>0</v>
      </c>
      <c r="J244" s="2">
        <f>I244+H244</f>
        <v>1</v>
      </c>
      <c r="K244" s="2">
        <v>558</v>
      </c>
      <c r="L244" s="5"/>
      <c r="M244" s="13">
        <f>L244+K244</f>
        <v>558</v>
      </c>
    </row>
    <row r="245" spans="1:13" ht="28.5" customHeight="1" x14ac:dyDescent="0.35">
      <c r="A245" s="26" t="s">
        <v>237</v>
      </c>
      <c r="B245" s="27" t="s">
        <v>222</v>
      </c>
      <c r="C245" s="2">
        <v>4</v>
      </c>
      <c r="D245" s="61" t="s">
        <v>113</v>
      </c>
      <c r="E245" s="21"/>
      <c r="F245" s="21"/>
      <c r="G245" s="2">
        <v>145</v>
      </c>
      <c r="H245" s="24">
        <v>4</v>
      </c>
      <c r="I245" s="5">
        <v>0</v>
      </c>
      <c r="J245" s="2">
        <f>I245+H245</f>
        <v>4</v>
      </c>
      <c r="K245" s="2">
        <v>580</v>
      </c>
      <c r="L245" s="5">
        <v>0</v>
      </c>
      <c r="M245" s="13">
        <f>L245+K245</f>
        <v>580</v>
      </c>
    </row>
    <row r="246" spans="1:13" ht="28.5" customHeight="1" x14ac:dyDescent="0.35">
      <c r="A246" s="26" t="s">
        <v>285</v>
      </c>
      <c r="B246" s="27" t="s">
        <v>223</v>
      </c>
      <c r="C246" s="2">
        <v>1</v>
      </c>
      <c r="D246" s="61" t="s">
        <v>113</v>
      </c>
      <c r="E246" s="21"/>
      <c r="F246" s="21"/>
      <c r="G246" s="2">
        <v>130</v>
      </c>
      <c r="H246" s="24">
        <v>1</v>
      </c>
      <c r="I246" s="5"/>
      <c r="J246" s="2">
        <v>1</v>
      </c>
      <c r="K246" s="2">
        <v>130</v>
      </c>
      <c r="L246" s="5">
        <v>0</v>
      </c>
      <c r="M246" s="13">
        <f>L246+K246</f>
        <v>130</v>
      </c>
    </row>
    <row r="247" spans="1:13" ht="18.75" customHeight="1" x14ac:dyDescent="0.35">
      <c r="A247" s="26"/>
      <c r="B247" s="58" t="s">
        <v>216</v>
      </c>
      <c r="C247" s="2"/>
      <c r="D247" s="21"/>
      <c r="E247" s="21"/>
      <c r="F247" s="21"/>
      <c r="G247" s="2"/>
      <c r="H247" s="24"/>
      <c r="I247" s="5"/>
      <c r="J247" s="2"/>
      <c r="K247" s="2"/>
      <c r="L247" s="5"/>
      <c r="M247" s="13"/>
    </row>
    <row r="248" spans="1:13" ht="29" x14ac:dyDescent="0.35">
      <c r="A248" s="26">
        <v>187</v>
      </c>
      <c r="B248" s="27" t="s">
        <v>286</v>
      </c>
      <c r="C248" s="2">
        <v>1</v>
      </c>
      <c r="D248" s="21" t="s">
        <v>215</v>
      </c>
      <c r="E248" s="21"/>
      <c r="F248" s="21"/>
      <c r="G248" s="2">
        <v>768</v>
      </c>
      <c r="H248" s="24">
        <v>1</v>
      </c>
      <c r="I248" s="5">
        <v>0</v>
      </c>
      <c r="J248" s="2">
        <f>H248+I248</f>
        <v>1</v>
      </c>
      <c r="K248" s="2">
        <v>768</v>
      </c>
      <c r="L248" s="5"/>
      <c r="M248" s="13">
        <f>L248+K248</f>
        <v>768</v>
      </c>
    </row>
    <row r="249" spans="1:13" ht="28.5" customHeight="1" x14ac:dyDescent="0.35">
      <c r="A249" s="26" t="s">
        <v>238</v>
      </c>
      <c r="B249" s="27" t="s">
        <v>222</v>
      </c>
      <c r="C249" s="2">
        <v>4</v>
      </c>
      <c r="D249" s="61" t="s">
        <v>113</v>
      </c>
      <c r="E249" s="21"/>
      <c r="F249" s="21"/>
      <c r="G249" s="2">
        <v>145</v>
      </c>
      <c r="H249" s="24">
        <v>4</v>
      </c>
      <c r="I249" s="5">
        <v>0</v>
      </c>
      <c r="J249" s="2">
        <f>I249+H249</f>
        <v>4</v>
      </c>
      <c r="K249" s="2">
        <v>580</v>
      </c>
      <c r="L249" s="5">
        <v>0</v>
      </c>
      <c r="M249" s="13">
        <f>L249+K249</f>
        <v>580</v>
      </c>
    </row>
    <row r="250" spans="1:13" ht="28.5" customHeight="1" x14ac:dyDescent="0.35">
      <c r="A250" s="26" t="s">
        <v>287</v>
      </c>
      <c r="B250" s="27" t="s">
        <v>223</v>
      </c>
      <c r="C250" s="2">
        <v>1</v>
      </c>
      <c r="D250" s="61" t="s">
        <v>113</v>
      </c>
      <c r="E250" s="21"/>
      <c r="F250" s="21"/>
      <c r="G250" s="2">
        <v>130</v>
      </c>
      <c r="H250" s="24">
        <v>1</v>
      </c>
      <c r="I250" s="5"/>
      <c r="J250" s="2">
        <v>1</v>
      </c>
      <c r="K250" s="2">
        <v>130</v>
      </c>
      <c r="L250" s="5">
        <v>0</v>
      </c>
      <c r="M250" s="13">
        <f>L250+K250</f>
        <v>130</v>
      </c>
    </row>
    <row r="251" spans="1:13" ht="36" customHeight="1" x14ac:dyDescent="0.35">
      <c r="A251" s="26"/>
      <c r="B251" s="58" t="s">
        <v>217</v>
      </c>
      <c r="C251" s="2"/>
      <c r="D251" s="21"/>
      <c r="E251" s="21"/>
      <c r="F251" s="21"/>
      <c r="G251" s="2"/>
      <c r="H251" s="24"/>
      <c r="I251" s="5"/>
      <c r="J251" s="2"/>
      <c r="K251" s="2">
        <v>0</v>
      </c>
      <c r="L251" s="5"/>
      <c r="M251" s="13">
        <f t="shared" ref="M251:M252" si="75">L251+K251</f>
        <v>0</v>
      </c>
    </row>
    <row r="252" spans="1:13" ht="29" x14ac:dyDescent="0.35">
      <c r="A252" s="26">
        <v>188</v>
      </c>
      <c r="B252" s="27" t="s">
        <v>252</v>
      </c>
      <c r="C252" s="2">
        <v>1</v>
      </c>
      <c r="D252" s="21" t="s">
        <v>215</v>
      </c>
      <c r="E252" s="21"/>
      <c r="F252" s="21"/>
      <c r="G252" s="2">
        <v>5290</v>
      </c>
      <c r="H252" s="24">
        <v>0.9</v>
      </c>
      <c r="I252" s="5">
        <v>0</v>
      </c>
      <c r="J252" s="2">
        <f>I252+H252</f>
        <v>0.9</v>
      </c>
      <c r="K252" s="2">
        <v>4761</v>
      </c>
      <c r="L252" s="5">
        <v>0</v>
      </c>
      <c r="M252" s="13">
        <f t="shared" si="75"/>
        <v>4761</v>
      </c>
    </row>
    <row r="253" spans="1:13" s="72" customFormat="1" ht="22.5" customHeight="1" x14ac:dyDescent="0.35">
      <c r="A253" s="66" t="s">
        <v>241</v>
      </c>
      <c r="B253" s="67" t="s">
        <v>253</v>
      </c>
      <c r="C253" s="68">
        <v>16</v>
      </c>
      <c r="D253" s="69" t="s">
        <v>113</v>
      </c>
      <c r="E253" s="69"/>
      <c r="F253" s="69"/>
      <c r="G253" s="68">
        <v>70</v>
      </c>
      <c r="H253" s="70">
        <v>16</v>
      </c>
      <c r="I253" s="5">
        <v>0</v>
      </c>
      <c r="J253" s="68">
        <f>I253+H253</f>
        <v>16</v>
      </c>
      <c r="K253" s="68">
        <v>1120</v>
      </c>
      <c r="L253" s="5">
        <v>0</v>
      </c>
      <c r="M253" s="71">
        <f t="shared" ref="M253:M256" si="76">L253+K253</f>
        <v>1120</v>
      </c>
    </row>
    <row r="254" spans="1:13" s="72" customFormat="1" ht="22.5" customHeight="1" x14ac:dyDescent="0.35">
      <c r="A254" s="66" t="s">
        <v>242</v>
      </c>
      <c r="B254" s="67" t="s">
        <v>288</v>
      </c>
      <c r="C254" s="68">
        <v>2</v>
      </c>
      <c r="D254" s="69" t="s">
        <v>113</v>
      </c>
      <c r="E254" s="69"/>
      <c r="F254" s="69"/>
      <c r="G254" s="68">
        <v>1000</v>
      </c>
      <c r="H254" s="70">
        <v>2</v>
      </c>
      <c r="I254" s="5">
        <v>0</v>
      </c>
      <c r="J254" s="68">
        <f>H254+I254</f>
        <v>2</v>
      </c>
      <c r="K254" s="68">
        <v>2000</v>
      </c>
      <c r="L254" s="5">
        <v>0</v>
      </c>
      <c r="M254" s="71">
        <f t="shared" si="76"/>
        <v>2000</v>
      </c>
    </row>
    <row r="255" spans="1:13" s="72" customFormat="1" ht="22.5" customHeight="1" x14ac:dyDescent="0.35">
      <c r="A255" s="66" t="s">
        <v>258</v>
      </c>
      <c r="B255" s="27" t="s">
        <v>221</v>
      </c>
      <c r="C255" s="68">
        <v>6</v>
      </c>
      <c r="D255" s="69" t="s">
        <v>113</v>
      </c>
      <c r="E255" s="69"/>
      <c r="F255" s="69"/>
      <c r="G255" s="68">
        <v>160</v>
      </c>
      <c r="H255" s="70">
        <v>6</v>
      </c>
      <c r="I255" s="5">
        <v>0</v>
      </c>
      <c r="J255" s="68">
        <f>I255+H255</f>
        <v>6</v>
      </c>
      <c r="K255" s="68">
        <v>960</v>
      </c>
      <c r="L255" s="5">
        <v>0</v>
      </c>
      <c r="M255" s="71">
        <f t="shared" si="76"/>
        <v>960</v>
      </c>
    </row>
    <row r="256" spans="1:13" s="72" customFormat="1" ht="22.5" customHeight="1" x14ac:dyDescent="0.35">
      <c r="A256" s="66" t="s">
        <v>259</v>
      </c>
      <c r="B256" s="27" t="s">
        <v>222</v>
      </c>
      <c r="C256" s="2">
        <v>4</v>
      </c>
      <c r="D256" s="69" t="s">
        <v>113</v>
      </c>
      <c r="E256" s="21"/>
      <c r="F256" s="21"/>
      <c r="G256" s="2">
        <v>145</v>
      </c>
      <c r="H256" s="24">
        <v>4</v>
      </c>
      <c r="I256" s="5">
        <v>0</v>
      </c>
      <c r="J256" s="2">
        <f t="shared" ref="J256" si="77">I256+H256</f>
        <v>4</v>
      </c>
      <c r="K256" s="2">
        <v>580</v>
      </c>
      <c r="L256" s="5">
        <v>0</v>
      </c>
      <c r="M256" s="71">
        <f t="shared" si="76"/>
        <v>580</v>
      </c>
    </row>
    <row r="257" spans="1:15" s="72" customFormat="1" ht="22.5" customHeight="1" x14ac:dyDescent="0.35">
      <c r="A257" s="66" t="s">
        <v>260</v>
      </c>
      <c r="B257" s="27" t="s">
        <v>223</v>
      </c>
      <c r="C257" s="2">
        <v>1</v>
      </c>
      <c r="D257" s="69" t="s">
        <v>113</v>
      </c>
      <c r="E257" s="21"/>
      <c r="F257" s="21"/>
      <c r="G257" s="2">
        <v>130</v>
      </c>
      <c r="H257" s="24">
        <v>1</v>
      </c>
      <c r="I257" s="5">
        <v>0</v>
      </c>
      <c r="J257" s="2">
        <f t="shared" ref="J257" si="78">I257+H257</f>
        <v>1</v>
      </c>
      <c r="K257" s="2">
        <v>130</v>
      </c>
      <c r="L257" s="5">
        <v>0</v>
      </c>
      <c r="M257" s="71">
        <f t="shared" ref="M257" si="79">L257+K257</f>
        <v>130</v>
      </c>
    </row>
    <row r="258" spans="1:15" s="72" customFormat="1" ht="22.5" customHeight="1" x14ac:dyDescent="0.35">
      <c r="A258" s="66" t="s">
        <v>262</v>
      </c>
      <c r="B258" s="27" t="s">
        <v>261</v>
      </c>
      <c r="C258" s="2">
        <v>1</v>
      </c>
      <c r="D258" s="69" t="s">
        <v>113</v>
      </c>
      <c r="E258" s="21"/>
      <c r="F258" s="21"/>
      <c r="G258" s="2">
        <v>170</v>
      </c>
      <c r="H258" s="24">
        <v>1</v>
      </c>
      <c r="I258" s="5">
        <v>0</v>
      </c>
      <c r="J258" s="2">
        <f t="shared" ref="J258" si="80">I258+H258</f>
        <v>1</v>
      </c>
      <c r="K258" s="2">
        <v>170</v>
      </c>
      <c r="L258" s="5">
        <v>0</v>
      </c>
      <c r="M258" s="71">
        <f t="shared" ref="M258" si="81">L258+K258</f>
        <v>170</v>
      </c>
      <c r="O258" s="73"/>
    </row>
    <row r="259" spans="1:15" s="72" customFormat="1" ht="29" x14ac:dyDescent="0.35">
      <c r="A259" s="66" t="s">
        <v>263</v>
      </c>
      <c r="B259" s="67" t="s">
        <v>295</v>
      </c>
      <c r="C259" s="68">
        <f>5.6+26.2</f>
        <v>31.799999999999997</v>
      </c>
      <c r="D259" s="69" t="s">
        <v>126</v>
      </c>
      <c r="E259" s="69"/>
      <c r="F259" s="69"/>
      <c r="G259" s="68">
        <v>40</v>
      </c>
      <c r="H259" s="70">
        <v>23.85</v>
      </c>
      <c r="I259" s="5">
        <v>0</v>
      </c>
      <c r="J259" s="68">
        <f t="shared" ref="J259:J266" si="82">I259+H259</f>
        <v>23.85</v>
      </c>
      <c r="K259" s="68">
        <v>954</v>
      </c>
      <c r="L259" s="5">
        <v>0</v>
      </c>
      <c r="M259" s="71">
        <f t="shared" ref="M259" si="83">L259+K259</f>
        <v>954</v>
      </c>
      <c r="O259" s="73"/>
    </row>
    <row r="260" spans="1:15" s="72" customFormat="1" ht="31.5" customHeight="1" x14ac:dyDescent="0.35">
      <c r="A260" s="66" t="s">
        <v>264</v>
      </c>
      <c r="B260" s="67" t="s">
        <v>289</v>
      </c>
      <c r="C260" s="68">
        <v>1.8</v>
      </c>
      <c r="D260" s="69" t="s">
        <v>9</v>
      </c>
      <c r="E260" s="69"/>
      <c r="F260" s="69"/>
      <c r="G260" s="68">
        <v>80</v>
      </c>
      <c r="H260" s="70">
        <v>1.8</v>
      </c>
      <c r="I260" s="5">
        <v>0</v>
      </c>
      <c r="J260" s="68">
        <f t="shared" si="82"/>
        <v>1.8</v>
      </c>
      <c r="K260" s="68">
        <v>144</v>
      </c>
      <c r="L260" s="5">
        <v>0</v>
      </c>
      <c r="M260" s="71">
        <f t="shared" ref="M260" si="84">L260+K260</f>
        <v>144</v>
      </c>
      <c r="O260" s="73"/>
    </row>
    <row r="261" spans="1:15" s="72" customFormat="1" ht="30.75" customHeight="1" x14ac:dyDescent="0.35">
      <c r="A261" s="66" t="s">
        <v>265</v>
      </c>
      <c r="B261" s="67" t="s">
        <v>290</v>
      </c>
      <c r="C261" s="68">
        <v>5</v>
      </c>
      <c r="D261" s="69" t="s">
        <v>9</v>
      </c>
      <c r="E261" s="69"/>
      <c r="F261" s="69"/>
      <c r="G261" s="68">
        <v>135</v>
      </c>
      <c r="H261" s="70">
        <v>5</v>
      </c>
      <c r="I261" s="5">
        <v>0</v>
      </c>
      <c r="J261" s="68">
        <f t="shared" si="82"/>
        <v>5</v>
      </c>
      <c r="K261" s="68">
        <v>675</v>
      </c>
      <c r="L261" s="5">
        <v>0</v>
      </c>
      <c r="M261" s="71">
        <f t="shared" ref="M261" si="85">L261+K261</f>
        <v>675</v>
      </c>
      <c r="O261" s="73"/>
    </row>
    <row r="262" spans="1:15" s="72" customFormat="1" ht="30.75" customHeight="1" x14ac:dyDescent="0.35">
      <c r="A262" s="66" t="s">
        <v>291</v>
      </c>
      <c r="B262" s="67" t="s">
        <v>294</v>
      </c>
      <c r="C262" s="68">
        <v>2.35</v>
      </c>
      <c r="D262" s="69" t="s">
        <v>9</v>
      </c>
      <c r="E262" s="69"/>
      <c r="F262" s="69"/>
      <c r="G262" s="68">
        <v>160</v>
      </c>
      <c r="H262" s="70">
        <v>2.35</v>
      </c>
      <c r="I262" s="5">
        <v>0</v>
      </c>
      <c r="J262" s="68">
        <f t="shared" si="82"/>
        <v>2.35</v>
      </c>
      <c r="K262" s="68">
        <v>376</v>
      </c>
      <c r="L262" s="5">
        <v>0</v>
      </c>
      <c r="M262" s="71">
        <f t="shared" ref="M262:M264" si="86">L262+K262</f>
        <v>376</v>
      </c>
      <c r="O262" s="73"/>
    </row>
    <row r="263" spans="1:15" s="72" customFormat="1" ht="30.75" customHeight="1" x14ac:dyDescent="0.35">
      <c r="A263" s="66" t="s">
        <v>292</v>
      </c>
      <c r="B263" s="67" t="s">
        <v>293</v>
      </c>
      <c r="C263" s="68">
        <v>1.8</v>
      </c>
      <c r="D263" s="69" t="s">
        <v>9</v>
      </c>
      <c r="E263" s="69"/>
      <c r="F263" s="69"/>
      <c r="G263" s="68">
        <v>80</v>
      </c>
      <c r="H263" s="70">
        <v>1.8</v>
      </c>
      <c r="I263" s="5">
        <v>0</v>
      </c>
      <c r="J263" s="68">
        <f t="shared" si="82"/>
        <v>1.8</v>
      </c>
      <c r="K263" s="68">
        <v>144</v>
      </c>
      <c r="L263" s="5">
        <v>0</v>
      </c>
      <c r="M263" s="71">
        <f t="shared" si="86"/>
        <v>144</v>
      </c>
      <c r="O263" s="73"/>
    </row>
    <row r="264" spans="1:15" s="72" customFormat="1" ht="30.75" customHeight="1" x14ac:dyDescent="0.35">
      <c r="A264" s="66" t="s">
        <v>296</v>
      </c>
      <c r="B264" s="67" t="s">
        <v>301</v>
      </c>
      <c r="C264" s="68">
        <v>1</v>
      </c>
      <c r="D264" s="69" t="s">
        <v>215</v>
      </c>
      <c r="E264" s="69"/>
      <c r="F264" s="69"/>
      <c r="G264" s="68">
        <v>2500</v>
      </c>
      <c r="H264" s="70">
        <v>1</v>
      </c>
      <c r="I264" s="5">
        <v>0</v>
      </c>
      <c r="J264" s="68">
        <f t="shared" si="82"/>
        <v>1</v>
      </c>
      <c r="K264" s="68">
        <v>2500</v>
      </c>
      <c r="L264" s="5">
        <v>0</v>
      </c>
      <c r="M264" s="71">
        <f t="shared" si="86"/>
        <v>2500</v>
      </c>
      <c r="O264" s="73"/>
    </row>
    <row r="265" spans="1:15" s="72" customFormat="1" ht="58" x14ac:dyDescent="0.35">
      <c r="A265" s="66" t="s">
        <v>297</v>
      </c>
      <c r="B265" s="67" t="s">
        <v>298</v>
      </c>
      <c r="C265" s="68">
        <v>40.65</v>
      </c>
      <c r="D265" s="69" t="s">
        <v>9</v>
      </c>
      <c r="E265" s="69"/>
      <c r="F265" s="69"/>
      <c r="G265" s="68">
        <v>160</v>
      </c>
      <c r="H265" s="70">
        <v>40.65</v>
      </c>
      <c r="I265" s="5">
        <v>0</v>
      </c>
      <c r="J265" s="68">
        <f t="shared" si="82"/>
        <v>40.65</v>
      </c>
      <c r="K265" s="68">
        <v>6504</v>
      </c>
      <c r="L265" s="5">
        <v>0</v>
      </c>
      <c r="M265" s="71">
        <f t="shared" ref="M265:M266" si="87">L265+K265</f>
        <v>6504</v>
      </c>
      <c r="O265" s="73"/>
    </row>
    <row r="266" spans="1:15" s="72" customFormat="1" ht="29" x14ac:dyDescent="0.35">
      <c r="A266" s="66" t="s">
        <v>299</v>
      </c>
      <c r="B266" s="67" t="s">
        <v>300</v>
      </c>
      <c r="C266" s="68">
        <v>2.2999999999999998</v>
      </c>
      <c r="D266" s="69" t="s">
        <v>126</v>
      </c>
      <c r="E266" s="69"/>
      <c r="F266" s="69"/>
      <c r="G266" s="68">
        <v>160</v>
      </c>
      <c r="H266" s="70">
        <v>2.2999999999999998</v>
      </c>
      <c r="I266" s="5">
        <v>0</v>
      </c>
      <c r="J266" s="68">
        <f t="shared" si="82"/>
        <v>2.2999999999999998</v>
      </c>
      <c r="K266" s="68">
        <v>368</v>
      </c>
      <c r="L266" s="5">
        <v>0</v>
      </c>
      <c r="M266" s="71">
        <f t="shared" si="87"/>
        <v>368</v>
      </c>
      <c r="O266" s="73"/>
    </row>
    <row r="267" spans="1:15" ht="18.75" customHeight="1" x14ac:dyDescent="0.35">
      <c r="A267" s="26"/>
      <c r="B267" s="58" t="s">
        <v>218</v>
      </c>
      <c r="C267" s="2"/>
      <c r="D267" s="21"/>
      <c r="E267" s="21"/>
      <c r="F267" s="21"/>
      <c r="G267" s="2"/>
      <c r="H267" s="24"/>
      <c r="I267" s="5"/>
      <c r="J267" s="2"/>
      <c r="K267" s="2"/>
      <c r="L267" s="5"/>
      <c r="M267" s="13"/>
    </row>
    <row r="268" spans="1:15" ht="29" x14ac:dyDescent="0.35">
      <c r="A268" s="26">
        <v>189</v>
      </c>
      <c r="B268" s="27" t="s">
        <v>254</v>
      </c>
      <c r="C268" s="2">
        <v>1</v>
      </c>
      <c r="D268" s="21" t="s">
        <v>215</v>
      </c>
      <c r="E268" s="21"/>
      <c r="F268" s="21"/>
      <c r="G268" s="2">
        <v>3153</v>
      </c>
      <c r="H268" s="24">
        <v>0.5</v>
      </c>
      <c r="I268" s="5">
        <v>0</v>
      </c>
      <c r="J268" s="2">
        <v>0.5</v>
      </c>
      <c r="K268" s="2">
        <v>1576.5</v>
      </c>
      <c r="L268" s="5">
        <v>0</v>
      </c>
      <c r="M268" s="13">
        <f>L268+K268</f>
        <v>1576.5</v>
      </c>
    </row>
    <row r="269" spans="1:15" ht="29" x14ac:dyDescent="0.35">
      <c r="A269" s="26"/>
      <c r="B269" s="67" t="s">
        <v>302</v>
      </c>
      <c r="C269" s="68">
        <v>3.3</v>
      </c>
      <c r="D269" s="69" t="s">
        <v>126</v>
      </c>
      <c r="E269" s="69"/>
      <c r="F269" s="69"/>
      <c r="G269" s="68">
        <v>190</v>
      </c>
      <c r="H269" s="70">
        <v>3.3</v>
      </c>
      <c r="I269" s="5">
        <v>0</v>
      </c>
      <c r="J269" s="68">
        <f>I269+H269</f>
        <v>3.3</v>
      </c>
      <c r="K269" s="68">
        <v>627</v>
      </c>
      <c r="L269" s="5">
        <v>0</v>
      </c>
      <c r="M269" s="71">
        <f t="shared" ref="M269:M271" si="88">L269+K269</f>
        <v>627</v>
      </c>
    </row>
    <row r="270" spans="1:15" x14ac:dyDescent="0.35">
      <c r="A270" s="26"/>
      <c r="B270" s="27" t="s">
        <v>221</v>
      </c>
      <c r="C270" s="2">
        <v>1</v>
      </c>
      <c r="D270" s="21"/>
      <c r="E270" s="21"/>
      <c r="F270" s="21"/>
      <c r="G270" s="2">
        <v>160</v>
      </c>
      <c r="H270" s="24">
        <v>1</v>
      </c>
      <c r="I270" s="5">
        <v>0</v>
      </c>
      <c r="J270" s="2">
        <f t="shared" ref="J270" si="89">I270+H270</f>
        <v>1</v>
      </c>
      <c r="K270" s="2">
        <v>160</v>
      </c>
      <c r="L270" s="5">
        <v>0</v>
      </c>
      <c r="M270" s="71">
        <f t="shared" si="88"/>
        <v>160</v>
      </c>
    </row>
    <row r="271" spans="1:15" x14ac:dyDescent="0.35">
      <c r="A271" s="26"/>
      <c r="B271" s="27" t="s">
        <v>244</v>
      </c>
      <c r="C271" s="2">
        <v>1</v>
      </c>
      <c r="D271" s="21"/>
      <c r="E271" s="21"/>
      <c r="F271" s="21"/>
      <c r="G271" s="2">
        <v>130</v>
      </c>
      <c r="H271" s="24">
        <v>1</v>
      </c>
      <c r="I271" s="5">
        <v>0</v>
      </c>
      <c r="J271" s="2">
        <f>I271+H271</f>
        <v>1</v>
      </c>
      <c r="K271" s="2">
        <v>130</v>
      </c>
      <c r="L271" s="5">
        <v>0</v>
      </c>
      <c r="M271" s="71">
        <f t="shared" si="88"/>
        <v>130</v>
      </c>
    </row>
    <row r="272" spans="1:15" x14ac:dyDescent="0.35">
      <c r="A272" s="26"/>
      <c r="B272" s="27" t="s">
        <v>303</v>
      </c>
      <c r="C272" s="2">
        <v>4</v>
      </c>
      <c r="D272" s="21"/>
      <c r="E272" s="21"/>
      <c r="F272" s="21"/>
      <c r="G272" s="2">
        <v>70</v>
      </c>
      <c r="H272" s="24">
        <v>4</v>
      </c>
      <c r="I272" s="5">
        <v>0</v>
      </c>
      <c r="J272" s="2">
        <f>I272+H272</f>
        <v>4</v>
      </c>
      <c r="K272" s="2">
        <v>280</v>
      </c>
      <c r="L272" s="5">
        <v>0</v>
      </c>
      <c r="M272" s="71">
        <f t="shared" ref="M272" si="90">L272+K272</f>
        <v>280</v>
      </c>
    </row>
    <row r="273" spans="1:15" ht="33.75" customHeight="1" x14ac:dyDescent="0.35">
      <c r="A273" s="26"/>
      <c r="B273" s="58" t="s">
        <v>219</v>
      </c>
      <c r="C273" s="2"/>
      <c r="D273" s="21"/>
      <c r="E273" s="21"/>
      <c r="F273" s="21"/>
      <c r="G273" s="2"/>
      <c r="H273" s="24"/>
      <c r="I273" s="5"/>
      <c r="J273" s="2"/>
      <c r="K273" s="2"/>
      <c r="L273" s="5"/>
      <c r="M273" s="13"/>
    </row>
    <row r="274" spans="1:15" ht="45" customHeight="1" x14ac:dyDescent="0.35">
      <c r="A274" s="26">
        <v>190</v>
      </c>
      <c r="B274" s="27" t="s">
        <v>304</v>
      </c>
      <c r="C274" s="2">
        <v>1</v>
      </c>
      <c r="D274" s="21" t="s">
        <v>215</v>
      </c>
      <c r="E274" s="21"/>
      <c r="F274" s="21"/>
      <c r="G274" s="2">
        <v>16696</v>
      </c>
      <c r="H274" s="24">
        <v>1</v>
      </c>
      <c r="I274" s="5">
        <v>0</v>
      </c>
      <c r="J274" s="2">
        <f>I274+H274</f>
        <v>1</v>
      </c>
      <c r="K274" s="2">
        <v>16696</v>
      </c>
      <c r="L274" s="5">
        <v>0</v>
      </c>
      <c r="M274" s="13">
        <f t="shared" ref="M274:M275" si="91">L274+K274</f>
        <v>16696</v>
      </c>
      <c r="O274" s="53"/>
    </row>
    <row r="275" spans="1:15" ht="23.25" customHeight="1" x14ac:dyDescent="0.35">
      <c r="A275" s="26" t="s">
        <v>243</v>
      </c>
      <c r="B275" s="27" t="s">
        <v>267</v>
      </c>
      <c r="C275" s="2">
        <v>55</v>
      </c>
      <c r="D275" s="69" t="s">
        <v>113</v>
      </c>
      <c r="E275" s="21"/>
      <c r="F275" s="21"/>
      <c r="G275" s="2">
        <v>70</v>
      </c>
      <c r="H275" s="24">
        <v>55</v>
      </c>
      <c r="I275" s="5">
        <v>0</v>
      </c>
      <c r="J275" s="2">
        <f>I275+H275</f>
        <v>55</v>
      </c>
      <c r="K275" s="2">
        <v>3850</v>
      </c>
      <c r="L275" s="5">
        <v>0</v>
      </c>
      <c r="M275" s="71">
        <f t="shared" si="91"/>
        <v>3850</v>
      </c>
      <c r="O275" s="53"/>
    </row>
    <row r="276" spans="1:15" x14ac:dyDescent="0.35">
      <c r="A276" s="26" t="s">
        <v>245</v>
      </c>
      <c r="B276" s="27" t="s">
        <v>244</v>
      </c>
      <c r="C276" s="2">
        <v>7</v>
      </c>
      <c r="D276" s="21"/>
      <c r="E276" s="21"/>
      <c r="F276" s="21"/>
      <c r="G276" s="2">
        <v>130</v>
      </c>
      <c r="H276" s="24">
        <v>7</v>
      </c>
      <c r="I276" s="5">
        <v>0</v>
      </c>
      <c r="J276" s="2">
        <f>I276+H276</f>
        <v>7</v>
      </c>
      <c r="K276" s="2">
        <v>910</v>
      </c>
      <c r="L276" s="5">
        <v>0</v>
      </c>
      <c r="M276" s="71">
        <f t="shared" ref="M276:M280" si="92">L276+K276</f>
        <v>910</v>
      </c>
      <c r="O276" s="53"/>
    </row>
    <row r="277" spans="1:15" x14ac:dyDescent="0.35">
      <c r="A277" s="26" t="s">
        <v>246</v>
      </c>
      <c r="B277" s="27" t="s">
        <v>222</v>
      </c>
      <c r="C277" s="2">
        <v>2</v>
      </c>
      <c r="D277" s="21"/>
      <c r="E277" s="21"/>
      <c r="F277" s="21"/>
      <c r="G277" s="2">
        <v>145</v>
      </c>
      <c r="H277" s="24">
        <v>2</v>
      </c>
      <c r="I277" s="5">
        <v>0</v>
      </c>
      <c r="J277" s="2">
        <f t="shared" ref="J277:J279" si="93">I277+H277</f>
        <v>2</v>
      </c>
      <c r="K277" s="2">
        <v>290</v>
      </c>
      <c r="L277" s="5">
        <v>0</v>
      </c>
      <c r="M277" s="71">
        <f t="shared" si="92"/>
        <v>290</v>
      </c>
      <c r="O277" s="53"/>
    </row>
    <row r="278" spans="1:15" x14ac:dyDescent="0.35">
      <c r="A278" s="26" t="s">
        <v>247</v>
      </c>
      <c r="B278" s="27" t="s">
        <v>221</v>
      </c>
      <c r="C278" s="2">
        <v>8</v>
      </c>
      <c r="D278" s="21"/>
      <c r="E278" s="21"/>
      <c r="F278" s="21"/>
      <c r="G278" s="2">
        <v>160</v>
      </c>
      <c r="H278" s="24">
        <v>8</v>
      </c>
      <c r="I278" s="5">
        <v>0</v>
      </c>
      <c r="J278" s="2">
        <f t="shared" si="93"/>
        <v>8</v>
      </c>
      <c r="K278" s="2">
        <v>1280</v>
      </c>
      <c r="L278" s="5">
        <v>0</v>
      </c>
      <c r="M278" s="71">
        <f t="shared" si="92"/>
        <v>1280</v>
      </c>
      <c r="O278" s="53"/>
    </row>
    <row r="279" spans="1:15" x14ac:dyDescent="0.35">
      <c r="A279" s="26" t="s">
        <v>248</v>
      </c>
      <c r="B279" s="27" t="s">
        <v>225</v>
      </c>
      <c r="C279" s="2">
        <v>1</v>
      </c>
      <c r="D279" s="21"/>
      <c r="E279" s="21"/>
      <c r="F279" s="21"/>
      <c r="G279" s="2">
        <v>240</v>
      </c>
      <c r="H279" s="24">
        <v>1</v>
      </c>
      <c r="I279" s="5">
        <v>0</v>
      </c>
      <c r="J279" s="2">
        <f t="shared" si="93"/>
        <v>1</v>
      </c>
      <c r="K279" s="2">
        <v>240</v>
      </c>
      <c r="L279" s="5">
        <v>0</v>
      </c>
      <c r="M279" s="71">
        <f t="shared" si="92"/>
        <v>240</v>
      </c>
      <c r="O279" s="53"/>
    </row>
    <row r="280" spans="1:15" ht="23.25" customHeight="1" x14ac:dyDescent="0.35">
      <c r="A280" s="26" t="s">
        <v>268</v>
      </c>
      <c r="B280" s="27" t="s">
        <v>267</v>
      </c>
      <c r="C280" s="2">
        <v>7</v>
      </c>
      <c r="D280" s="69" t="s">
        <v>113</v>
      </c>
      <c r="E280" s="21"/>
      <c r="F280" s="21"/>
      <c r="G280" s="2">
        <v>70</v>
      </c>
      <c r="H280" s="24">
        <v>7</v>
      </c>
      <c r="I280" s="5">
        <v>0</v>
      </c>
      <c r="J280" s="2">
        <f>I280+H280</f>
        <v>7</v>
      </c>
      <c r="K280" s="2">
        <v>490</v>
      </c>
      <c r="L280" s="5">
        <v>0</v>
      </c>
      <c r="M280" s="71">
        <f t="shared" si="92"/>
        <v>490</v>
      </c>
      <c r="O280" s="53"/>
    </row>
    <row r="281" spans="1:15" ht="23.25" customHeight="1" x14ac:dyDescent="0.35">
      <c r="A281" s="26" t="s">
        <v>269</v>
      </c>
      <c r="B281" s="27" t="s">
        <v>270</v>
      </c>
      <c r="C281" s="2">
        <v>68.599999999999994</v>
      </c>
      <c r="D281" s="69" t="s">
        <v>126</v>
      </c>
      <c r="E281" s="21"/>
      <c r="F281" s="21"/>
      <c r="G281" s="2">
        <v>90</v>
      </c>
      <c r="H281" s="24">
        <v>68.599999999999994</v>
      </c>
      <c r="I281" s="5">
        <v>0</v>
      </c>
      <c r="J281" s="2">
        <f>I281+H281</f>
        <v>68.599999999999994</v>
      </c>
      <c r="K281" s="2">
        <v>6173.9999999999991</v>
      </c>
      <c r="L281" s="5">
        <v>0</v>
      </c>
      <c r="M281" s="71">
        <f t="shared" ref="M281:M282" si="94">L281+K281</f>
        <v>6173.9999999999991</v>
      </c>
      <c r="O281" s="53"/>
    </row>
    <row r="282" spans="1:15" x14ac:dyDescent="0.35">
      <c r="A282" s="26"/>
      <c r="B282" s="27"/>
      <c r="C282" s="2"/>
      <c r="D282" s="21"/>
      <c r="E282" s="21"/>
      <c r="F282" s="21"/>
      <c r="G282" s="2"/>
      <c r="H282" s="24"/>
      <c r="I282" s="5">
        <v>23</v>
      </c>
      <c r="J282" s="2">
        <f>I282+H282</f>
        <v>23</v>
      </c>
      <c r="K282" s="2"/>
      <c r="L282" s="5">
        <v>1610</v>
      </c>
      <c r="M282" s="71">
        <f t="shared" si="94"/>
        <v>1610</v>
      </c>
      <c r="O282" s="53"/>
    </row>
    <row r="283" spans="1:15" ht="31" x14ac:dyDescent="0.35">
      <c r="A283" s="26"/>
      <c r="B283" s="58" t="s">
        <v>220</v>
      </c>
      <c r="C283" s="2"/>
      <c r="D283" s="21"/>
      <c r="E283" s="21"/>
      <c r="F283" s="21"/>
      <c r="G283" s="2"/>
      <c r="H283" s="24"/>
      <c r="I283" s="5"/>
      <c r="J283" s="2"/>
      <c r="K283" s="2"/>
      <c r="L283" s="5"/>
      <c r="M283" s="13"/>
    </row>
    <row r="284" spans="1:15" ht="29" x14ac:dyDescent="0.35">
      <c r="A284" s="26">
        <v>191</v>
      </c>
      <c r="B284" s="27" t="s">
        <v>255</v>
      </c>
      <c r="C284" s="2">
        <v>1</v>
      </c>
      <c r="D284" s="21" t="s">
        <v>215</v>
      </c>
      <c r="E284" s="21"/>
      <c r="F284" s="21"/>
      <c r="G284" s="2">
        <v>17588</v>
      </c>
      <c r="H284" s="24">
        <v>0.9</v>
      </c>
      <c r="I284" s="5"/>
      <c r="J284" s="2">
        <f>H284+I284</f>
        <v>0.9</v>
      </c>
      <c r="K284" s="2">
        <v>15829.2</v>
      </c>
      <c r="L284" s="5"/>
      <c r="M284" s="13">
        <f>L284+K284</f>
        <v>15829.2</v>
      </c>
    </row>
    <row r="285" spans="1:15" ht="65.25" customHeight="1" x14ac:dyDescent="0.35">
      <c r="A285" s="26" t="s">
        <v>249</v>
      </c>
      <c r="B285" s="27" t="s">
        <v>266</v>
      </c>
      <c r="C285" s="2">
        <v>92</v>
      </c>
      <c r="D285" s="21" t="s">
        <v>215</v>
      </c>
      <c r="E285" s="21"/>
      <c r="F285" s="21"/>
      <c r="G285" s="2">
        <v>90</v>
      </c>
      <c r="H285" s="24">
        <v>92</v>
      </c>
      <c r="I285" s="5">
        <v>0</v>
      </c>
      <c r="J285" s="2">
        <f>I285+H285</f>
        <v>92</v>
      </c>
      <c r="K285" s="2">
        <v>8280</v>
      </c>
      <c r="L285" s="5"/>
      <c r="M285" s="13">
        <f>L285+K285</f>
        <v>8280</v>
      </c>
    </row>
    <row r="286" spans="1:15" ht="32.25" customHeight="1" x14ac:dyDescent="0.35">
      <c r="A286" s="26" t="s">
        <v>250</v>
      </c>
      <c r="B286" s="27" t="s">
        <v>251</v>
      </c>
      <c r="C286" s="2">
        <v>1</v>
      </c>
      <c r="D286" s="21" t="s">
        <v>215</v>
      </c>
      <c r="E286" s="21"/>
      <c r="F286" s="21"/>
      <c r="G286" s="2">
        <v>1200</v>
      </c>
      <c r="H286" s="24">
        <v>1</v>
      </c>
      <c r="I286" s="5">
        <v>0</v>
      </c>
      <c r="J286" s="2">
        <v>1</v>
      </c>
      <c r="K286" s="2">
        <v>1200</v>
      </c>
      <c r="L286" s="5">
        <v>0</v>
      </c>
      <c r="M286" s="13">
        <f>L286+K286</f>
        <v>1200</v>
      </c>
    </row>
    <row r="287" spans="1:15" x14ac:dyDescent="0.35">
      <c r="A287" s="59">
        <v>192</v>
      </c>
      <c r="B287" s="64" t="s">
        <v>221</v>
      </c>
      <c r="C287" s="2">
        <v>3</v>
      </c>
      <c r="D287" s="61" t="s">
        <v>113</v>
      </c>
      <c r="E287" s="21"/>
      <c r="F287" s="21"/>
      <c r="G287" s="2">
        <v>160</v>
      </c>
      <c r="H287" s="24">
        <v>3</v>
      </c>
      <c r="I287" s="5">
        <v>0</v>
      </c>
      <c r="J287" s="2">
        <f t="shared" ref="J287" si="95">I287+H287</f>
        <v>3</v>
      </c>
      <c r="K287" s="2">
        <v>480</v>
      </c>
      <c r="L287" s="5">
        <v>0</v>
      </c>
      <c r="M287" s="71">
        <f t="shared" ref="M287" si="96">L287+K287</f>
        <v>480</v>
      </c>
    </row>
    <row r="288" spans="1:15" x14ac:dyDescent="0.35">
      <c r="A288" s="59">
        <v>193</v>
      </c>
      <c r="B288" s="64" t="s">
        <v>222</v>
      </c>
      <c r="C288" s="65">
        <v>1</v>
      </c>
      <c r="D288" s="61" t="s">
        <v>113</v>
      </c>
      <c r="E288" s="61"/>
      <c r="F288" s="61"/>
      <c r="G288" s="60">
        <v>145</v>
      </c>
      <c r="H288" s="62">
        <v>1</v>
      </c>
      <c r="I288" s="5">
        <v>0</v>
      </c>
      <c r="J288" s="2">
        <f t="shared" ref="J288" si="97">I288+H288</f>
        <v>1</v>
      </c>
      <c r="K288" s="2">
        <v>145</v>
      </c>
      <c r="L288" s="5">
        <v>0</v>
      </c>
      <c r="M288" s="71">
        <f t="shared" ref="M288" si="98">L288+K288</f>
        <v>145</v>
      </c>
    </row>
    <row r="289" spans="1:13" x14ac:dyDescent="0.35">
      <c r="A289" s="59">
        <v>194</v>
      </c>
      <c r="B289" s="64" t="s">
        <v>223</v>
      </c>
      <c r="C289" s="65">
        <v>2</v>
      </c>
      <c r="D289" s="61" t="s">
        <v>113</v>
      </c>
      <c r="E289" s="61"/>
      <c r="F289" s="61"/>
      <c r="G289" s="60">
        <v>130</v>
      </c>
      <c r="H289" s="62">
        <v>2</v>
      </c>
      <c r="I289" s="5">
        <v>0</v>
      </c>
      <c r="J289" s="2">
        <f t="shared" ref="J289" si="99">I289+H289</f>
        <v>2</v>
      </c>
      <c r="K289" s="2">
        <v>260</v>
      </c>
      <c r="L289" s="5">
        <v>0</v>
      </c>
      <c r="M289" s="71">
        <f t="shared" ref="M289" si="100">L289+K289</f>
        <v>260</v>
      </c>
    </row>
    <row r="290" spans="1:13" x14ac:dyDescent="0.35">
      <c r="A290" s="59">
        <v>195</v>
      </c>
      <c r="B290" s="64" t="s">
        <v>224</v>
      </c>
      <c r="C290" s="65">
        <v>1</v>
      </c>
      <c r="D290" s="61" t="s">
        <v>113</v>
      </c>
      <c r="E290" s="61"/>
      <c r="F290" s="61"/>
      <c r="G290" s="60">
        <v>150</v>
      </c>
      <c r="H290" s="62"/>
      <c r="I290" s="5">
        <v>0</v>
      </c>
      <c r="J290" s="60"/>
      <c r="K290" s="60"/>
      <c r="L290" s="5">
        <v>0</v>
      </c>
      <c r="M290" s="63"/>
    </row>
    <row r="291" spans="1:13" x14ac:dyDescent="0.35">
      <c r="A291" s="59">
        <v>196</v>
      </c>
      <c r="B291" s="64" t="s">
        <v>225</v>
      </c>
      <c r="C291" s="65">
        <v>2</v>
      </c>
      <c r="D291" s="61" t="s">
        <v>113</v>
      </c>
      <c r="E291" s="61"/>
      <c r="F291" s="61"/>
      <c r="G291" s="60">
        <v>240</v>
      </c>
      <c r="H291" s="62"/>
      <c r="I291" s="5"/>
      <c r="J291" s="60"/>
      <c r="K291" s="60"/>
      <c r="L291" s="5"/>
      <c r="M291" s="63"/>
    </row>
    <row r="292" spans="1:13" x14ac:dyDescent="0.35">
      <c r="A292" s="26" t="s">
        <v>271</v>
      </c>
      <c r="B292" s="27" t="s">
        <v>272</v>
      </c>
      <c r="C292" s="2">
        <v>44.3</v>
      </c>
      <c r="D292" s="21" t="s">
        <v>126</v>
      </c>
      <c r="E292" s="21"/>
      <c r="F292" s="21"/>
      <c r="G292" s="2">
        <v>120</v>
      </c>
      <c r="H292" s="24">
        <v>44.3</v>
      </c>
      <c r="I292" s="5"/>
      <c r="J292" s="2">
        <f t="shared" ref="J292:J297" si="101">I292+H292</f>
        <v>44.3</v>
      </c>
      <c r="K292" s="2">
        <v>5316</v>
      </c>
      <c r="L292" s="5"/>
      <c r="M292" s="13">
        <f>L292+K292</f>
        <v>5316</v>
      </c>
    </row>
    <row r="293" spans="1:13" x14ac:dyDescent="0.35">
      <c r="A293" s="26" t="s">
        <v>306</v>
      </c>
      <c r="B293" s="27" t="s">
        <v>305</v>
      </c>
      <c r="C293" s="2">
        <v>4</v>
      </c>
      <c r="D293" s="61" t="s">
        <v>113</v>
      </c>
      <c r="E293" s="21"/>
      <c r="F293" s="21"/>
      <c r="G293" s="2">
        <v>500</v>
      </c>
      <c r="H293" s="24">
        <v>4</v>
      </c>
      <c r="I293" s="5">
        <v>0</v>
      </c>
      <c r="J293" s="2">
        <f t="shared" si="101"/>
        <v>4</v>
      </c>
      <c r="K293" s="2">
        <v>2000</v>
      </c>
      <c r="L293" s="5">
        <v>0</v>
      </c>
      <c r="M293" s="13">
        <f>L293+K293</f>
        <v>2000</v>
      </c>
    </row>
    <row r="294" spans="1:13" x14ac:dyDescent="0.35">
      <c r="A294" s="26" t="s">
        <v>309</v>
      </c>
      <c r="B294" s="27" t="s">
        <v>307</v>
      </c>
      <c r="C294" s="2">
        <v>19</v>
      </c>
      <c r="D294" s="21" t="s">
        <v>126</v>
      </c>
      <c r="E294" s="21"/>
      <c r="F294" s="21"/>
      <c r="G294" s="2">
        <v>120</v>
      </c>
      <c r="H294" s="24">
        <v>9.5</v>
      </c>
      <c r="I294" s="5"/>
      <c r="J294" s="2">
        <f t="shared" si="101"/>
        <v>9.5</v>
      </c>
      <c r="K294" s="2">
        <v>1140</v>
      </c>
      <c r="L294" s="5">
        <v>0</v>
      </c>
      <c r="M294" s="13">
        <f>L294+K294</f>
        <v>1140</v>
      </c>
    </row>
    <row r="295" spans="1:13" x14ac:dyDescent="0.35">
      <c r="A295" s="26" t="s">
        <v>310</v>
      </c>
      <c r="B295" s="27" t="s">
        <v>308</v>
      </c>
      <c r="C295" s="2">
        <v>14</v>
      </c>
      <c r="D295" s="21" t="s">
        <v>126</v>
      </c>
      <c r="E295" s="21"/>
      <c r="F295" s="21"/>
      <c r="G295" s="2">
        <v>120</v>
      </c>
      <c r="H295" s="24">
        <v>14</v>
      </c>
      <c r="I295" s="5">
        <v>0</v>
      </c>
      <c r="J295" s="2">
        <f t="shared" si="101"/>
        <v>14</v>
      </c>
      <c r="K295" s="2">
        <v>1680</v>
      </c>
      <c r="L295" s="5">
        <v>0</v>
      </c>
      <c r="M295" s="13">
        <f>L295+K295</f>
        <v>1680</v>
      </c>
    </row>
    <row r="296" spans="1:13" x14ac:dyDescent="0.35">
      <c r="A296" s="26" t="s">
        <v>311</v>
      </c>
      <c r="B296" s="27" t="s">
        <v>312</v>
      </c>
      <c r="C296" s="2">
        <v>19.5</v>
      </c>
      <c r="D296" s="21" t="s">
        <v>9</v>
      </c>
      <c r="E296" s="21"/>
      <c r="F296" s="21"/>
      <c r="G296" s="2">
        <v>90</v>
      </c>
      <c r="H296" s="24">
        <v>19.5</v>
      </c>
      <c r="I296" s="5">
        <v>0</v>
      </c>
      <c r="J296" s="2">
        <f t="shared" si="101"/>
        <v>19.5</v>
      </c>
      <c r="K296" s="2">
        <v>1755</v>
      </c>
      <c r="L296" s="5">
        <v>0</v>
      </c>
      <c r="M296" s="13">
        <f>L296+K296</f>
        <v>1755</v>
      </c>
    </row>
    <row r="297" spans="1:13" x14ac:dyDescent="0.35">
      <c r="A297" s="26" t="s">
        <v>313</v>
      </c>
      <c r="B297" s="27" t="s">
        <v>303</v>
      </c>
      <c r="C297" s="2">
        <v>17</v>
      </c>
      <c r="D297" s="69" t="s">
        <v>113</v>
      </c>
      <c r="E297" s="21"/>
      <c r="F297" s="21"/>
      <c r="G297" s="2">
        <v>70</v>
      </c>
      <c r="H297" s="24">
        <v>17</v>
      </c>
      <c r="I297" s="5">
        <v>0</v>
      </c>
      <c r="J297" s="2">
        <f t="shared" si="101"/>
        <v>17</v>
      </c>
      <c r="K297" s="2">
        <v>1190</v>
      </c>
      <c r="L297" s="5">
        <v>0</v>
      </c>
      <c r="M297" s="71">
        <f t="shared" ref="M297" si="102">L297+K297</f>
        <v>1190</v>
      </c>
    </row>
    <row r="298" spans="1:13" x14ac:dyDescent="0.35">
      <c r="A298" s="26"/>
      <c r="B298" s="27"/>
      <c r="C298" s="2"/>
      <c r="D298" s="21"/>
      <c r="E298" s="21"/>
      <c r="F298" s="21"/>
      <c r="G298" s="2"/>
      <c r="H298" s="24"/>
      <c r="I298" s="5">
        <v>0</v>
      </c>
      <c r="J298" s="2"/>
      <c r="K298" s="2"/>
      <c r="L298" s="5">
        <v>0</v>
      </c>
      <c r="M298" s="13"/>
    </row>
    <row r="299" spans="1:13" x14ac:dyDescent="0.35">
      <c r="A299" s="26"/>
      <c r="B299" s="27"/>
      <c r="C299" s="2"/>
      <c r="D299" s="21"/>
      <c r="E299" s="21"/>
      <c r="F299" s="21"/>
      <c r="G299" s="2"/>
      <c r="H299" s="24"/>
      <c r="I299" s="5"/>
      <c r="J299" s="2"/>
      <c r="K299" s="2"/>
      <c r="L299" s="5">
        <v>0</v>
      </c>
      <c r="M299" s="13"/>
    </row>
    <row r="300" spans="1:13" x14ac:dyDescent="0.35">
      <c r="A300" s="26"/>
      <c r="B300" s="27"/>
      <c r="C300" s="2"/>
      <c r="D300" s="21"/>
      <c r="E300" s="21"/>
      <c r="F300" s="21"/>
      <c r="G300" s="2"/>
      <c r="H300" s="24"/>
      <c r="I300" s="5">
        <v>153.69</v>
      </c>
      <c r="J300" s="2">
        <f t="shared" ref="J300:J302" si="103">I300+H300</f>
        <v>153.69</v>
      </c>
      <c r="K300" s="2"/>
      <c r="L300" s="5">
        <v>21516.6</v>
      </c>
      <c r="M300" s="71">
        <f t="shared" ref="M300:M302" si="104">L300+K300</f>
        <v>21516.6</v>
      </c>
    </row>
    <row r="301" spans="1:13" x14ac:dyDescent="0.35">
      <c r="A301" s="26"/>
      <c r="B301" s="27"/>
      <c r="C301" s="2"/>
      <c r="D301" s="21"/>
      <c r="E301" s="21"/>
      <c r="F301" s="21"/>
      <c r="G301" s="2"/>
      <c r="H301" s="24"/>
      <c r="I301" s="5">
        <v>61</v>
      </c>
      <c r="J301" s="2">
        <f t="shared" si="103"/>
        <v>61</v>
      </c>
      <c r="K301" s="2"/>
      <c r="L301" s="5">
        <v>5490</v>
      </c>
      <c r="M301" s="71">
        <f t="shared" si="104"/>
        <v>5490</v>
      </c>
    </row>
    <row r="302" spans="1:13" x14ac:dyDescent="0.35">
      <c r="A302" s="26"/>
      <c r="B302" s="27"/>
      <c r="C302" s="2"/>
      <c r="D302" s="21"/>
      <c r="E302" s="21"/>
      <c r="F302" s="21"/>
      <c r="G302" s="2"/>
      <c r="H302" s="24"/>
      <c r="I302" s="5">
        <v>6</v>
      </c>
      <c r="J302" s="2">
        <f t="shared" si="103"/>
        <v>6</v>
      </c>
      <c r="K302" s="2"/>
      <c r="L302" s="5">
        <v>420</v>
      </c>
      <c r="M302" s="71">
        <f t="shared" si="104"/>
        <v>420</v>
      </c>
    </row>
    <row r="303" spans="1:13" ht="17" x14ac:dyDescent="0.35">
      <c r="A303" s="25"/>
      <c r="B303" s="28" t="s">
        <v>226</v>
      </c>
      <c r="C303" s="5"/>
      <c r="D303" s="22"/>
      <c r="E303" s="22"/>
      <c r="F303" s="22"/>
      <c r="G303" s="5"/>
      <c r="H303" s="20"/>
      <c r="I303" s="5"/>
      <c r="J303" s="5"/>
      <c r="K303" s="5"/>
      <c r="L303" s="5"/>
      <c r="M303" s="12"/>
    </row>
    <row r="304" spans="1:13" x14ac:dyDescent="0.35">
      <c r="A304" s="26">
        <v>197</v>
      </c>
      <c r="B304" s="27" t="s">
        <v>227</v>
      </c>
      <c r="C304" s="2">
        <f>2.7*2.3</f>
        <v>6.21</v>
      </c>
      <c r="D304" s="21" t="s">
        <v>9</v>
      </c>
      <c r="E304" s="21">
        <v>50</v>
      </c>
      <c r="F304" s="21">
        <v>35</v>
      </c>
      <c r="G304" s="2"/>
      <c r="H304" s="24">
        <v>6.21</v>
      </c>
      <c r="I304" s="5"/>
      <c r="J304" s="2">
        <f>I304+H304</f>
        <v>6.21</v>
      </c>
      <c r="K304" s="2">
        <v>527.85</v>
      </c>
      <c r="L304" s="5"/>
      <c r="M304" s="13">
        <f>L304+K304</f>
        <v>527.85</v>
      </c>
    </row>
    <row r="305" spans="1:13" x14ac:dyDescent="0.35">
      <c r="A305" s="26">
        <v>198</v>
      </c>
      <c r="B305" s="27" t="s">
        <v>228</v>
      </c>
      <c r="C305" s="2">
        <f>2.7*2.3</f>
        <v>6.21</v>
      </c>
      <c r="D305" s="21" t="s">
        <v>9</v>
      </c>
      <c r="E305" s="21"/>
      <c r="F305" s="21"/>
      <c r="G305" s="2">
        <v>15</v>
      </c>
      <c r="H305" s="24">
        <v>6.21</v>
      </c>
      <c r="I305" s="5"/>
      <c r="J305" s="2">
        <f>I305+H305</f>
        <v>6.21</v>
      </c>
      <c r="K305" s="2">
        <v>93.15</v>
      </c>
      <c r="L305" s="5"/>
      <c r="M305" s="13">
        <f>L305+K305</f>
        <v>93.15</v>
      </c>
    </row>
    <row r="306" spans="1:13" x14ac:dyDescent="0.35">
      <c r="A306" s="26">
        <v>199</v>
      </c>
      <c r="B306" s="27" t="s">
        <v>229</v>
      </c>
      <c r="C306" s="2">
        <f>2.7*1.5</f>
        <v>4.0500000000000007</v>
      </c>
      <c r="D306" s="21" t="s">
        <v>9</v>
      </c>
      <c r="E306" s="21">
        <v>50</v>
      </c>
      <c r="F306" s="21">
        <v>35</v>
      </c>
      <c r="G306" s="2"/>
      <c r="H306" s="24">
        <v>4.0500000000000007</v>
      </c>
      <c r="I306" s="5"/>
      <c r="J306" s="2">
        <f>I306+H306</f>
        <v>4.0500000000000007</v>
      </c>
      <c r="K306" s="2">
        <v>344.25</v>
      </c>
      <c r="L306" s="5"/>
      <c r="M306" s="13">
        <f>L306+K306</f>
        <v>344.25</v>
      </c>
    </row>
    <row r="307" spans="1:13" x14ac:dyDescent="0.35">
      <c r="A307" s="26">
        <v>200</v>
      </c>
      <c r="B307" s="27" t="s">
        <v>230</v>
      </c>
      <c r="C307" s="2">
        <f>2.7*1.5</f>
        <v>4.0500000000000007</v>
      </c>
      <c r="D307" s="21" t="s">
        <v>9</v>
      </c>
      <c r="E307" s="21"/>
      <c r="F307" s="21"/>
      <c r="G307" s="2">
        <v>15</v>
      </c>
      <c r="H307" s="24">
        <v>4.0500000000000007</v>
      </c>
      <c r="I307" s="5"/>
      <c r="J307" s="2">
        <f>I307+H307</f>
        <v>4.0500000000000007</v>
      </c>
      <c r="K307" s="2">
        <v>60.75</v>
      </c>
      <c r="L307" s="5"/>
      <c r="M307" s="13">
        <f>L307+K307</f>
        <v>60.75</v>
      </c>
    </row>
    <row r="308" spans="1:13" x14ac:dyDescent="0.35">
      <c r="A308" s="26"/>
      <c r="B308" s="27"/>
      <c r="C308" s="2"/>
      <c r="D308" s="21"/>
      <c r="E308" s="21"/>
      <c r="F308" s="21"/>
      <c r="G308" s="2"/>
      <c r="H308" s="24"/>
      <c r="I308" s="5"/>
      <c r="J308" s="2"/>
      <c r="K308" s="2"/>
      <c r="L308" s="5"/>
      <c r="M308" s="13"/>
    </row>
    <row r="309" spans="1:13" ht="17" x14ac:dyDescent="0.35">
      <c r="A309" s="26"/>
      <c r="B309" s="28" t="s">
        <v>236</v>
      </c>
      <c r="C309" s="2"/>
      <c r="D309" s="21"/>
      <c r="E309" s="21"/>
      <c r="F309" s="21"/>
      <c r="G309" s="2"/>
      <c r="H309" s="24"/>
      <c r="I309" s="5"/>
      <c r="J309" s="2"/>
      <c r="K309" s="2"/>
      <c r="L309" s="5"/>
      <c r="M309" s="13"/>
    </row>
    <row r="310" spans="1:13" ht="56" x14ac:dyDescent="0.35">
      <c r="A310" s="26">
        <v>201</v>
      </c>
      <c r="B310" s="27" t="s">
        <v>257</v>
      </c>
      <c r="C310" s="55">
        <v>49.4</v>
      </c>
      <c r="D310" s="56" t="s">
        <v>9</v>
      </c>
      <c r="E310" s="57"/>
      <c r="F310" s="57"/>
      <c r="G310" s="2">
        <v>135</v>
      </c>
      <c r="H310" s="24">
        <v>49.4</v>
      </c>
      <c r="I310" s="5"/>
      <c r="J310" s="2">
        <f>I310+H310</f>
        <v>49.4</v>
      </c>
      <c r="K310" s="2">
        <v>6669</v>
      </c>
      <c r="L310" s="5"/>
      <c r="M310" s="13">
        <f t="shared" ref="M310:M316" si="105">L310+K310</f>
        <v>6669</v>
      </c>
    </row>
    <row r="311" spans="1:13" ht="53.5" x14ac:dyDescent="0.35">
      <c r="A311" s="26">
        <v>202</v>
      </c>
      <c r="B311" s="27" t="s">
        <v>256</v>
      </c>
      <c r="C311" s="55">
        <v>85.35</v>
      </c>
      <c r="D311" s="56" t="s">
        <v>9</v>
      </c>
      <c r="E311" s="57"/>
      <c r="F311" s="57"/>
      <c r="G311" s="2">
        <v>125</v>
      </c>
      <c r="H311" s="24">
        <v>85.35</v>
      </c>
      <c r="I311" s="5">
        <v>0</v>
      </c>
      <c r="J311" s="2">
        <f>I311+H311</f>
        <v>85.35</v>
      </c>
      <c r="K311" s="2">
        <v>10668.75</v>
      </c>
      <c r="L311" s="5">
        <v>0</v>
      </c>
      <c r="M311" s="13">
        <f t="shared" si="105"/>
        <v>10668.75</v>
      </c>
    </row>
    <row r="312" spans="1:13" ht="40.5" x14ac:dyDescent="0.35">
      <c r="A312" s="26">
        <v>203</v>
      </c>
      <c r="B312" s="27" t="s">
        <v>231</v>
      </c>
      <c r="C312" s="55">
        <v>94.4</v>
      </c>
      <c r="D312" s="56" t="s">
        <v>9</v>
      </c>
      <c r="E312" s="57"/>
      <c r="F312" s="57"/>
      <c r="G312" s="2">
        <v>130</v>
      </c>
      <c r="H312" s="24">
        <v>94.4</v>
      </c>
      <c r="I312" s="5">
        <v>0</v>
      </c>
      <c r="J312" s="2">
        <f>I312+H312</f>
        <v>94.4</v>
      </c>
      <c r="K312" s="2">
        <v>12272</v>
      </c>
      <c r="L312" s="5">
        <v>0</v>
      </c>
      <c r="M312" s="13">
        <f t="shared" si="105"/>
        <v>12272</v>
      </c>
    </row>
    <row r="313" spans="1:13" ht="40.5" x14ac:dyDescent="0.35">
      <c r="A313" s="26">
        <v>204</v>
      </c>
      <c r="B313" s="27" t="s">
        <v>232</v>
      </c>
      <c r="C313" s="55">
        <v>21</v>
      </c>
      <c r="D313" s="56" t="s">
        <v>159</v>
      </c>
      <c r="E313" s="21"/>
      <c r="F313" s="21"/>
      <c r="G313" s="2">
        <v>120</v>
      </c>
      <c r="H313" s="24">
        <v>21</v>
      </c>
      <c r="I313" s="5">
        <v>0</v>
      </c>
      <c r="J313" s="2">
        <f>I313+H313</f>
        <v>21</v>
      </c>
      <c r="K313" s="2">
        <v>2520</v>
      </c>
      <c r="L313" s="5">
        <v>0</v>
      </c>
      <c r="M313" s="13">
        <f t="shared" si="105"/>
        <v>2520</v>
      </c>
    </row>
    <row r="314" spans="1:13" ht="30.75" customHeight="1" x14ac:dyDescent="0.35">
      <c r="A314" s="26">
        <v>205</v>
      </c>
      <c r="B314" s="27" t="s">
        <v>233</v>
      </c>
      <c r="C314" s="55">
        <v>79.12</v>
      </c>
      <c r="D314" s="56" t="s">
        <v>9</v>
      </c>
      <c r="E314" s="21"/>
      <c r="F314" s="21"/>
      <c r="G314" s="2">
        <v>70</v>
      </c>
      <c r="H314" s="24">
        <v>79.12</v>
      </c>
      <c r="I314" s="5">
        <v>0</v>
      </c>
      <c r="J314" s="2">
        <f>I314+H314</f>
        <v>79.12</v>
      </c>
      <c r="K314" s="2">
        <v>5538.4000000000005</v>
      </c>
      <c r="L314" s="5">
        <v>0</v>
      </c>
      <c r="M314" s="13">
        <f t="shared" si="105"/>
        <v>5538.4000000000005</v>
      </c>
    </row>
    <row r="315" spans="1:13" ht="19.5" customHeight="1" x14ac:dyDescent="0.35">
      <c r="A315" s="26">
        <v>206</v>
      </c>
      <c r="B315" s="27" t="s">
        <v>234</v>
      </c>
      <c r="C315" s="55">
        <v>16</v>
      </c>
      <c r="D315" s="56" t="s">
        <v>159</v>
      </c>
      <c r="E315" s="21"/>
      <c r="F315" s="21"/>
      <c r="G315" s="2">
        <v>250</v>
      </c>
      <c r="H315" s="24">
        <v>16</v>
      </c>
      <c r="I315" s="5">
        <v>0</v>
      </c>
      <c r="J315" s="2">
        <f t="shared" ref="J315:J316" si="106">I315+H315</f>
        <v>16</v>
      </c>
      <c r="K315" s="2">
        <v>4000</v>
      </c>
      <c r="L315" s="5">
        <v>0</v>
      </c>
      <c r="M315" s="13">
        <f t="shared" si="105"/>
        <v>4000</v>
      </c>
    </row>
    <row r="316" spans="1:13" ht="27.5" x14ac:dyDescent="0.35">
      <c r="A316" s="26">
        <v>207</v>
      </c>
      <c r="B316" s="27" t="s">
        <v>235</v>
      </c>
      <c r="C316" s="55">
        <f>143.4+94.4+94.4+48+20.16+0</f>
        <v>400.36000000000007</v>
      </c>
      <c r="D316" s="56" t="s">
        <v>9</v>
      </c>
      <c r="E316" s="21"/>
      <c r="F316" s="21"/>
      <c r="G316" s="2">
        <v>15</v>
      </c>
      <c r="H316" s="24">
        <v>400.36</v>
      </c>
      <c r="I316" s="5">
        <v>0</v>
      </c>
      <c r="J316" s="2">
        <f t="shared" si="106"/>
        <v>400.36</v>
      </c>
      <c r="K316" s="2">
        <v>6005.4000000000005</v>
      </c>
      <c r="L316" s="5">
        <v>0</v>
      </c>
      <c r="M316" s="13">
        <f t="shared" si="105"/>
        <v>6005.4000000000005</v>
      </c>
    </row>
    <row r="317" spans="1:13" x14ac:dyDescent="0.35">
      <c r="A317" s="26"/>
      <c r="B317" s="27"/>
      <c r="C317" s="2"/>
      <c r="D317" s="21"/>
      <c r="E317" s="21"/>
      <c r="F317" s="21"/>
      <c r="G317" s="2"/>
      <c r="H317" s="24"/>
      <c r="I317" s="5">
        <v>0</v>
      </c>
      <c r="J317" s="2"/>
      <c r="K317" s="2"/>
      <c r="L317" s="5">
        <v>0</v>
      </c>
      <c r="M317" s="13"/>
    </row>
    <row r="318" spans="1:13" ht="17" x14ac:dyDescent="0.35">
      <c r="A318" s="26"/>
      <c r="B318" s="28" t="s">
        <v>239</v>
      </c>
      <c r="C318" s="2"/>
      <c r="D318" s="21"/>
      <c r="E318" s="21"/>
      <c r="F318" s="21"/>
      <c r="G318" s="2"/>
      <c r="H318" s="24"/>
      <c r="I318" s="5"/>
      <c r="J318" s="2"/>
      <c r="K318" s="2"/>
      <c r="L318" s="5"/>
      <c r="M318" s="13"/>
    </row>
    <row r="319" spans="1:13" x14ac:dyDescent="0.35">
      <c r="A319" s="26">
        <v>208</v>
      </c>
      <c r="B319" s="27" t="s">
        <v>240</v>
      </c>
      <c r="C319" s="2">
        <f>3.7*4.5</f>
        <v>16.650000000000002</v>
      </c>
      <c r="D319" s="21" t="s">
        <v>9</v>
      </c>
      <c r="E319" s="21">
        <v>50</v>
      </c>
      <c r="F319" s="21">
        <v>35</v>
      </c>
      <c r="G319" s="2"/>
      <c r="H319" s="24">
        <v>16.649999999999999</v>
      </c>
      <c r="I319" s="5"/>
      <c r="J319" s="2">
        <f>I319+H319</f>
        <v>16.649999999999999</v>
      </c>
      <c r="K319" s="2">
        <v>1415.25</v>
      </c>
      <c r="L319" s="5"/>
      <c r="M319" s="13">
        <f>L319+K319</f>
        <v>1415.25</v>
      </c>
    </row>
    <row r="320" spans="1:13" x14ac:dyDescent="0.35">
      <c r="A320" s="26">
        <v>208</v>
      </c>
      <c r="B320" s="27" t="s">
        <v>314</v>
      </c>
      <c r="C320" s="2">
        <f>3.7*4.5</f>
        <v>16.650000000000002</v>
      </c>
      <c r="D320" s="21" t="s">
        <v>9</v>
      </c>
      <c r="E320" s="21"/>
      <c r="F320" s="21"/>
      <c r="G320" s="2">
        <v>15</v>
      </c>
      <c r="H320" s="24">
        <v>16.649999999999999</v>
      </c>
      <c r="I320" s="5">
        <v>0</v>
      </c>
      <c r="J320" s="2">
        <f>I320+H320</f>
        <v>16.649999999999999</v>
      </c>
      <c r="K320" s="2">
        <v>249.74999999999997</v>
      </c>
      <c r="L320" s="5">
        <v>0</v>
      </c>
      <c r="M320" s="13">
        <f>L320+K320</f>
        <v>249.74999999999997</v>
      </c>
    </row>
    <row r="321" spans="1:13" x14ac:dyDescent="0.35">
      <c r="A321" s="26"/>
      <c r="B321" s="27"/>
      <c r="C321" s="2"/>
      <c r="D321" s="21"/>
      <c r="E321" s="21"/>
      <c r="F321" s="21"/>
      <c r="G321" s="2"/>
      <c r="H321" s="24"/>
      <c r="I321" s="5">
        <v>0</v>
      </c>
      <c r="J321" s="2"/>
      <c r="K321" s="2"/>
      <c r="L321" s="5">
        <v>0</v>
      </c>
      <c r="M321" s="13"/>
    </row>
    <row r="322" spans="1:13" ht="17" x14ac:dyDescent="0.35">
      <c r="A322" s="26"/>
      <c r="B322" s="28" t="s">
        <v>273</v>
      </c>
      <c r="C322" s="2"/>
      <c r="D322" s="21"/>
      <c r="E322" s="21"/>
      <c r="F322" s="21"/>
      <c r="G322" s="2"/>
      <c r="H322" s="24"/>
      <c r="I322" s="5"/>
      <c r="J322" s="2"/>
      <c r="K322" s="2"/>
      <c r="L322" s="5"/>
      <c r="M322" s="13"/>
    </row>
    <row r="323" spans="1:13" x14ac:dyDescent="0.35">
      <c r="A323" s="26">
        <v>209</v>
      </c>
      <c r="B323" s="27" t="s">
        <v>274</v>
      </c>
      <c r="C323" s="2">
        <v>20.5</v>
      </c>
      <c r="D323" s="21" t="s">
        <v>9</v>
      </c>
      <c r="E323" s="21">
        <v>50</v>
      </c>
      <c r="F323" s="21">
        <v>35</v>
      </c>
      <c r="G323" s="2"/>
      <c r="H323" s="24">
        <v>20.5</v>
      </c>
      <c r="I323" s="5"/>
      <c r="J323" s="2">
        <f t="shared" ref="J323" si="107">I323+H323</f>
        <v>20.5</v>
      </c>
      <c r="K323" s="2">
        <v>1742.5</v>
      </c>
      <c r="L323" s="5"/>
      <c r="M323" s="13">
        <f>L323+K323</f>
        <v>1742.5</v>
      </c>
    </row>
    <row r="324" spans="1:13" x14ac:dyDescent="0.35">
      <c r="A324" s="26">
        <v>210</v>
      </c>
      <c r="B324" s="27" t="s">
        <v>275</v>
      </c>
      <c r="C324" s="2">
        <v>20.5</v>
      </c>
      <c r="D324" s="21" t="s">
        <v>9</v>
      </c>
      <c r="E324" s="21"/>
      <c r="F324" s="21"/>
      <c r="G324" s="2">
        <v>15</v>
      </c>
      <c r="H324" s="24">
        <v>20.5</v>
      </c>
      <c r="I324" s="5">
        <v>0</v>
      </c>
      <c r="J324" s="2">
        <f t="shared" ref="J324" si="108">I324+H324</f>
        <v>20.5</v>
      </c>
      <c r="K324" s="2">
        <v>307.5</v>
      </c>
      <c r="L324" s="5">
        <v>0</v>
      </c>
      <c r="M324" s="13">
        <f>L324+K324</f>
        <v>307.5</v>
      </c>
    </row>
    <row r="325" spans="1:13" x14ac:dyDescent="0.35">
      <c r="A325" s="26"/>
      <c r="B325" s="27"/>
      <c r="C325" s="2"/>
      <c r="D325" s="21"/>
      <c r="E325" s="21"/>
      <c r="F325" s="21"/>
      <c r="G325" s="2"/>
      <c r="H325" s="24"/>
      <c r="I325" s="5">
        <v>0</v>
      </c>
      <c r="J325" s="2"/>
      <c r="K325" s="2"/>
      <c r="L325" s="5">
        <v>0</v>
      </c>
      <c r="M325" s="13"/>
    </row>
    <row r="326" spans="1:13" ht="34" x14ac:dyDescent="0.35">
      <c r="A326" s="26"/>
      <c r="B326" s="28" t="s">
        <v>281</v>
      </c>
      <c r="C326" s="2"/>
      <c r="D326" s="21"/>
      <c r="E326" s="21"/>
      <c r="F326" s="21"/>
      <c r="G326" s="2"/>
      <c r="H326" s="24"/>
      <c r="I326" s="5"/>
      <c r="J326" s="2"/>
      <c r="K326" s="2"/>
      <c r="L326" s="5"/>
      <c r="M326" s="13"/>
    </row>
    <row r="327" spans="1:13" ht="52" x14ac:dyDescent="0.35">
      <c r="A327" s="26">
        <v>211</v>
      </c>
      <c r="B327" s="74" t="s">
        <v>282</v>
      </c>
      <c r="C327" s="55">
        <v>51.35</v>
      </c>
      <c r="D327" s="56" t="s">
        <v>9</v>
      </c>
      <c r="E327" s="56">
        <v>60</v>
      </c>
      <c r="F327" s="56">
        <v>75</v>
      </c>
      <c r="G327" s="56"/>
      <c r="H327" s="24">
        <v>51.347499999999997</v>
      </c>
      <c r="I327" s="5"/>
      <c r="J327" s="2">
        <f>I327+H327</f>
        <v>51.347499999999997</v>
      </c>
      <c r="K327" s="2">
        <v>6932.2524999999996</v>
      </c>
      <c r="L327" s="5"/>
      <c r="M327" s="13">
        <f>L327+K327</f>
        <v>6932.2524999999996</v>
      </c>
    </row>
    <row r="328" spans="1:13" ht="52" x14ac:dyDescent="0.35">
      <c r="A328" s="26">
        <v>212</v>
      </c>
      <c r="B328" s="74" t="s">
        <v>283</v>
      </c>
      <c r="C328" s="55">
        <v>89.7</v>
      </c>
      <c r="D328" s="56" t="s">
        <v>9</v>
      </c>
      <c r="E328" s="56">
        <v>50</v>
      </c>
      <c r="F328" s="56">
        <v>75</v>
      </c>
      <c r="G328" s="56"/>
      <c r="H328" s="24">
        <v>89.694999999999993</v>
      </c>
      <c r="I328" s="5">
        <v>0</v>
      </c>
      <c r="J328" s="2">
        <f>I328+H328</f>
        <v>89.694999999999993</v>
      </c>
      <c r="K328" s="2">
        <v>11212.504999999999</v>
      </c>
      <c r="L328" s="5">
        <v>0</v>
      </c>
      <c r="M328" s="13">
        <f>L328+K328</f>
        <v>11212.504999999999</v>
      </c>
    </row>
    <row r="329" spans="1:13" ht="39" x14ac:dyDescent="0.35">
      <c r="A329" s="26">
        <v>213</v>
      </c>
      <c r="B329" s="74" t="s">
        <v>276</v>
      </c>
      <c r="C329" s="55">
        <v>152</v>
      </c>
      <c r="D329" s="56" t="s">
        <v>9</v>
      </c>
      <c r="E329" s="56">
        <v>50</v>
      </c>
      <c r="F329" s="56">
        <v>80</v>
      </c>
      <c r="G329" s="56"/>
      <c r="H329" s="24">
        <v>152</v>
      </c>
      <c r="I329" s="5">
        <v>0</v>
      </c>
      <c r="J329" s="2">
        <f>I329+H329</f>
        <v>152</v>
      </c>
      <c r="K329" s="2">
        <v>19760</v>
      </c>
      <c r="L329" s="5">
        <v>0</v>
      </c>
      <c r="M329" s="13">
        <f>L329+K329</f>
        <v>19760</v>
      </c>
    </row>
    <row r="330" spans="1:13" ht="39" x14ac:dyDescent="0.35">
      <c r="A330" s="26">
        <v>214</v>
      </c>
      <c r="B330" s="74" t="s">
        <v>277</v>
      </c>
      <c r="C330" s="55">
        <v>21</v>
      </c>
      <c r="D330" s="56" t="s">
        <v>159</v>
      </c>
      <c r="E330" s="56"/>
      <c r="F330" s="56"/>
      <c r="G330" s="56">
        <v>100</v>
      </c>
      <c r="H330" s="24">
        <v>21</v>
      </c>
      <c r="I330" s="5">
        <v>0</v>
      </c>
      <c r="J330" s="2">
        <f>I330+H330</f>
        <v>21</v>
      </c>
      <c r="K330" s="2">
        <v>2100</v>
      </c>
      <c r="L330" s="5">
        <v>0</v>
      </c>
      <c r="M330" s="13">
        <f>L330+K330</f>
        <v>2100</v>
      </c>
    </row>
    <row r="331" spans="1:13" x14ac:dyDescent="0.35">
      <c r="A331" s="26">
        <v>215</v>
      </c>
      <c r="B331" s="75" t="s">
        <v>233</v>
      </c>
      <c r="C331" s="55">
        <v>126</v>
      </c>
      <c r="D331" s="56" t="s">
        <v>9</v>
      </c>
      <c r="E331" s="56"/>
      <c r="F331" s="56"/>
      <c r="G331" s="56">
        <v>70</v>
      </c>
      <c r="H331" s="24">
        <v>126</v>
      </c>
      <c r="I331" s="5">
        <v>0</v>
      </c>
      <c r="J331" s="2">
        <f t="shared" ref="J331:J333" si="109">I331+H331</f>
        <v>126</v>
      </c>
      <c r="K331" s="2">
        <v>8820</v>
      </c>
      <c r="L331" s="5">
        <v>0</v>
      </c>
      <c r="M331" s="13">
        <f t="shared" ref="M331" si="110">L331+K331</f>
        <v>8820</v>
      </c>
    </row>
    <row r="332" spans="1:13" x14ac:dyDescent="0.35">
      <c r="A332" s="26">
        <v>216</v>
      </c>
      <c r="B332" s="75" t="s">
        <v>234</v>
      </c>
      <c r="C332" s="55">
        <v>20</v>
      </c>
      <c r="D332" s="56" t="s">
        <v>159</v>
      </c>
      <c r="E332" s="56"/>
      <c r="F332" s="56"/>
      <c r="G332" s="56">
        <v>250</v>
      </c>
      <c r="H332" s="24">
        <v>20</v>
      </c>
      <c r="I332" s="5">
        <v>0</v>
      </c>
      <c r="J332" s="2">
        <f t="shared" si="109"/>
        <v>20</v>
      </c>
      <c r="K332" s="2">
        <v>5000</v>
      </c>
      <c r="L332" s="5">
        <v>0</v>
      </c>
      <c r="M332" s="13">
        <f t="shared" ref="M332" si="111">L332+K332</f>
        <v>5000</v>
      </c>
    </row>
    <row r="333" spans="1:13" ht="26" x14ac:dyDescent="0.35">
      <c r="A333" s="26">
        <v>217</v>
      </c>
      <c r="B333" s="76" t="s">
        <v>235</v>
      </c>
      <c r="C333" s="55">
        <v>491</v>
      </c>
      <c r="D333" s="56" t="s">
        <v>9</v>
      </c>
      <c r="E333" s="56"/>
      <c r="F333" s="56"/>
      <c r="G333" s="56">
        <v>15</v>
      </c>
      <c r="H333" s="24">
        <v>491</v>
      </c>
      <c r="I333" s="5">
        <v>0</v>
      </c>
      <c r="J333" s="2">
        <f t="shared" si="109"/>
        <v>491</v>
      </c>
      <c r="K333" s="2">
        <v>7365</v>
      </c>
      <c r="L333" s="5">
        <v>0</v>
      </c>
      <c r="M333" s="13">
        <f t="shared" ref="M333" si="112">L333+K333</f>
        <v>7365</v>
      </c>
    </row>
    <row r="334" spans="1:13" x14ac:dyDescent="0.35">
      <c r="A334" s="26"/>
      <c r="B334" s="77" t="s">
        <v>278</v>
      </c>
      <c r="C334" s="55"/>
      <c r="D334" s="56"/>
      <c r="E334" s="56"/>
      <c r="F334" s="56"/>
      <c r="G334" s="56"/>
      <c r="H334" s="24"/>
      <c r="I334" s="5">
        <v>0</v>
      </c>
      <c r="J334" s="2"/>
      <c r="K334" s="2"/>
      <c r="L334" s="5">
        <v>0</v>
      </c>
      <c r="M334" s="13"/>
    </row>
    <row r="335" spans="1:13" ht="26" x14ac:dyDescent="0.35">
      <c r="A335" s="26">
        <v>218</v>
      </c>
      <c r="B335" s="74" t="s">
        <v>279</v>
      </c>
      <c r="C335" s="55">
        <v>100.56</v>
      </c>
      <c r="D335" s="56"/>
      <c r="E335" s="56">
        <v>50</v>
      </c>
      <c r="F335" s="56">
        <v>70</v>
      </c>
      <c r="G335" s="56"/>
      <c r="H335" s="24">
        <v>100.56</v>
      </c>
      <c r="I335" s="5"/>
      <c r="J335" s="2">
        <f>I335+H335</f>
        <v>100.56</v>
      </c>
      <c r="K335" s="2">
        <v>12067.2</v>
      </c>
      <c r="L335" s="5">
        <v>0</v>
      </c>
      <c r="M335" s="13">
        <f>L335+K335</f>
        <v>12067.2</v>
      </c>
    </row>
    <row r="336" spans="1:13" x14ac:dyDescent="0.35">
      <c r="A336" s="26">
        <v>219</v>
      </c>
      <c r="B336" s="75" t="s">
        <v>233</v>
      </c>
      <c r="C336" s="55">
        <v>155</v>
      </c>
      <c r="D336" s="56" t="s">
        <v>9</v>
      </c>
      <c r="E336" s="56"/>
      <c r="F336" s="56"/>
      <c r="G336" s="56">
        <v>70</v>
      </c>
      <c r="H336" s="24">
        <v>155</v>
      </c>
      <c r="I336" s="5">
        <v>0</v>
      </c>
      <c r="J336" s="2">
        <f>I336+H336</f>
        <v>155</v>
      </c>
      <c r="K336" s="2">
        <v>10850</v>
      </c>
      <c r="L336" s="5">
        <v>0</v>
      </c>
      <c r="M336" s="13">
        <f>L336+K336</f>
        <v>10850</v>
      </c>
    </row>
    <row r="337" spans="1:13" x14ac:dyDescent="0.35">
      <c r="A337" s="26">
        <v>220</v>
      </c>
      <c r="B337" s="75" t="s">
        <v>234</v>
      </c>
      <c r="C337" s="55">
        <v>1</v>
      </c>
      <c r="D337" s="56" t="s">
        <v>159</v>
      </c>
      <c r="E337" s="56"/>
      <c r="F337" s="56"/>
      <c r="G337" s="56">
        <v>250</v>
      </c>
      <c r="H337" s="24"/>
      <c r="I337" s="5">
        <v>0</v>
      </c>
      <c r="J337" s="2"/>
      <c r="K337" s="2">
        <v>250</v>
      </c>
      <c r="L337" s="5">
        <v>0</v>
      </c>
      <c r="M337" s="13">
        <f>L337+K337</f>
        <v>250</v>
      </c>
    </row>
    <row r="338" spans="1:13" ht="18.75" customHeight="1" x14ac:dyDescent="0.35">
      <c r="A338" s="26">
        <v>221</v>
      </c>
      <c r="B338" s="76" t="s">
        <v>280</v>
      </c>
      <c r="C338" s="55">
        <v>65</v>
      </c>
      <c r="D338" s="56" t="s">
        <v>9</v>
      </c>
      <c r="E338" s="56"/>
      <c r="F338" s="56"/>
      <c r="G338" s="56">
        <v>15</v>
      </c>
      <c r="H338" s="24">
        <v>65</v>
      </c>
      <c r="I338" s="5">
        <v>0</v>
      </c>
      <c r="J338" s="2">
        <f t="shared" si="71"/>
        <v>65</v>
      </c>
      <c r="K338" s="2">
        <v>975</v>
      </c>
      <c r="L338" s="5">
        <v>0</v>
      </c>
      <c r="M338" s="13">
        <f>L338+K338</f>
        <v>975</v>
      </c>
    </row>
    <row r="339" spans="1:13" ht="18.75" customHeight="1" x14ac:dyDescent="0.35">
      <c r="A339" s="26"/>
      <c r="B339" s="76"/>
      <c r="C339" s="55"/>
      <c r="D339" s="56"/>
      <c r="E339" s="56"/>
      <c r="F339" s="56"/>
      <c r="G339" s="56"/>
      <c r="H339" s="24"/>
      <c r="I339" s="5">
        <v>0</v>
      </c>
      <c r="J339" s="2"/>
      <c r="K339" s="2"/>
      <c r="L339" s="5">
        <v>0</v>
      </c>
      <c r="M339" s="13"/>
    </row>
    <row r="340" spans="1:13" ht="29" x14ac:dyDescent="0.35">
      <c r="A340" s="26">
        <v>222</v>
      </c>
      <c r="B340" s="27" t="s">
        <v>315</v>
      </c>
      <c r="C340" s="2">
        <f>3.04*2</f>
        <v>6.08</v>
      </c>
      <c r="D340" s="21" t="s">
        <v>9</v>
      </c>
      <c r="E340" s="21">
        <v>50</v>
      </c>
      <c r="F340" s="21">
        <v>35</v>
      </c>
      <c r="G340" s="2"/>
      <c r="H340" s="24">
        <v>6.08</v>
      </c>
      <c r="I340" s="5"/>
      <c r="J340" s="2">
        <f t="shared" ref="J340" si="113">I340+H340</f>
        <v>6.08</v>
      </c>
      <c r="K340" s="2">
        <v>516.79999999999995</v>
      </c>
      <c r="L340" s="5">
        <v>0</v>
      </c>
      <c r="M340" s="13">
        <f t="shared" ref="M340" si="114">K340+L340</f>
        <v>516.79999999999995</v>
      </c>
    </row>
    <row r="341" spans="1:13" ht="29" x14ac:dyDescent="0.35">
      <c r="A341" s="26">
        <v>223</v>
      </c>
      <c r="B341" s="27" t="s">
        <v>316</v>
      </c>
      <c r="C341" s="2">
        <f>9.37+7.4</f>
        <v>16.77</v>
      </c>
      <c r="D341" s="21" t="s">
        <v>9</v>
      </c>
      <c r="E341" s="21">
        <v>50</v>
      </c>
      <c r="F341" s="21">
        <v>35</v>
      </c>
      <c r="G341" s="2"/>
      <c r="H341" s="24">
        <v>16.77</v>
      </c>
      <c r="I341" s="5">
        <v>0</v>
      </c>
      <c r="J341" s="2">
        <f t="shared" ref="J341:J342" si="115">I341+H341</f>
        <v>16.77</v>
      </c>
      <c r="K341" s="2">
        <v>1425.4499999999998</v>
      </c>
      <c r="L341" s="5">
        <v>0</v>
      </c>
      <c r="M341" s="13">
        <f t="shared" ref="M341:M342" si="116">K341+L341</f>
        <v>1425.4499999999998</v>
      </c>
    </row>
    <row r="342" spans="1:13" ht="29" x14ac:dyDescent="0.35">
      <c r="A342" s="26">
        <v>224</v>
      </c>
      <c r="B342" s="27" t="s">
        <v>317</v>
      </c>
      <c r="C342" s="2">
        <v>8</v>
      </c>
      <c r="D342" s="21" t="s">
        <v>9</v>
      </c>
      <c r="E342" s="21">
        <v>50</v>
      </c>
      <c r="F342" s="21">
        <v>70</v>
      </c>
      <c r="G342" s="2"/>
      <c r="H342" s="24">
        <v>8</v>
      </c>
      <c r="I342" s="5">
        <v>0</v>
      </c>
      <c r="J342" s="2">
        <f t="shared" si="115"/>
        <v>8</v>
      </c>
      <c r="K342" s="2">
        <v>960</v>
      </c>
      <c r="L342" s="5">
        <v>0</v>
      </c>
      <c r="M342" s="13">
        <f t="shared" si="116"/>
        <v>960</v>
      </c>
    </row>
    <row r="343" spans="1:13" ht="18.75" customHeight="1" x14ac:dyDescent="0.35">
      <c r="A343" s="26"/>
      <c r="B343" s="76"/>
      <c r="C343" s="55"/>
      <c r="D343" s="56"/>
      <c r="E343" s="56"/>
      <c r="F343" s="56"/>
      <c r="G343" s="56"/>
      <c r="H343" s="24"/>
      <c r="I343" s="5">
        <v>0</v>
      </c>
      <c r="J343" s="2"/>
      <c r="K343" s="2"/>
      <c r="L343" s="5">
        <v>0</v>
      </c>
      <c r="M343" s="13"/>
    </row>
    <row r="344" spans="1:13" ht="18.75" customHeight="1" x14ac:dyDescent="0.35">
      <c r="A344" s="26"/>
      <c r="B344" s="27"/>
      <c r="C344" s="2"/>
      <c r="D344" s="21"/>
      <c r="E344" s="21"/>
      <c r="F344" s="21"/>
      <c r="G344" s="2"/>
      <c r="H344" s="24"/>
      <c r="I344" s="5">
        <f t="shared" ref="I344" si="117">C344</f>
        <v>0</v>
      </c>
      <c r="J344" s="2">
        <f t="shared" si="71"/>
        <v>0</v>
      </c>
      <c r="K344" s="2"/>
      <c r="L344" s="5">
        <f t="shared" ref="L344" si="118">I344*G344</f>
        <v>0</v>
      </c>
      <c r="M344" s="13">
        <f t="shared" si="68"/>
        <v>0</v>
      </c>
    </row>
    <row r="345" spans="1:13" ht="18.75" customHeight="1" x14ac:dyDescent="0.35">
      <c r="A345" s="14"/>
      <c r="B345" s="101" t="s">
        <v>5</v>
      </c>
      <c r="C345" s="102"/>
      <c r="D345" s="102"/>
      <c r="E345" s="102"/>
      <c r="F345" s="102"/>
      <c r="G345" s="102"/>
      <c r="H345" s="102"/>
      <c r="I345" s="102"/>
      <c r="J345" s="103"/>
      <c r="K345" s="7">
        <f>SUM(K6:K344)</f>
        <v>485569.89150000003</v>
      </c>
      <c r="L345" s="82">
        <f>SUM(L6:L344)</f>
        <v>29036.6</v>
      </c>
      <c r="M345" s="15">
        <f>SUM(M6:M344)</f>
        <v>514606.4915</v>
      </c>
    </row>
    <row r="346" spans="1:13" ht="6" customHeight="1" x14ac:dyDescent="0.35">
      <c r="A346" s="16"/>
      <c r="I346" s="80"/>
      <c r="M346" s="17"/>
    </row>
    <row r="347" spans="1:13" ht="17.5" thickBot="1" x14ac:dyDescent="0.4">
      <c r="A347" s="18"/>
      <c r="B347" s="89" t="s">
        <v>6</v>
      </c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19">
        <f>SUM(M345:M346)</f>
        <v>514606.4915</v>
      </c>
    </row>
    <row r="362" spans="4:12" x14ac:dyDescent="0.35">
      <c r="D362" s="32"/>
      <c r="E362" s="32"/>
      <c r="F362" s="32"/>
      <c r="H362" s="32"/>
      <c r="I362" s="32"/>
      <c r="J362" s="32"/>
      <c r="K362" s="32"/>
      <c r="L362" s="32"/>
    </row>
    <row r="363" spans="4:12" x14ac:dyDescent="0.35">
      <c r="D363" s="32"/>
      <c r="E363" s="32"/>
      <c r="F363" s="32"/>
      <c r="H363" s="32"/>
      <c r="I363" s="32"/>
      <c r="J363" s="32"/>
      <c r="K363" s="32"/>
      <c r="L363" s="32"/>
    </row>
    <row r="364" spans="4:12" x14ac:dyDescent="0.35">
      <c r="D364" s="32"/>
      <c r="E364" s="32"/>
      <c r="F364" s="32"/>
      <c r="H364" s="32"/>
      <c r="I364" s="32"/>
      <c r="J364" s="32"/>
      <c r="K364" s="32"/>
      <c r="L364" s="32"/>
    </row>
    <row r="365" spans="4:12" x14ac:dyDescent="0.35">
      <c r="D365" s="32"/>
      <c r="E365" s="32"/>
      <c r="F365" s="32"/>
      <c r="H365" s="32"/>
      <c r="I365" s="32"/>
      <c r="J365" s="32"/>
      <c r="K365" s="32"/>
      <c r="L365" s="32"/>
    </row>
    <row r="366" spans="4:12" x14ac:dyDescent="0.35">
      <c r="D366" s="32"/>
      <c r="E366" s="32"/>
      <c r="F366" s="32"/>
      <c r="H366" s="32"/>
      <c r="I366" s="32"/>
      <c r="J366" s="32"/>
      <c r="K366" s="32"/>
      <c r="L366" s="32"/>
    </row>
    <row r="367" spans="4:12" x14ac:dyDescent="0.35">
      <c r="D367" s="32"/>
      <c r="E367" s="32"/>
      <c r="F367" s="32"/>
      <c r="H367" s="32"/>
      <c r="I367" s="32"/>
      <c r="J367" s="32"/>
      <c r="K367" s="32"/>
      <c r="L367" s="32"/>
    </row>
    <row r="368" spans="4:12" x14ac:dyDescent="0.35">
      <c r="D368" s="32"/>
      <c r="E368" s="32"/>
      <c r="F368" s="32"/>
      <c r="H368" s="32"/>
      <c r="I368" s="32"/>
      <c r="J368" s="32"/>
      <c r="K368" s="32"/>
      <c r="L368" s="32"/>
    </row>
    <row r="369" spans="4:12" x14ac:dyDescent="0.35">
      <c r="D369" s="32"/>
      <c r="E369" s="32"/>
      <c r="F369" s="32"/>
      <c r="H369" s="32"/>
      <c r="I369" s="32"/>
      <c r="J369" s="32"/>
      <c r="K369" s="32"/>
      <c r="L369" s="32"/>
    </row>
    <row r="370" spans="4:12" x14ac:dyDescent="0.35">
      <c r="D370" s="32"/>
      <c r="E370" s="32"/>
      <c r="F370" s="32"/>
      <c r="H370" s="32"/>
      <c r="I370" s="32"/>
      <c r="J370" s="32"/>
      <c r="K370" s="32"/>
      <c r="L370" s="32"/>
    </row>
    <row r="371" spans="4:12" x14ac:dyDescent="0.35">
      <c r="D371" s="32"/>
      <c r="E371" s="32"/>
      <c r="F371" s="32"/>
      <c r="H371" s="32"/>
      <c r="I371" s="32"/>
      <c r="J371" s="32"/>
      <c r="K371" s="32"/>
      <c r="L371" s="32"/>
    </row>
    <row r="372" spans="4:12" x14ac:dyDescent="0.35">
      <c r="D372" s="32"/>
      <c r="E372" s="32"/>
      <c r="F372" s="32"/>
      <c r="H372" s="32"/>
      <c r="I372" s="32"/>
      <c r="J372" s="32"/>
      <c r="K372" s="32"/>
      <c r="L372" s="32"/>
    </row>
    <row r="373" spans="4:12" x14ac:dyDescent="0.35">
      <c r="D373" s="32"/>
      <c r="E373" s="32"/>
      <c r="F373" s="32"/>
      <c r="H373" s="32"/>
      <c r="I373" s="32"/>
      <c r="J373" s="32"/>
      <c r="K373" s="32"/>
      <c r="L373" s="32"/>
    </row>
    <row r="374" spans="4:12" x14ac:dyDescent="0.35">
      <c r="D374" s="32"/>
      <c r="E374" s="32"/>
      <c r="F374" s="32"/>
      <c r="H374" s="32"/>
      <c r="I374" s="32"/>
      <c r="J374" s="32"/>
      <c r="K374" s="32"/>
      <c r="L374" s="32"/>
    </row>
    <row r="375" spans="4:12" x14ac:dyDescent="0.35">
      <c r="D375" s="32"/>
      <c r="E375" s="32"/>
      <c r="F375" s="32"/>
      <c r="H375" s="32"/>
      <c r="I375" s="32"/>
      <c r="J375" s="32"/>
      <c r="K375" s="32"/>
      <c r="L375" s="32"/>
    </row>
    <row r="376" spans="4:12" x14ac:dyDescent="0.35">
      <c r="D376" s="32"/>
      <c r="E376" s="32"/>
      <c r="F376" s="32"/>
      <c r="H376" s="32"/>
      <c r="I376" s="32"/>
      <c r="J376" s="32"/>
      <c r="K376" s="32"/>
      <c r="L376" s="32"/>
    </row>
    <row r="377" spans="4:12" x14ac:dyDescent="0.35">
      <c r="D377" s="32"/>
      <c r="E377" s="32"/>
      <c r="F377" s="32"/>
      <c r="H377" s="32"/>
      <c r="I377" s="32"/>
      <c r="J377" s="32"/>
      <c r="K377" s="32"/>
      <c r="L377" s="32"/>
    </row>
    <row r="378" spans="4:12" x14ac:dyDescent="0.35">
      <c r="D378" s="32"/>
      <c r="E378" s="32"/>
      <c r="F378" s="32"/>
      <c r="H378" s="32"/>
      <c r="I378" s="32"/>
      <c r="J378" s="32"/>
      <c r="K378" s="32"/>
      <c r="L378" s="32"/>
    </row>
    <row r="379" spans="4:12" x14ac:dyDescent="0.35">
      <c r="D379" s="32"/>
      <c r="E379" s="32"/>
      <c r="F379" s="32"/>
      <c r="H379" s="32"/>
      <c r="I379" s="32"/>
      <c r="J379" s="32"/>
      <c r="K379" s="32"/>
      <c r="L379" s="32"/>
    </row>
    <row r="380" spans="4:12" x14ac:dyDescent="0.35">
      <c r="D380" s="32"/>
      <c r="E380" s="32"/>
      <c r="F380" s="32"/>
      <c r="H380" s="32"/>
      <c r="I380" s="32"/>
      <c r="J380" s="32"/>
      <c r="K380" s="32"/>
      <c r="L380" s="32"/>
    </row>
    <row r="381" spans="4:12" x14ac:dyDescent="0.35">
      <c r="D381" s="32"/>
      <c r="E381" s="32"/>
      <c r="F381" s="32"/>
      <c r="H381" s="32"/>
      <c r="I381" s="32"/>
      <c r="J381" s="32"/>
      <c r="K381" s="32"/>
      <c r="L381" s="32"/>
    </row>
    <row r="382" spans="4:12" x14ac:dyDescent="0.35">
      <c r="D382" s="32"/>
      <c r="E382" s="32"/>
      <c r="F382" s="32"/>
      <c r="H382" s="32"/>
      <c r="I382" s="32"/>
      <c r="J382" s="32"/>
      <c r="K382" s="32"/>
      <c r="L382" s="32"/>
    </row>
  </sheetData>
  <mergeCells count="19">
    <mergeCell ref="A1:F1"/>
    <mergeCell ref="A2:A4"/>
    <mergeCell ref="B2:B4"/>
    <mergeCell ref="D2:D4"/>
    <mergeCell ref="F2:F4"/>
    <mergeCell ref="E2:E4"/>
    <mergeCell ref="C2:C4"/>
    <mergeCell ref="B347:L347"/>
    <mergeCell ref="K2:M2"/>
    <mergeCell ref="K3:K4"/>
    <mergeCell ref="L3:L4"/>
    <mergeCell ref="M3:M4"/>
    <mergeCell ref="A5:M5"/>
    <mergeCell ref="H2:J2"/>
    <mergeCell ref="H3:H4"/>
    <mergeCell ref="I3:I4"/>
    <mergeCell ref="J3:J4"/>
    <mergeCell ref="B345:J345"/>
    <mergeCell ref="G2:G4"/>
  </mergeCells>
  <pageMargins left="0.25" right="0.25" top="0.25" bottom="0.25" header="0" footer="0"/>
  <pageSetup paperSize="9" scale="52" fitToHeight="0" orientation="portrait" r:id="rId1"/>
  <rowBreaks count="4" manualBreakCount="4">
    <brk id="60" max="12" man="1"/>
    <brk id="131" max="12" man="1"/>
    <brk id="190" max="12" man="1"/>
    <brk id="240" max="12" man="1"/>
  </rowBreaks>
  <ignoredErrors>
    <ignoredError sqref="C24 C41:C42 C69 C146 M160 C171:C172 M81 M87 M91 M95 M100 M105 M110 M115 M135:M140 M119:M123 M124:M132 M142 M141 M143 M155 J254 C34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F7924-C218-40F3-9C96-B50495626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0BA47A-FD17-4D0A-808D-6B4B9C4E20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BOQ</vt:lpstr>
      <vt:lpstr>BOQ!Print_Area</vt:lpstr>
      <vt:lpstr>Summary!Print_Area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Himal Kosala</cp:lastModifiedBy>
  <cp:lastPrinted>2023-01-30T05:05:33Z</cp:lastPrinted>
  <dcterms:created xsi:type="dcterms:W3CDTF">2016-10-25T17:57:20Z</dcterms:created>
  <dcterms:modified xsi:type="dcterms:W3CDTF">2023-03-08T11:18:53Z</dcterms:modified>
</cp:coreProperties>
</file>