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C:\Users\himal\OneDrive\Documents\Work\ECON\Omniyat\Payments\Contractor Payment Cerfificates\KCE\Main Contractor Payment\4 March\IPC 14\"/>
    </mc:Choice>
  </mc:AlternateContent>
  <xr:revisionPtr revIDLastSave="0" documentId="13_ncr:1_{8A92EE3C-93B3-4020-A8EA-FD08C25C0837}" xr6:coauthVersionLast="47" xr6:coauthVersionMax="47" xr10:uidLastSave="{00000000-0000-0000-0000-000000000000}"/>
  <bookViews>
    <workbookView xWindow="-110" yWindow="-110" windowWidth="25820" windowHeight="13900" activeTab="2" xr2:uid="{00000000-000D-0000-FFFF-FFFF00000000}"/>
  </bookViews>
  <sheets>
    <sheet name="KCE-PC 14" sheetId="2" r:id="rId1"/>
    <sheet name="KCE-PC 14 INT" sheetId="3" r:id="rId2"/>
    <sheet name="Annexure-1 Est. Contract Price " sheetId="1" r:id="rId3"/>
    <sheet name="Annexure-2 GENERAL PRELIMS" sheetId="4" r:id="rId4"/>
    <sheet name="Annexure -3 Material Summary" sheetId="5" r:id="rId5"/>
    <sheet name="Annexure-4 Labour Cost Summary" sheetId="6" r:id="rId6"/>
    <sheet name="Annexure-5 Plant Summary" sheetId="7" r:id="rId7"/>
    <sheet name="Annexure 6-SC Summary " sheetId="8" r:id="rId8"/>
    <sheet name="Annexure 7-Overhead Summary" sheetId="14" r:id="rId9"/>
    <sheet name="Annexure 8-Committed Orders" sheetId="20" r:id="rId10"/>
    <sheet name="Committed Orders" sheetId="13" r:id="rId11"/>
    <sheet name="Annexure 9-OHP" sheetId="12" r:id="rId12"/>
    <sheet name="Annexure 10-Retention" sheetId="9" r:id="rId13"/>
    <sheet name="Annexure 11-Advance Recovery" sheetId="10" r:id="rId14"/>
    <sheet name="Annexure 12-Previous Payments " sheetId="11" r:id="rId15"/>
    <sheet name="Staff Cost Summary" sheetId="15" r:id="rId16"/>
    <sheet name="Civil Staff Cost March 23 " sheetId="24" r:id="rId17"/>
    <sheet name="KMEP -IPC" sheetId="18" r:id="rId18"/>
    <sheet name="Adjustments" sheetId="19" r:id="rId19"/>
    <sheet name="Historical Debts" sheetId="17" r:id="rId20"/>
  </sheets>
  <externalReferences>
    <externalReference r:id="rId21"/>
    <externalReference r:id="rId22"/>
  </externalReferences>
  <definedNames>
    <definedName name="_1_" localSheetId="16">#REF!</definedName>
    <definedName name="_1_">#REF!</definedName>
    <definedName name="_jj300" localSheetId="16">#REF!</definedName>
    <definedName name="_jj300">#REF!</definedName>
    <definedName name="a" localSheetId="16">[1]boq!#REF!</definedName>
    <definedName name="a">[1]boq!#REF!</definedName>
    <definedName name="BuiltIn_Print_Area___0" localSheetId="16">#REF!</definedName>
    <definedName name="BuiltIn_Print_Area___0">#REF!</definedName>
    <definedName name="Comp_ME" localSheetId="16">#REF!</definedName>
    <definedName name="Comp_ME">#REF!</definedName>
    <definedName name="_xlnm.Database" localSheetId="16">#REF!</definedName>
    <definedName name="_xlnm.Database">#REF!</definedName>
    <definedName name="Date">'[2]Fill this out first...'!$D$14</definedName>
    <definedName name="DEPTH">#REF!</definedName>
    <definedName name="HOME">#REF!</definedName>
    <definedName name="Interior">#REF!</definedName>
    <definedName name="Location" localSheetId="16">City&amp;" "&amp;State</definedName>
    <definedName name="Location">City&amp;" "&amp;State</definedName>
    <definedName name="MANUEL_INPUT" localSheetId="16">#REF!</definedName>
    <definedName name="MANUEL_INPUT">#REF!</definedName>
    <definedName name="P1R" localSheetId="16">'[2]Fill this out first...'!#REF!</definedName>
    <definedName name="P1R">'[2]Fill this out first...'!#REF!</definedName>
    <definedName name="P2R" localSheetId="16">'[2]Fill this out first...'!#REF!</definedName>
    <definedName name="P2R">'[2]Fill this out first...'!#REF!</definedName>
    <definedName name="P3R" localSheetId="16">'[2]Fill this out first...'!#REF!</definedName>
    <definedName name="P3R">'[2]Fill this out first...'!#REF!</definedName>
    <definedName name="P4R">'[2]Fill this out first...'!#REF!</definedName>
    <definedName name="P5R">'[2]Fill this out first...'!#REF!</definedName>
    <definedName name="PAN_TILES" localSheetId="16">#REF!</definedName>
    <definedName name="PAN_TILES">#REF!</definedName>
    <definedName name="PhaseCode">'[2]Fill this out first...'!$D$17</definedName>
    <definedName name="Pkg_col">#REF!</definedName>
    <definedName name="point1">#REF!</definedName>
    <definedName name="PrevYears">'[2]Fill this out first...'!#REF!</definedName>
    <definedName name="_xlnm.Print_Area" localSheetId="18">Adjustments!$A$1:$F$62</definedName>
    <definedName name="_xlnm.Print_Area" localSheetId="12">'Annexure 10-Retention'!$A$1:$J$30</definedName>
    <definedName name="_xlnm.Print_Area" localSheetId="13">'Annexure 11-Advance Recovery'!$A$1:$H$39</definedName>
    <definedName name="_xlnm.Print_Area" localSheetId="4">'Annexure -3 Material Summary'!$A$1:$E$22</definedName>
    <definedName name="_xlnm.Print_Area" localSheetId="7">'Annexure 6-SC Summary '!$A$1:$AE$116</definedName>
    <definedName name="_xlnm.Print_Area" localSheetId="8">'Annexure 7-Overhead Summary'!$A$1:$E$23</definedName>
    <definedName name="_xlnm.Print_Area" localSheetId="9">'Annexure 8-Committed Orders'!$A$1:$F$33</definedName>
    <definedName name="_xlnm.Print_Area" localSheetId="11">'Annexure 9-OHP'!$A$1:$G$44</definedName>
    <definedName name="_xlnm.Print_Area" localSheetId="2">'Annexure-1 Est. Contract Price '!$A$1:$L$65</definedName>
    <definedName name="_xlnm.Print_Area" localSheetId="3">'Annexure-2 GENERAL PRELIMS'!$A$1:$E$36</definedName>
    <definedName name="_xlnm.Print_Area" localSheetId="5">'Annexure-4 Labour Cost Summary'!$A$1:$H$29</definedName>
    <definedName name="_xlnm.Print_Area" localSheetId="6">'Annexure-5 Plant Summary'!$A$1:$F$25</definedName>
    <definedName name="_xlnm.Print_Area" localSheetId="16">'Civil Staff Cost March 23 '!$A$1:$AM$139</definedName>
    <definedName name="_xlnm.Print_Area" localSheetId="10">'Committed Orders'!$A$1:$E$81</definedName>
    <definedName name="_xlnm.Print_Area" localSheetId="0">'KCE-PC 14'!$A$1:$G$65</definedName>
    <definedName name="_xlnm.Print_Area" localSheetId="1">'KCE-PC 14 INT'!$A$1:$G$67</definedName>
    <definedName name="_xlnm.Print_Area" localSheetId="17">'KMEP -IPC'!$A$1:$M$35</definedName>
    <definedName name="_xlnm.Print_Area" localSheetId="15">'Staff Cost Summary'!$A$1:$E$27</definedName>
    <definedName name="_xlnm.Print_Area">#REF!</definedName>
    <definedName name="Print_Range" localSheetId="16">#REF!</definedName>
    <definedName name="Print_Range">#REF!</definedName>
    <definedName name="_xlnm.Print_Titles" localSheetId="7">'Annexure 6-SC Summary '!$1:$5</definedName>
    <definedName name="_xlnm.Print_Titles" localSheetId="16">'Civil Staff Cost March 23 '!$1:$7</definedName>
    <definedName name="_xlnm.Print_Titles">#REF!</definedName>
    <definedName name="ProjectLocation">'[2]Fill this out first...'!$D$10</definedName>
    <definedName name="ProjectNumber">'[2]Fill this out first...'!$D$16</definedName>
    <definedName name="ProjectSubtitle">'[2]Fill this out first...'!$D$9</definedName>
    <definedName name="ProjectTitle">'[2]Fill this out first...'!$D$8</definedName>
    <definedName name="REMOVE" localSheetId="16">#N/A</definedName>
    <definedName name="REMOVE">#N/A</definedName>
    <definedName name="Stage">'[2]Fill this out first...'!$D$12</definedName>
    <definedName name="start">#REF!</definedName>
    <definedName name="sum6C">#REF!</definedName>
    <definedName name="summary">#REF!</definedName>
    <definedName name="type">'[2]Fill this out first...'!$D$13</definedName>
    <definedName name="Value_Col">#REF!</definedName>
    <definedName name="wrn.Full._.Report." localSheetId="16" hidden="1">{#N/A,#N/A,TRUE,"Front";#N/A,#N/A,TRUE,"Simple Letter";#N/A,#N/A,TRUE,"Inside";#N/A,#N/A,TRUE,"Contents";#N/A,#N/A,TRUE,"Basis";#N/A,#N/A,TRUE,"Inclusions";#N/A,#N/A,TRUE,"Exclusions";#N/A,#N/A,TRUE,"Areas";#N/A,#N/A,TRUE,"Summary";#N/A,#N/A,TRUE,"Detail"}</definedName>
    <definedName name="wrn.Full._.Report." hidden="1">{#N/A,#N/A,TRUE,"Front";#N/A,#N/A,TRUE,"Simple Letter";#N/A,#N/A,TRUE,"Inside";#N/A,#N/A,TRUE,"Contents";#N/A,#N/A,TRUE,"Basis";#N/A,#N/A,TRUE,"Inclusions";#N/A,#N/A,TRUE,"Exclusions";#N/A,#N/A,TRUE,"Areas";#N/A,#N/A,TRUE,"Summary";#N/A,#N/A,TRUE,"Detail"}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 i="15" l="1"/>
  <c r="AM135" i="24"/>
  <c r="AM134" i="24"/>
  <c r="AM132" i="24"/>
  <c r="AM133" i="24"/>
  <c r="AM131" i="24"/>
  <c r="BF132" i="24"/>
  <c r="BF133" i="24"/>
  <c r="BC132" i="24"/>
  <c r="BC133" i="24"/>
  <c r="BF131" i="24" l="1"/>
  <c r="BC131" i="24" l="1"/>
  <c r="G104" i="1" l="1"/>
  <c r="G103" i="1"/>
  <c r="I38" i="12" l="1"/>
  <c r="I97" i="1"/>
  <c r="I90" i="1"/>
  <c r="I91" i="1"/>
  <c r="I92" i="1"/>
  <c r="I93" i="1"/>
  <c r="I94" i="1"/>
  <c r="I89" i="1"/>
  <c r="J59" i="8"/>
  <c r="I99" i="1" l="1"/>
  <c r="H100" i="1" l="1"/>
  <c r="H98" i="1"/>
  <c r="H96" i="1"/>
  <c r="G94" i="1" l="1"/>
  <c r="G93" i="1"/>
  <c r="G91" i="1"/>
  <c r="G90" i="1"/>
  <c r="G89" i="1"/>
  <c r="D113" i="8" l="1"/>
  <c r="D112" i="8"/>
  <c r="D111" i="8"/>
  <c r="D110" i="8"/>
  <c r="D109" i="8"/>
  <c r="D108" i="8"/>
  <c r="D107" i="8"/>
  <c r="D106" i="8"/>
  <c r="D105" i="8"/>
  <c r="D104" i="8"/>
  <c r="D103" i="8"/>
  <c r="D99" i="8"/>
  <c r="D97" i="8"/>
  <c r="AD80" i="8"/>
  <c r="AD81" i="8"/>
  <c r="AD82" i="8"/>
  <c r="AD83" i="8"/>
  <c r="AB80" i="8"/>
  <c r="AB81" i="8"/>
  <c r="AB82" i="8"/>
  <c r="AB83" i="8"/>
  <c r="T80" i="8"/>
  <c r="T81" i="8"/>
  <c r="T82" i="8"/>
  <c r="T83" i="8"/>
  <c r="G80" i="8"/>
  <c r="G81" i="8"/>
  <c r="G82" i="8"/>
  <c r="G83" i="8"/>
  <c r="G90" i="8"/>
  <c r="T90" i="8"/>
  <c r="Z90" i="8"/>
  <c r="AB90" i="8"/>
  <c r="AD90" i="8" s="1"/>
  <c r="AC90" i="8"/>
  <c r="AE90" i="8" s="1"/>
  <c r="U90" i="8"/>
  <c r="H90" i="8"/>
  <c r="A91" i="8"/>
  <c r="A90" i="8"/>
  <c r="AC80" i="8"/>
  <c r="AC81" i="8"/>
  <c r="AC82" i="8"/>
  <c r="AC83" i="8"/>
  <c r="U83" i="8"/>
  <c r="AE83" i="8" s="1"/>
  <c r="U80" i="8"/>
  <c r="U81" i="8"/>
  <c r="U82" i="8"/>
  <c r="H80" i="8"/>
  <c r="H81" i="8"/>
  <c r="H82" i="8"/>
  <c r="H83" i="8"/>
  <c r="I26" i="8"/>
  <c r="U29" i="8"/>
  <c r="U30" i="8"/>
  <c r="U31" i="8"/>
  <c r="U15" i="8"/>
  <c r="AE80" i="8" l="1"/>
  <c r="AE82" i="8"/>
  <c r="A75" i="13" l="1"/>
  <c r="A76" i="13" s="1"/>
  <c r="A77" i="13" s="1"/>
  <c r="A78" i="13" s="1"/>
  <c r="A79" i="13" s="1"/>
  <c r="A80" i="13" s="1"/>
  <c r="D81" i="13" l="1"/>
  <c r="D84" i="13" s="1"/>
  <c r="C81" i="13"/>
  <c r="C84" i="13" s="1"/>
  <c r="AN129" i="24" l="1"/>
  <c r="D129" i="24"/>
  <c r="AJ127" i="24"/>
  <c r="AJ126" i="24"/>
  <c r="AK126" i="24" s="1"/>
  <c r="AM126" i="24" s="1"/>
  <c r="AJ125" i="24"/>
  <c r="AJ124" i="24"/>
  <c r="A124" i="24"/>
  <c r="A125" i="24" s="1"/>
  <c r="A126" i="24" s="1"/>
  <c r="A127" i="24" s="1"/>
  <c r="AJ121" i="24"/>
  <c r="AJ120" i="24"/>
  <c r="AJ119" i="24"/>
  <c r="AJ118" i="24"/>
  <c r="AJ117" i="24"/>
  <c r="AK117" i="24" s="1"/>
  <c r="AM117" i="24" s="1"/>
  <c r="AJ116" i="24"/>
  <c r="AK116" i="24" s="1"/>
  <c r="AM116" i="24" s="1"/>
  <c r="AJ115" i="24"/>
  <c r="AK115" i="24" s="1"/>
  <c r="AM115" i="24" s="1"/>
  <c r="AJ114" i="24"/>
  <c r="AJ113" i="24"/>
  <c r="AK113" i="24" s="1"/>
  <c r="AM113" i="24" s="1"/>
  <c r="AM112" i="24"/>
  <c r="AJ111" i="24"/>
  <c r="AJ110" i="24"/>
  <c r="AJ109" i="24"/>
  <c r="AK109" i="24" s="1"/>
  <c r="AM109" i="24" s="1"/>
  <c r="AJ108" i="24"/>
  <c r="AJ107" i="24"/>
  <c r="AJ106" i="24"/>
  <c r="AJ105" i="24"/>
  <c r="AJ104" i="24"/>
  <c r="AJ103" i="24"/>
  <c r="AK103" i="24" s="1"/>
  <c r="AM103" i="24" s="1"/>
  <c r="AJ102" i="24"/>
  <c r="AJ101" i="24"/>
  <c r="AK101" i="24" s="1"/>
  <c r="AM101" i="24" s="1"/>
  <c r="AO101" i="24" s="1"/>
  <c r="AJ100" i="24"/>
  <c r="AJ99" i="24"/>
  <c r="AJ98" i="24"/>
  <c r="AJ97" i="24"/>
  <c r="AJ96" i="24"/>
  <c r="AJ95" i="24"/>
  <c r="AK95" i="24" s="1"/>
  <c r="AM95" i="24" s="1"/>
  <c r="AJ94" i="24"/>
  <c r="AJ93" i="24"/>
  <c r="AJ92" i="24"/>
  <c r="AJ91" i="24"/>
  <c r="AJ90" i="24"/>
  <c r="AJ89" i="24"/>
  <c r="AK89" i="24" s="1"/>
  <c r="AM89" i="24" s="1"/>
  <c r="AO89" i="24" s="1"/>
  <c r="AJ88" i="24"/>
  <c r="AJ87" i="24"/>
  <c r="AK87" i="24" s="1"/>
  <c r="AM87" i="24" s="1"/>
  <c r="AJ86" i="24"/>
  <c r="AJ85" i="24"/>
  <c r="AK85" i="24" s="1"/>
  <c r="AM85" i="24" s="1"/>
  <c r="AJ84" i="24"/>
  <c r="AJ83" i="24"/>
  <c r="AJ82" i="24"/>
  <c r="AJ81" i="24"/>
  <c r="AJ80" i="24"/>
  <c r="AJ79" i="24"/>
  <c r="AJ78" i="24"/>
  <c r="AJ75" i="24"/>
  <c r="AJ73" i="24"/>
  <c r="AL72" i="24"/>
  <c r="AJ72" i="24"/>
  <c r="AK72" i="24" s="1"/>
  <c r="AM72" i="24" s="1"/>
  <c r="AL71" i="24"/>
  <c r="AJ71" i="24"/>
  <c r="AK71" i="24" s="1"/>
  <c r="AL70" i="24"/>
  <c r="AJ70" i="24"/>
  <c r="AL69" i="24"/>
  <c r="AJ69" i="24"/>
  <c r="AL68" i="24"/>
  <c r="AJ68" i="24"/>
  <c r="AL67" i="24"/>
  <c r="AJ67" i="24"/>
  <c r="AL66" i="24"/>
  <c r="AJ66" i="24"/>
  <c r="AL65" i="24"/>
  <c r="AJ65" i="24"/>
  <c r="AL64" i="24"/>
  <c r="AJ64" i="24"/>
  <c r="AK64" i="24" s="1"/>
  <c r="AM64" i="24" s="1"/>
  <c r="AL63" i="24"/>
  <c r="AJ63" i="24"/>
  <c r="AK63" i="24" s="1"/>
  <c r="AL62" i="24"/>
  <c r="AJ62" i="24"/>
  <c r="AJ61" i="24"/>
  <c r="AJ60" i="24"/>
  <c r="AJ59" i="24"/>
  <c r="AJ58" i="24"/>
  <c r="AJ57" i="24"/>
  <c r="AJ56" i="24"/>
  <c r="AJ55" i="24"/>
  <c r="AK55" i="24" s="1"/>
  <c r="AM55" i="24" s="1"/>
  <c r="AJ54" i="24"/>
  <c r="AJ53" i="24"/>
  <c r="AJ52" i="24"/>
  <c r="AJ51" i="24"/>
  <c r="AK51" i="24" s="1"/>
  <c r="AM51" i="24" s="1"/>
  <c r="AJ50" i="24"/>
  <c r="AK50" i="24" s="1"/>
  <c r="AM50" i="24" s="1"/>
  <c r="AJ49" i="24"/>
  <c r="AK49" i="24" s="1"/>
  <c r="AM49" i="24" s="1"/>
  <c r="AJ48" i="24"/>
  <c r="AK48" i="24" s="1"/>
  <c r="AM48" i="24" s="1"/>
  <c r="AJ47" i="24"/>
  <c r="AJ46" i="24"/>
  <c r="AJ45" i="24"/>
  <c r="AJ44" i="24"/>
  <c r="AJ43" i="24"/>
  <c r="AJ42" i="24"/>
  <c r="AJ41" i="24"/>
  <c r="AJ40" i="24"/>
  <c r="AK40" i="24" s="1"/>
  <c r="AM40" i="24" s="1"/>
  <c r="AJ39" i="24"/>
  <c r="AJ38" i="24"/>
  <c r="AJ37" i="24"/>
  <c r="AK37" i="24" s="1"/>
  <c r="AM37" i="24" s="1"/>
  <c r="AJ36" i="24"/>
  <c r="AK36" i="24" s="1"/>
  <c r="AM36" i="24" s="1"/>
  <c r="AJ35" i="24"/>
  <c r="AK35" i="24" s="1"/>
  <c r="AM35" i="24" s="1"/>
  <c r="AJ34" i="24"/>
  <c r="AJ33" i="24"/>
  <c r="AK33" i="24" s="1"/>
  <c r="AM33" i="24" s="1"/>
  <c r="AJ32" i="24"/>
  <c r="AJ31" i="24"/>
  <c r="AJ30" i="24"/>
  <c r="AJ29" i="24"/>
  <c r="AJ28" i="24"/>
  <c r="AJ27" i="24"/>
  <c r="AJ26" i="24"/>
  <c r="AJ25" i="24"/>
  <c r="AJ24" i="24"/>
  <c r="AJ23" i="24"/>
  <c r="AJ22" i="24"/>
  <c r="AK22" i="24" s="1"/>
  <c r="AM22" i="24" s="1"/>
  <c r="AJ21" i="24"/>
  <c r="AK21" i="24" s="1"/>
  <c r="AM21" i="24" s="1"/>
  <c r="AJ20" i="24"/>
  <c r="AK20" i="24" s="1"/>
  <c r="AM20" i="24" s="1"/>
  <c r="AJ19" i="24"/>
  <c r="AK19" i="24" s="1"/>
  <c r="AM19" i="24" s="1"/>
  <c r="AJ18" i="24"/>
  <c r="AJ17" i="24"/>
  <c r="AJ16" i="24"/>
  <c r="AJ15" i="24"/>
  <c r="AJ12" i="24"/>
  <c r="AK12" i="24" s="1"/>
  <c r="AM12" i="24" s="1"/>
  <c r="AJ11" i="24"/>
  <c r="AJ10" i="24"/>
  <c r="F7" i="24"/>
  <c r="G7" i="24" s="1"/>
  <c r="H7" i="24" s="1"/>
  <c r="I7" i="24" s="1"/>
  <c r="J7" i="24" s="1"/>
  <c r="K7" i="24" s="1"/>
  <c r="L7" i="24" s="1"/>
  <c r="M7" i="24" s="1"/>
  <c r="N7" i="24" s="1"/>
  <c r="O7" i="24" s="1"/>
  <c r="P7" i="24" s="1"/>
  <c r="Q7" i="24" s="1"/>
  <c r="R7" i="24" s="1"/>
  <c r="S7" i="24" s="1"/>
  <c r="T7" i="24" s="1"/>
  <c r="U7" i="24" s="1"/>
  <c r="V7" i="24" s="1"/>
  <c r="W7" i="24" s="1"/>
  <c r="X7" i="24" s="1"/>
  <c r="Y7" i="24" s="1"/>
  <c r="Z7" i="24" s="1"/>
  <c r="AA7" i="24" s="1"/>
  <c r="AB7" i="24" s="1"/>
  <c r="AC7" i="24" s="1"/>
  <c r="AD7" i="24" s="1"/>
  <c r="AE7" i="24" s="1"/>
  <c r="AF7" i="24" s="1"/>
  <c r="AG7" i="24" s="1"/>
  <c r="AH7" i="24" s="1"/>
  <c r="AI7" i="24" s="1"/>
  <c r="AJ3" i="24"/>
  <c r="AK23" i="24" l="1"/>
  <c r="AM23" i="24" s="1"/>
  <c r="AO24" i="24" s="1"/>
  <c r="AK38" i="24"/>
  <c r="AM38" i="24" s="1"/>
  <c r="AK52" i="24"/>
  <c r="AM52" i="24" s="1"/>
  <c r="AK90" i="24"/>
  <c r="AM90" i="24" s="1"/>
  <c r="AK104" i="24"/>
  <c r="AM104" i="24" s="1"/>
  <c r="AK118" i="24"/>
  <c r="AM118" i="24" s="1"/>
  <c r="AK66" i="24"/>
  <c r="AM66" i="24" s="1"/>
  <c r="AK11" i="24"/>
  <c r="AM11" i="24" s="1"/>
  <c r="AK124" i="24"/>
  <c r="AM124" i="24" s="1"/>
  <c r="AK102" i="24"/>
  <c r="AM102" i="24" s="1"/>
  <c r="AK73" i="24"/>
  <c r="AM73" i="24" s="1"/>
  <c r="AK106" i="24"/>
  <c r="AM106" i="24" s="1"/>
  <c r="AO106" i="24" s="1"/>
  <c r="AK121" i="24"/>
  <c r="AM121" i="24" s="1"/>
  <c r="AK28" i="24"/>
  <c r="AM28" i="24" s="1"/>
  <c r="AK29" i="24"/>
  <c r="AM29" i="24" s="1"/>
  <c r="AK81" i="24"/>
  <c r="AM81" i="24" s="1"/>
  <c r="AK125" i="24"/>
  <c r="AM125" i="24" s="1"/>
  <c r="AK65" i="24"/>
  <c r="AM65" i="24" s="1"/>
  <c r="AK92" i="24"/>
  <c r="AM92" i="24" s="1"/>
  <c r="AK68" i="24"/>
  <c r="AM68" i="24" s="1"/>
  <c r="AK96" i="24"/>
  <c r="AM96" i="24" s="1"/>
  <c r="AK110" i="24"/>
  <c r="AM110" i="24" s="1"/>
  <c r="AK24" i="24"/>
  <c r="AM24" i="24" s="1"/>
  <c r="AK105" i="24"/>
  <c r="AM105" i="24" s="1"/>
  <c r="AK54" i="24"/>
  <c r="AM54" i="24" s="1"/>
  <c r="AK107" i="24"/>
  <c r="AM107" i="24" s="1"/>
  <c r="AK79" i="24"/>
  <c r="AM79" i="24" s="1"/>
  <c r="AK80" i="24"/>
  <c r="AM80" i="24" s="1"/>
  <c r="AK43" i="24"/>
  <c r="AM43" i="24" s="1"/>
  <c r="AO43" i="24" s="1"/>
  <c r="AK44" i="24"/>
  <c r="AM44" i="24" s="1"/>
  <c r="AO61" i="24" s="1"/>
  <c r="AK82" i="24"/>
  <c r="AM82" i="24" s="1"/>
  <c r="AK16" i="24"/>
  <c r="AM16" i="24" s="1"/>
  <c r="AK31" i="24"/>
  <c r="AM31" i="24" s="1"/>
  <c r="AK45" i="24"/>
  <c r="AM45" i="24" s="1"/>
  <c r="AK59" i="24"/>
  <c r="AM59" i="24" s="1"/>
  <c r="AK97" i="24"/>
  <c r="AM97" i="24" s="1"/>
  <c r="AO97" i="24" s="1"/>
  <c r="AK111" i="24"/>
  <c r="AM111" i="24" s="1"/>
  <c r="AK53" i="24"/>
  <c r="AM53" i="24" s="1"/>
  <c r="AK25" i="24"/>
  <c r="AM25" i="24" s="1"/>
  <c r="AK10" i="24"/>
  <c r="AM10" i="24" s="1"/>
  <c r="AK41" i="24"/>
  <c r="AM41" i="24" s="1"/>
  <c r="AK58" i="24"/>
  <c r="AM58" i="24" s="1"/>
  <c r="AK17" i="24"/>
  <c r="AM17" i="24" s="1"/>
  <c r="AK46" i="24"/>
  <c r="AM46" i="24" s="1"/>
  <c r="AK60" i="24"/>
  <c r="AM60" i="24" s="1"/>
  <c r="AK69" i="24"/>
  <c r="AM69" i="24" s="1"/>
  <c r="AK84" i="24"/>
  <c r="AM84" i="24" s="1"/>
  <c r="AO84" i="24" s="1"/>
  <c r="AK127" i="24"/>
  <c r="AM127" i="24" s="1"/>
  <c r="AK120" i="24"/>
  <c r="AM120" i="24" s="1"/>
  <c r="AK27" i="24"/>
  <c r="AM27" i="24" s="1"/>
  <c r="AK42" i="24"/>
  <c r="AM42" i="24" s="1"/>
  <c r="AK15" i="24"/>
  <c r="AM15" i="24" s="1"/>
  <c r="AK61" i="24"/>
  <c r="AM61" i="24" s="1"/>
  <c r="AK98" i="24"/>
  <c r="AM98" i="24" s="1"/>
  <c r="AK39" i="24"/>
  <c r="AM39" i="24" s="1"/>
  <c r="AK91" i="24"/>
  <c r="AM91" i="24" s="1"/>
  <c r="AK75" i="24"/>
  <c r="AM75" i="24" s="1"/>
  <c r="AK26" i="24"/>
  <c r="AM26" i="24" s="1"/>
  <c r="AK108" i="24"/>
  <c r="AM108" i="24" s="1"/>
  <c r="AO111" i="24" s="1"/>
  <c r="AK56" i="24"/>
  <c r="AM56" i="24" s="1"/>
  <c r="AK62" i="24"/>
  <c r="AM62" i="24" s="1"/>
  <c r="AK70" i="24"/>
  <c r="AM70" i="24" s="1"/>
  <c r="AK99" i="24"/>
  <c r="AM99" i="24" s="1"/>
  <c r="AO99" i="24" s="1"/>
  <c r="AK119" i="24"/>
  <c r="AM119" i="24" s="1"/>
  <c r="AK93" i="24"/>
  <c r="AM93" i="24" s="1"/>
  <c r="AK94" i="24"/>
  <c r="AM94" i="24" s="1"/>
  <c r="AK67" i="24"/>
  <c r="AK57" i="24"/>
  <c r="AM57" i="24" s="1"/>
  <c r="AK30" i="24"/>
  <c r="AM30" i="24" s="1"/>
  <c r="AK18" i="24"/>
  <c r="AM18" i="24" s="1"/>
  <c r="AK34" i="24"/>
  <c r="AM34" i="24" s="1"/>
  <c r="AK86" i="24"/>
  <c r="AM86" i="24" s="1"/>
  <c r="AO88" i="24" s="1"/>
  <c r="AK100" i="24"/>
  <c r="AM100" i="24" s="1"/>
  <c r="AK114" i="24"/>
  <c r="AM114" i="24" s="1"/>
  <c r="AM71" i="24"/>
  <c r="AO104" i="24"/>
  <c r="AM63" i="24"/>
  <c r="AO118" i="24"/>
  <c r="AM67" i="24"/>
  <c r="AK32" i="24"/>
  <c r="AM32" i="24" s="1"/>
  <c r="AK47" i="24"/>
  <c r="AM47" i="24" s="1"/>
  <c r="AK78" i="24"/>
  <c r="AM78" i="24" s="1"/>
  <c r="AK83" i="24"/>
  <c r="AM83" i="24" s="1"/>
  <c r="AK88" i="24"/>
  <c r="AM88" i="24" s="1"/>
  <c r="AO73" i="24" l="1"/>
  <c r="AM129" i="24"/>
  <c r="AO82" i="24"/>
  <c r="AS43" i="24"/>
  <c r="AO96" i="24"/>
  <c r="AO18" i="24"/>
  <c r="AM143" i="24"/>
  <c r="AO41" i="24"/>
  <c r="Z15" i="8" l="1"/>
  <c r="I72" i="8" l="1"/>
  <c r="I61" i="8" l="1"/>
  <c r="V58" i="8" l="1"/>
  <c r="G16" i="5" l="1"/>
  <c r="J15" i="10" l="1"/>
  <c r="J14" i="10"/>
  <c r="AC89" i="8" l="1"/>
  <c r="U89" i="8"/>
  <c r="T89" i="8"/>
  <c r="Z89" i="8" s="1"/>
  <c r="AB89" i="8" s="1"/>
  <c r="AD89" i="8" s="1"/>
  <c r="G89" i="8"/>
  <c r="H89" i="8"/>
  <c r="J75" i="8"/>
  <c r="J74" i="8"/>
  <c r="J69" i="8"/>
  <c r="W45" i="8"/>
  <c r="AE89" i="8" l="1"/>
  <c r="G75" i="8" l="1"/>
  <c r="G74" i="8"/>
  <c r="G70" i="8"/>
  <c r="V14" i="8" l="1"/>
  <c r="G10" i="8" l="1"/>
  <c r="N21" i="8"/>
  <c r="D25" i="14" l="1"/>
  <c r="E11" i="5"/>
  <c r="T75" i="8"/>
  <c r="G69" i="8"/>
  <c r="T70" i="8"/>
  <c r="E10" i="14" l="1"/>
  <c r="E25" i="14" s="1"/>
  <c r="E27" i="14" s="1"/>
  <c r="AC14" i="8" l="1"/>
  <c r="T23" i="8"/>
  <c r="AG84" i="8"/>
  <c r="AG92" i="8"/>
  <c r="V56" i="8" l="1"/>
  <c r="AB56" i="8" s="1"/>
  <c r="AB36" i="8"/>
  <c r="F31" i="6" l="1"/>
  <c r="D29" i="15"/>
  <c r="AV33" i="8" l="1"/>
  <c r="AV84" i="8"/>
  <c r="AW84" i="8" s="1"/>
  <c r="AV92" i="8"/>
  <c r="AW92" i="8" s="1"/>
  <c r="AB78" i="8" l="1"/>
  <c r="AC78" i="8"/>
  <c r="AB79" i="8"/>
  <c r="AC79" i="8"/>
  <c r="T79" i="8"/>
  <c r="U79" i="8"/>
  <c r="T77" i="8"/>
  <c r="U77" i="8"/>
  <c r="T78" i="8"/>
  <c r="U78" i="8"/>
  <c r="W72" i="8"/>
  <c r="AC72" i="8" s="1"/>
  <c r="G68" i="8"/>
  <c r="G71" i="8"/>
  <c r="G72" i="8"/>
  <c r="G76" i="8"/>
  <c r="G77" i="8"/>
  <c r="G78" i="8"/>
  <c r="G79" i="8"/>
  <c r="H76" i="8"/>
  <c r="H77" i="8"/>
  <c r="H78" i="8"/>
  <c r="H79" i="8"/>
  <c r="H72" i="8"/>
  <c r="H68" i="8"/>
  <c r="H69" i="8"/>
  <c r="H70" i="8"/>
  <c r="AC85" i="8"/>
  <c r="AC86" i="8"/>
  <c r="AC87" i="8"/>
  <c r="AC88" i="8"/>
  <c r="AC91" i="8"/>
  <c r="AC66" i="8"/>
  <c r="AC67" i="8"/>
  <c r="AC68" i="8"/>
  <c r="AC69" i="8"/>
  <c r="AC70" i="8"/>
  <c r="AC71" i="8"/>
  <c r="AC73" i="8"/>
  <c r="AC74" i="8"/>
  <c r="AC75" i="8"/>
  <c r="AC76" i="8"/>
  <c r="AC77" i="8"/>
  <c r="AC53" i="8"/>
  <c r="AC54" i="8"/>
  <c r="AC55" i="8"/>
  <c r="AC56" i="8"/>
  <c r="AC57" i="8"/>
  <c r="AC58" i="8"/>
  <c r="AC59" i="8"/>
  <c r="AC60" i="8"/>
  <c r="AC61" i="8"/>
  <c r="AC62" i="8"/>
  <c r="AC63" i="8"/>
  <c r="AC64" i="8"/>
  <c r="AC65" i="8"/>
  <c r="AC46" i="8"/>
  <c r="AC47" i="8"/>
  <c r="AC48" i="8"/>
  <c r="AC49" i="8"/>
  <c r="AC50" i="8"/>
  <c r="AC51" i="8"/>
  <c r="AC52" i="8"/>
  <c r="AC38" i="8"/>
  <c r="AC39" i="8"/>
  <c r="AC40" i="8"/>
  <c r="AC41" i="8"/>
  <c r="AC42" i="8"/>
  <c r="AC43" i="8"/>
  <c r="AC44" i="8"/>
  <c r="AC45" i="8"/>
  <c r="AC29" i="8"/>
  <c r="AC30" i="8"/>
  <c r="AC31" i="8"/>
  <c r="AC32" i="8"/>
  <c r="AC33" i="8"/>
  <c r="AW33" i="8" s="1"/>
  <c r="AC34" i="8"/>
  <c r="AC35" i="8"/>
  <c r="AC36" i="8"/>
  <c r="AC37" i="8"/>
  <c r="AC22" i="8"/>
  <c r="AC23" i="8"/>
  <c r="AC24" i="8"/>
  <c r="AC25" i="8"/>
  <c r="AC26" i="8"/>
  <c r="AC27" i="8"/>
  <c r="AC28" i="8"/>
  <c r="AC18" i="8"/>
  <c r="AC19" i="8"/>
  <c r="AC20" i="8"/>
  <c r="AC21" i="8"/>
  <c r="AC15" i="8"/>
  <c r="AC16" i="8"/>
  <c r="AC17" i="8"/>
  <c r="AC13" i="8"/>
  <c r="AC9" i="8"/>
  <c r="AC10" i="8"/>
  <c r="AC11" i="8"/>
  <c r="AC12" i="8"/>
  <c r="AD79" i="8" l="1"/>
  <c r="AE79" i="8"/>
  <c r="AV79" i="8" s="1"/>
  <c r="AW79" i="8" s="1"/>
  <c r="AE78" i="8"/>
  <c r="AV78" i="8" s="1"/>
  <c r="AW78" i="8" s="1"/>
  <c r="AD78" i="8"/>
  <c r="G69" i="1"/>
  <c r="AG78" i="8" l="1"/>
  <c r="AG79" i="8"/>
  <c r="AE9" i="8" l="1"/>
  <c r="AV9" i="8" s="1"/>
  <c r="AW9" i="8" s="1"/>
  <c r="E14" i="5"/>
  <c r="A14" i="13" l="1"/>
  <c r="A74" i="13" s="1"/>
  <c r="A16" i="13" l="1"/>
  <c r="A17" i="13" s="1"/>
  <c r="A39" i="13" s="1"/>
  <c r="A26" i="13" s="1"/>
  <c r="A45" i="13" s="1"/>
  <c r="E13" i="19"/>
  <c r="C14" i="4"/>
  <c r="T14" i="8" l="1"/>
  <c r="T16" i="8"/>
  <c r="T22" i="8"/>
  <c r="V15" i="8" l="1"/>
  <c r="T12" i="8"/>
  <c r="T13" i="8"/>
  <c r="Z12" i="8" l="1"/>
  <c r="AB12" i="8" s="1"/>
  <c r="AD12" i="8" s="1"/>
  <c r="T9" i="8" l="1"/>
  <c r="T8" i="8" l="1"/>
  <c r="AC8" i="8"/>
  <c r="G18" i="11"/>
  <c r="G8" i="8" l="1"/>
  <c r="AM8" i="8"/>
  <c r="AE8" i="8" l="1"/>
  <c r="AV8" i="8" s="1"/>
  <c r="AW8" i="8" s="1"/>
  <c r="I17" i="18"/>
  <c r="G17" i="18"/>
  <c r="I32" i="18"/>
  <c r="G32" i="18"/>
  <c r="I31" i="18"/>
  <c r="G31" i="18"/>
  <c r="I30" i="18"/>
  <c r="G30" i="18"/>
  <c r="I29" i="18"/>
  <c r="G29" i="18"/>
  <c r="I28" i="18"/>
  <c r="H28" i="18"/>
  <c r="G28" i="18"/>
  <c r="I25" i="18"/>
  <c r="G25" i="18"/>
  <c r="I24" i="18"/>
  <c r="G24" i="18"/>
  <c r="I23" i="18"/>
  <c r="G23" i="18"/>
  <c r="I22" i="18"/>
  <c r="G22" i="18"/>
  <c r="I21" i="18"/>
  <c r="G21" i="18"/>
  <c r="I20" i="18"/>
  <c r="G20" i="18"/>
  <c r="I19" i="18"/>
  <c r="G19" i="18"/>
  <c r="I16" i="18"/>
  <c r="G16" i="18"/>
  <c r="I13" i="18"/>
  <c r="G13" i="18"/>
  <c r="I12" i="18"/>
  <c r="G12" i="18"/>
  <c r="K32" i="18"/>
  <c r="K31" i="18"/>
  <c r="H31" i="18" s="1"/>
  <c r="K30" i="18"/>
  <c r="H30" i="18" s="1"/>
  <c r="K29" i="18"/>
  <c r="H29" i="18" s="1"/>
  <c r="K28" i="18"/>
  <c r="L27" i="18"/>
  <c r="J27" i="18"/>
  <c r="K25" i="18"/>
  <c r="H25" i="18" s="1"/>
  <c r="K24" i="18"/>
  <c r="H24" i="18" s="1"/>
  <c r="K23" i="18"/>
  <c r="H23" i="18" s="1"/>
  <c r="K22" i="18"/>
  <c r="H22" i="18" s="1"/>
  <c r="K21" i="18"/>
  <c r="H21" i="18" s="1"/>
  <c r="K20" i="18"/>
  <c r="H20" i="18" s="1"/>
  <c r="K19" i="18"/>
  <c r="H19" i="18" s="1"/>
  <c r="K18" i="18"/>
  <c r="K17" i="18"/>
  <c r="K16" i="18"/>
  <c r="H16" i="18" s="1"/>
  <c r="J15" i="18"/>
  <c r="K13" i="18"/>
  <c r="H13" i="18" s="1"/>
  <c r="K12" i="18"/>
  <c r="H12" i="18" s="1"/>
  <c r="L11" i="18"/>
  <c r="J11" i="18"/>
  <c r="J34" i="18" s="1"/>
  <c r="H17" i="18" l="1"/>
  <c r="K11" i="18"/>
  <c r="K27" i="18"/>
  <c r="H32" i="18"/>
  <c r="K15" i="18"/>
  <c r="K34" i="18" s="1"/>
  <c r="L15" i="18"/>
  <c r="L34" i="18" s="1"/>
  <c r="U91" i="8" l="1"/>
  <c r="AE91" i="8" s="1"/>
  <c r="AV91" i="8" s="1"/>
  <c r="AW91" i="8" s="1"/>
  <c r="D127" i="8"/>
  <c r="C127" i="8" s="1"/>
  <c r="E139" i="8"/>
  <c r="D137" i="8"/>
  <c r="C137" i="8" s="1"/>
  <c r="D130" i="8"/>
  <c r="C130" i="8" s="1"/>
  <c r="D128" i="8"/>
  <c r="AM9" i="8" l="1"/>
  <c r="AM77" i="8"/>
  <c r="AM92" i="8"/>
  <c r="H75" i="8" l="1"/>
  <c r="H74" i="8"/>
  <c r="H73" i="8"/>
  <c r="G73" i="8"/>
  <c r="H67" i="8"/>
  <c r="G67" i="8"/>
  <c r="D93" i="8" l="1"/>
  <c r="T91" i="8"/>
  <c r="H91" i="8"/>
  <c r="G91" i="8"/>
  <c r="U88" i="8"/>
  <c r="AE88" i="8" s="1"/>
  <c r="AV88" i="8" s="1"/>
  <c r="AW88" i="8" s="1"/>
  <c r="T88" i="8"/>
  <c r="Z88" i="8" s="1"/>
  <c r="H88" i="8"/>
  <c r="G88" i="8"/>
  <c r="U87" i="8"/>
  <c r="AE87" i="8" s="1"/>
  <c r="AV87" i="8" s="1"/>
  <c r="AW87" i="8" s="1"/>
  <c r="T87" i="8"/>
  <c r="H87" i="8"/>
  <c r="G87" i="8"/>
  <c r="U86" i="8"/>
  <c r="T86" i="8"/>
  <c r="H86" i="8"/>
  <c r="G86" i="8"/>
  <c r="U85" i="8"/>
  <c r="AE85" i="8" s="1"/>
  <c r="AV85" i="8" s="1"/>
  <c r="AW85" i="8" s="1"/>
  <c r="T85" i="8"/>
  <c r="AE77" i="8"/>
  <c r="AV77" i="8" s="1"/>
  <c r="AW77" i="8" s="1"/>
  <c r="AB77" i="8"/>
  <c r="AD77" i="8" s="1"/>
  <c r="U76" i="8"/>
  <c r="T76" i="8"/>
  <c r="U75" i="8"/>
  <c r="AE75" i="8" s="1"/>
  <c r="AV75" i="8" s="1"/>
  <c r="AW75" i="8" s="1"/>
  <c r="M74" i="8"/>
  <c r="U74" i="8" s="1"/>
  <c r="AE74" i="8" s="1"/>
  <c r="AV74" i="8" s="1"/>
  <c r="AW74" i="8" s="1"/>
  <c r="L74" i="8"/>
  <c r="T74" i="8" s="1"/>
  <c r="U73" i="8"/>
  <c r="T73" i="8"/>
  <c r="U72" i="8"/>
  <c r="AE72" i="8" s="1"/>
  <c r="AV72" i="8" s="1"/>
  <c r="AW72" i="8" s="1"/>
  <c r="T72" i="8"/>
  <c r="X71" i="8"/>
  <c r="T71" i="8"/>
  <c r="U70" i="8"/>
  <c r="AE70" i="8" s="1"/>
  <c r="AV70" i="8" s="1"/>
  <c r="AW70" i="8" s="1"/>
  <c r="U69" i="8"/>
  <c r="AE69" i="8" s="1"/>
  <c r="AV69" i="8" s="1"/>
  <c r="AW69" i="8" s="1"/>
  <c r="T69" i="8"/>
  <c r="U68" i="8"/>
  <c r="AE68" i="8" s="1"/>
  <c r="AV68" i="8" s="1"/>
  <c r="AW68" i="8" s="1"/>
  <c r="T68" i="8"/>
  <c r="X67" i="8"/>
  <c r="U67" i="8"/>
  <c r="T67" i="8"/>
  <c r="U66" i="8"/>
  <c r="AE66" i="8" s="1"/>
  <c r="AV66" i="8" s="1"/>
  <c r="AW66" i="8" s="1"/>
  <c r="T66" i="8"/>
  <c r="Z66" i="8" s="1"/>
  <c r="AB66" i="8" s="1"/>
  <c r="AD66" i="8" s="1"/>
  <c r="H66" i="8"/>
  <c r="G66" i="8"/>
  <c r="X65" i="8"/>
  <c r="U65" i="8"/>
  <c r="T65" i="8"/>
  <c r="H65" i="8"/>
  <c r="G65" i="8"/>
  <c r="U64" i="8"/>
  <c r="AE64" i="8" s="1"/>
  <c r="AV64" i="8" s="1"/>
  <c r="AW64" i="8" s="1"/>
  <c r="T64" i="8"/>
  <c r="H64" i="8"/>
  <c r="G64" i="8"/>
  <c r="U63" i="8"/>
  <c r="AE63" i="8" s="1"/>
  <c r="AV63" i="8" s="1"/>
  <c r="AW63" i="8" s="1"/>
  <c r="T63" i="8"/>
  <c r="H63" i="8"/>
  <c r="G63" i="8"/>
  <c r="V62" i="8"/>
  <c r="U62" i="8"/>
  <c r="AE62" i="8" s="1"/>
  <c r="AV62" i="8" s="1"/>
  <c r="AW62" i="8" s="1"/>
  <c r="T62" i="8"/>
  <c r="H62" i="8"/>
  <c r="G62" i="8"/>
  <c r="T61" i="8"/>
  <c r="G61" i="8"/>
  <c r="T60" i="8"/>
  <c r="G60" i="8"/>
  <c r="V59" i="8"/>
  <c r="U59" i="8"/>
  <c r="T59" i="8"/>
  <c r="H59" i="8"/>
  <c r="G59" i="8"/>
  <c r="X58" i="8"/>
  <c r="AE58" i="8"/>
  <c r="AV58" i="8" s="1"/>
  <c r="AW58" i="8" s="1"/>
  <c r="T58" i="8"/>
  <c r="G58" i="8"/>
  <c r="X57" i="8"/>
  <c r="U57" i="8"/>
  <c r="AE57" i="8" s="1"/>
  <c r="AV57" i="8" s="1"/>
  <c r="AW57" i="8" s="1"/>
  <c r="T57" i="8"/>
  <c r="H57" i="8"/>
  <c r="G57" i="8"/>
  <c r="X56" i="8"/>
  <c r="AE56" i="8"/>
  <c r="AV56" i="8" s="1"/>
  <c r="AW56" i="8" s="1"/>
  <c r="T56" i="8"/>
  <c r="G56" i="8"/>
  <c r="AE55" i="8"/>
  <c r="AV55" i="8" s="1"/>
  <c r="AW55" i="8" s="1"/>
  <c r="T55" i="8"/>
  <c r="Z55" i="8" s="1"/>
  <c r="AB55" i="8" s="1"/>
  <c r="AD55" i="8" s="1"/>
  <c r="H55" i="8"/>
  <c r="G55" i="8"/>
  <c r="U54" i="8"/>
  <c r="AE54" i="8" s="1"/>
  <c r="AV54" i="8" s="1"/>
  <c r="AW54" i="8" s="1"/>
  <c r="T54" i="8"/>
  <c r="H54" i="8"/>
  <c r="G54" i="8"/>
  <c r="U53" i="8"/>
  <c r="AE53" i="8" s="1"/>
  <c r="AV53" i="8" s="1"/>
  <c r="AW53" i="8" s="1"/>
  <c r="T53" i="8"/>
  <c r="H53" i="8"/>
  <c r="G53" i="8"/>
  <c r="U52" i="8"/>
  <c r="AE52" i="8" s="1"/>
  <c r="AV52" i="8" s="1"/>
  <c r="AW52" i="8" s="1"/>
  <c r="T52" i="8"/>
  <c r="H52" i="8"/>
  <c r="G52" i="8"/>
  <c r="U51" i="8"/>
  <c r="AE51" i="8" s="1"/>
  <c r="AV51" i="8" s="1"/>
  <c r="AW51" i="8" s="1"/>
  <c r="T51" i="8"/>
  <c r="Z51" i="8" s="1"/>
  <c r="AB51" i="8" s="1"/>
  <c r="H51" i="8"/>
  <c r="J50" i="8"/>
  <c r="H50" i="8" s="1"/>
  <c r="I50" i="8"/>
  <c r="G50" i="8" s="1"/>
  <c r="U49" i="8"/>
  <c r="AE49" i="8" s="1"/>
  <c r="AV49" i="8" s="1"/>
  <c r="AW49" i="8" s="1"/>
  <c r="G49" i="8"/>
  <c r="H49" i="8"/>
  <c r="U48" i="8"/>
  <c r="AE48" i="8" s="1"/>
  <c r="AV48" i="8" s="1"/>
  <c r="AW48" i="8" s="1"/>
  <c r="T48" i="8"/>
  <c r="H48" i="8"/>
  <c r="G48" i="8"/>
  <c r="U47" i="8"/>
  <c r="AE47" i="8" s="1"/>
  <c r="AV47" i="8" s="1"/>
  <c r="AW47" i="8" s="1"/>
  <c r="T47" i="8"/>
  <c r="H47" i="8"/>
  <c r="G47" i="8"/>
  <c r="U46" i="8"/>
  <c r="AE46" i="8" s="1"/>
  <c r="AV46" i="8" s="1"/>
  <c r="AW46" i="8" s="1"/>
  <c r="T46" i="8"/>
  <c r="H46" i="8"/>
  <c r="G46" i="8"/>
  <c r="U45" i="8"/>
  <c r="AE45" i="8" s="1"/>
  <c r="AV45" i="8" s="1"/>
  <c r="AW45" i="8" s="1"/>
  <c r="T45" i="8"/>
  <c r="H45" i="8"/>
  <c r="G45" i="8"/>
  <c r="AB44" i="8"/>
  <c r="J44" i="8"/>
  <c r="U44" i="8" s="1"/>
  <c r="AE44" i="8" s="1"/>
  <c r="AV44" i="8" s="1"/>
  <c r="AW44" i="8" s="1"/>
  <c r="I44" i="8"/>
  <c r="T44" i="8" s="1"/>
  <c r="U43" i="8"/>
  <c r="AE43" i="8" s="1"/>
  <c r="AV43" i="8" s="1"/>
  <c r="AW43" i="8" s="1"/>
  <c r="T43" i="8"/>
  <c r="H43" i="8"/>
  <c r="G43" i="8"/>
  <c r="U42" i="8"/>
  <c r="AE42" i="8" s="1"/>
  <c r="AV42" i="8" s="1"/>
  <c r="AW42" i="8" s="1"/>
  <c r="T42" i="8"/>
  <c r="H42" i="8"/>
  <c r="G42" i="8"/>
  <c r="U41" i="8"/>
  <c r="AE41" i="8" s="1"/>
  <c r="AV41" i="8" s="1"/>
  <c r="AW41" i="8" s="1"/>
  <c r="T41" i="8"/>
  <c r="Z41" i="8" s="1"/>
  <c r="AB41" i="8" s="1"/>
  <c r="AD41" i="8" s="1"/>
  <c r="H41" i="8"/>
  <c r="G41" i="8"/>
  <c r="T40" i="8"/>
  <c r="G40" i="8"/>
  <c r="AB39" i="8"/>
  <c r="U39" i="8"/>
  <c r="AE39" i="8" s="1"/>
  <c r="AV39" i="8" s="1"/>
  <c r="AW39" i="8" s="1"/>
  <c r="T39" i="8"/>
  <c r="U38" i="8"/>
  <c r="AB37" i="8"/>
  <c r="U37" i="8"/>
  <c r="AV37" i="8" s="1"/>
  <c r="AW37" i="8" s="1"/>
  <c r="T37" i="8"/>
  <c r="U36" i="8"/>
  <c r="AV36" i="8" s="1"/>
  <c r="AW36" i="8" s="1"/>
  <c r="T36" i="8"/>
  <c r="AB35" i="8"/>
  <c r="U35" i="8"/>
  <c r="AV35" i="8" s="1"/>
  <c r="AW35" i="8" s="1"/>
  <c r="T35" i="8"/>
  <c r="AB34" i="8"/>
  <c r="U34" i="8"/>
  <c r="AV34" i="8" s="1"/>
  <c r="AW34" i="8" s="1"/>
  <c r="T34" i="8"/>
  <c r="V32" i="8"/>
  <c r="AB32" i="8" s="1"/>
  <c r="U32" i="8"/>
  <c r="AV32" i="8" s="1"/>
  <c r="AW32" i="8" s="1"/>
  <c r="T32" i="8"/>
  <c r="AB31" i="8"/>
  <c r="AV31" i="8"/>
  <c r="AW31" i="8" s="1"/>
  <c r="T31" i="8"/>
  <c r="AB30" i="8"/>
  <c r="AE30" i="8"/>
  <c r="AV30" i="8" s="1"/>
  <c r="AW30" i="8" s="1"/>
  <c r="T30" i="8"/>
  <c r="AB29" i="8"/>
  <c r="AE29" i="8"/>
  <c r="AV29" i="8" s="1"/>
  <c r="AW29" i="8" s="1"/>
  <c r="T29" i="8"/>
  <c r="V28" i="8"/>
  <c r="T28" i="8"/>
  <c r="G28" i="8"/>
  <c r="AE27" i="8"/>
  <c r="AV27" i="8" s="1"/>
  <c r="AW27" i="8" s="1"/>
  <c r="T27" i="8"/>
  <c r="Z27" i="8" s="1"/>
  <c r="AB27" i="8" s="1"/>
  <c r="AD27" i="8" s="1"/>
  <c r="G27" i="8"/>
  <c r="T26" i="8"/>
  <c r="T25" i="8"/>
  <c r="G25" i="8"/>
  <c r="AE22" i="8"/>
  <c r="AV22" i="8" s="1"/>
  <c r="AW22" i="8" s="1"/>
  <c r="G22" i="8"/>
  <c r="AE21" i="8"/>
  <c r="AV21" i="8" s="1"/>
  <c r="AW21" i="8" s="1"/>
  <c r="T21" i="8"/>
  <c r="G21" i="8"/>
  <c r="G20" i="8"/>
  <c r="T19" i="8"/>
  <c r="G19" i="8"/>
  <c r="AE18" i="8"/>
  <c r="AV18" i="8" s="1"/>
  <c r="AW18" i="8" s="1"/>
  <c r="G18" i="8"/>
  <c r="AE17" i="8"/>
  <c r="AV17" i="8" s="1"/>
  <c r="AW17" i="8" s="1"/>
  <c r="T17" i="8"/>
  <c r="G16" i="8"/>
  <c r="G15" i="8"/>
  <c r="G14" i="8"/>
  <c r="G13" i="8"/>
  <c r="G12" i="8"/>
  <c r="T11" i="8"/>
  <c r="T10" i="8"/>
  <c r="Z9" i="8"/>
  <c r="AB9" i="8" s="1"/>
  <c r="AD9" i="8" s="1"/>
  <c r="G9" i="8"/>
  <c r="AE59" i="8" l="1"/>
  <c r="D98" i="8"/>
  <c r="AG77" i="8"/>
  <c r="AM53" i="8"/>
  <c r="AE26" i="8"/>
  <c r="AV26" i="8" s="1"/>
  <c r="AW26" i="8" s="1"/>
  <c r="AM34" i="8"/>
  <c r="G43" i="1"/>
  <c r="C112" i="8"/>
  <c r="G50" i="1"/>
  <c r="AE14" i="8"/>
  <c r="AV14" i="8" s="1"/>
  <c r="AW14" i="8" s="1"/>
  <c r="AE86" i="8"/>
  <c r="AV86" i="8" s="1"/>
  <c r="AW86" i="8" s="1"/>
  <c r="AE12" i="8"/>
  <c r="AV12" i="8" s="1"/>
  <c r="AW12" i="8" s="1"/>
  <c r="AM71" i="8"/>
  <c r="AM48" i="8"/>
  <c r="AM70" i="8"/>
  <c r="AM76" i="8"/>
  <c r="T50" i="8"/>
  <c r="Z50" i="8" s="1"/>
  <c r="AB50" i="8" s="1"/>
  <c r="AD50" i="8" s="1"/>
  <c r="H44" i="8"/>
  <c r="Z53" i="8"/>
  <c r="AB53" i="8" s="1"/>
  <c r="AD53" i="8" s="1"/>
  <c r="AM43" i="8"/>
  <c r="T15" i="8"/>
  <c r="AM30" i="8"/>
  <c r="T49" i="8"/>
  <c r="AM32" i="8"/>
  <c r="G17" i="8"/>
  <c r="T18" i="8"/>
  <c r="Z18" i="8" s="1"/>
  <c r="AB18" i="8" s="1"/>
  <c r="AD18" i="8" s="1"/>
  <c r="AM46" i="8"/>
  <c r="AE65" i="8"/>
  <c r="AV65" i="8" s="1"/>
  <c r="AW65" i="8" s="1"/>
  <c r="AE76" i="8"/>
  <c r="AV76" i="8" s="1"/>
  <c r="AW76" i="8" s="1"/>
  <c r="AE60" i="8"/>
  <c r="AV60" i="8" s="1"/>
  <c r="AW60" i="8" s="1"/>
  <c r="AM29" i="8"/>
  <c r="AM31" i="8"/>
  <c r="AM37" i="8"/>
  <c r="Z43" i="8"/>
  <c r="AB43" i="8" s="1"/>
  <c r="AD43" i="8" s="1"/>
  <c r="AE71" i="8"/>
  <c r="AV71" i="8" s="1"/>
  <c r="AW71" i="8" s="1"/>
  <c r="AM35" i="8"/>
  <c r="AM26" i="8"/>
  <c r="Z26" i="8"/>
  <c r="AB26" i="8" s="1"/>
  <c r="AD26" i="8" s="1"/>
  <c r="Z23" i="8"/>
  <c r="AB23" i="8" s="1"/>
  <c r="AD23" i="8" s="1"/>
  <c r="AM23" i="8"/>
  <c r="Z21" i="8"/>
  <c r="AB21" i="8" s="1"/>
  <c r="AD21" i="8" s="1"/>
  <c r="AM21" i="8"/>
  <c r="AE23" i="8"/>
  <c r="AV23" i="8" s="1"/>
  <c r="AW23" i="8" s="1"/>
  <c r="D133" i="8"/>
  <c r="C133" i="8" s="1"/>
  <c r="AB59" i="8"/>
  <c r="AD59" i="8" s="1"/>
  <c r="AM59" i="8"/>
  <c r="Z65" i="8"/>
  <c r="AB65" i="8" s="1"/>
  <c r="AD65" i="8" s="1"/>
  <c r="AM65" i="8"/>
  <c r="T24" i="8"/>
  <c r="G11" i="8"/>
  <c r="G23" i="8"/>
  <c r="AE25" i="8"/>
  <c r="AV25" i="8" s="1"/>
  <c r="AW25" i="8" s="1"/>
  <c r="AD51" i="8"/>
  <c r="AM51" i="8"/>
  <c r="Z62" i="8"/>
  <c r="AB62" i="8" s="1"/>
  <c r="AD62" i="8" s="1"/>
  <c r="AM62" i="8"/>
  <c r="AE73" i="8"/>
  <c r="AV73" i="8" s="1"/>
  <c r="AW73" i="8" s="1"/>
  <c r="Z76" i="8"/>
  <c r="AB76" i="8" s="1"/>
  <c r="AD76" i="8" s="1"/>
  <c r="Z19" i="8"/>
  <c r="AB19" i="8" s="1"/>
  <c r="AD19" i="8" s="1"/>
  <c r="AM19" i="8"/>
  <c r="Q93" i="8"/>
  <c r="AE19" i="8"/>
  <c r="AV19" i="8" s="1"/>
  <c r="AW19" i="8" s="1"/>
  <c r="D135" i="8"/>
  <c r="C135" i="8" s="1"/>
  <c r="AM12" i="8"/>
  <c r="AB14" i="8"/>
  <c r="AD14" i="8" s="1"/>
  <c r="AM14" i="8"/>
  <c r="G26" i="8"/>
  <c r="AM27" i="8"/>
  <c r="Z40" i="8"/>
  <c r="AB40" i="8" s="1"/>
  <c r="AD40" i="8" s="1"/>
  <c r="AM40" i="8"/>
  <c r="Z46" i="8"/>
  <c r="AB46" i="8" s="1"/>
  <c r="AD46" i="8" s="1"/>
  <c r="AM55" i="8"/>
  <c r="Z69" i="8"/>
  <c r="AB69" i="8" s="1"/>
  <c r="AD69" i="8" s="1"/>
  <c r="AM69" i="8"/>
  <c r="Z71" i="8"/>
  <c r="AB71" i="8" s="1"/>
  <c r="AD71" i="8" s="1"/>
  <c r="Z74" i="8"/>
  <c r="AB74" i="8" s="1"/>
  <c r="AD74" i="8" s="1"/>
  <c r="AG74" i="8" s="1"/>
  <c r="AM74" i="8"/>
  <c r="Z86" i="8"/>
  <c r="AB86" i="8" s="1"/>
  <c r="AD86" i="8" s="1"/>
  <c r="AM86" i="8"/>
  <c r="AB88" i="8"/>
  <c r="AD88" i="8" s="1"/>
  <c r="AG88" i="8" s="1"/>
  <c r="AM88" i="8"/>
  <c r="Z58" i="8"/>
  <c r="AB58" i="8" s="1"/>
  <c r="AD58" i="8" s="1"/>
  <c r="AM58" i="8"/>
  <c r="Z64" i="8"/>
  <c r="AB64" i="8" s="1"/>
  <c r="AD64" i="8" s="1"/>
  <c r="AM64" i="8"/>
  <c r="Z67" i="8"/>
  <c r="AB67" i="8" s="1"/>
  <c r="AD67" i="8" s="1"/>
  <c r="AM67" i="8"/>
  <c r="AE38" i="8"/>
  <c r="AV38" i="8" s="1"/>
  <c r="AW38" i="8" s="1"/>
  <c r="AM38" i="8"/>
  <c r="AB72" i="8"/>
  <c r="AD72" i="8" s="1"/>
  <c r="AM72" i="8"/>
  <c r="AE11" i="8"/>
  <c r="AV11" i="8" s="1"/>
  <c r="AW11" i="8" s="1"/>
  <c r="D138" i="8"/>
  <c r="C138" i="8" s="1"/>
  <c r="AE40" i="8"/>
  <c r="AV40" i="8" s="1"/>
  <c r="AW40" i="8" s="1"/>
  <c r="Z13" i="8"/>
  <c r="AB13" i="8" s="1"/>
  <c r="AD13" i="8" s="1"/>
  <c r="Z17" i="8"/>
  <c r="AB17" i="8" s="1"/>
  <c r="AD17" i="8" s="1"/>
  <c r="AM17" i="8"/>
  <c r="AE20" i="8"/>
  <c r="AV20" i="8" s="1"/>
  <c r="AW20" i="8" s="1"/>
  <c r="AD39" i="8"/>
  <c r="AM39" i="8"/>
  <c r="AM44" i="8"/>
  <c r="Z48" i="8"/>
  <c r="AB48" i="8" s="1"/>
  <c r="AD48" i="8" s="1"/>
  <c r="Z52" i="8"/>
  <c r="AB52" i="8" s="1"/>
  <c r="AD52" i="8" s="1"/>
  <c r="AM52" i="8"/>
  <c r="Z57" i="8"/>
  <c r="AB57" i="8" s="1"/>
  <c r="AD57" i="8" s="1"/>
  <c r="AM57" i="8"/>
  <c r="Z61" i="8"/>
  <c r="AB61" i="8" s="1"/>
  <c r="AD61" i="8" s="1"/>
  <c r="AB75" i="8"/>
  <c r="AD75" i="8" s="1"/>
  <c r="AG75" i="8" s="1"/>
  <c r="AM75" i="8"/>
  <c r="Z22" i="8"/>
  <c r="AB22" i="8" s="1"/>
  <c r="AD22" i="8" s="1"/>
  <c r="AM22" i="8"/>
  <c r="Z28" i="8"/>
  <c r="AM36" i="8"/>
  <c r="Z54" i="8"/>
  <c r="AB54" i="8" s="1"/>
  <c r="AD54" i="8" s="1"/>
  <c r="AM54" i="8"/>
  <c r="AE61" i="8"/>
  <c r="AV61" i="8" s="1"/>
  <c r="AW61" i="8" s="1"/>
  <c r="AM66" i="8"/>
  <c r="AE67" i="8"/>
  <c r="AV67" i="8" s="1"/>
  <c r="AW67" i="8" s="1"/>
  <c r="AB70" i="8"/>
  <c r="AD70" i="8" s="1"/>
  <c r="AD73" i="8"/>
  <c r="AM73" i="8"/>
  <c r="Z85" i="8"/>
  <c r="AB85" i="8" s="1"/>
  <c r="AD85" i="8" s="1"/>
  <c r="AG85" i="8" s="1"/>
  <c r="AM85" i="8"/>
  <c r="Z87" i="8"/>
  <c r="AB87" i="8" s="1"/>
  <c r="AD87" i="8" s="1"/>
  <c r="AG87" i="8" s="1"/>
  <c r="AM87" i="8"/>
  <c r="Z91" i="8"/>
  <c r="AB91" i="8" s="1"/>
  <c r="AD91" i="8" s="1"/>
  <c r="AG91" i="8" s="1"/>
  <c r="AM91" i="8"/>
  <c r="Z11" i="8"/>
  <c r="AB11" i="8" s="1"/>
  <c r="AD11" i="8" s="1"/>
  <c r="AM11" i="8"/>
  <c r="Z42" i="8"/>
  <c r="AB42" i="8" s="1"/>
  <c r="AD42" i="8" s="1"/>
  <c r="AM42" i="8"/>
  <c r="Z45" i="8"/>
  <c r="AB45" i="8" s="1"/>
  <c r="AD45" i="8" s="1"/>
  <c r="AM45" i="8"/>
  <c r="Z16" i="8"/>
  <c r="AB16" i="8" s="1"/>
  <c r="AD16" i="8" s="1"/>
  <c r="G24" i="8"/>
  <c r="Z25" i="8"/>
  <c r="AB25" i="8" s="1"/>
  <c r="AD25" i="8" s="1"/>
  <c r="AM25" i="8"/>
  <c r="AM41" i="8"/>
  <c r="Z47" i="8"/>
  <c r="AB47" i="8" s="1"/>
  <c r="AD47" i="8" s="1"/>
  <c r="AM47" i="8"/>
  <c r="AD56" i="8"/>
  <c r="AM56" i="8"/>
  <c r="Z60" i="8"/>
  <c r="AB60" i="8" s="1"/>
  <c r="AD60" i="8" s="1"/>
  <c r="AM60" i="8"/>
  <c r="Z63" i="8"/>
  <c r="AB63" i="8" s="1"/>
  <c r="AD63" i="8" s="1"/>
  <c r="AM63" i="8"/>
  <c r="Z68" i="8"/>
  <c r="AB68" i="8" s="1"/>
  <c r="AD68" i="8" s="1"/>
  <c r="AM68" i="8"/>
  <c r="AE10" i="8"/>
  <c r="AV10" i="8" s="1"/>
  <c r="AW10" i="8" s="1"/>
  <c r="Z10" i="8"/>
  <c r="AB10" i="8" s="1"/>
  <c r="AD10" i="8" s="1"/>
  <c r="AM10" i="8"/>
  <c r="AD44" i="8"/>
  <c r="T20" i="8"/>
  <c r="G51" i="8"/>
  <c r="U50" i="8"/>
  <c r="AE50" i="8" s="1"/>
  <c r="AV50" i="8" s="1"/>
  <c r="AW50" i="8" s="1"/>
  <c r="G44" i="8"/>
  <c r="X62" i="8"/>
  <c r="E8" i="15"/>
  <c r="E29" i="15" l="1"/>
  <c r="G95" i="1"/>
  <c r="I95" i="1" s="1"/>
  <c r="AV59" i="8"/>
  <c r="AW59" i="8" s="1"/>
  <c r="AG76" i="8"/>
  <c r="Z49" i="8"/>
  <c r="AB49" i="8" s="1"/>
  <c r="AD49" i="8" s="1"/>
  <c r="AB15" i="8"/>
  <c r="AD15" i="8" s="1"/>
  <c r="AE15" i="8"/>
  <c r="AV15" i="8" s="1"/>
  <c r="AW15" i="8" s="1"/>
  <c r="AG86" i="8"/>
  <c r="AG73" i="8"/>
  <c r="AM49" i="8"/>
  <c r="AE13" i="8"/>
  <c r="AV13" i="8" s="1"/>
  <c r="AW13" i="8" s="1"/>
  <c r="C104" i="8"/>
  <c r="G47" i="1"/>
  <c r="AM15" i="8"/>
  <c r="AM28" i="8"/>
  <c r="I40" i="12"/>
  <c r="D132" i="8"/>
  <c r="C132" i="8" s="1"/>
  <c r="AM18" i="8"/>
  <c r="AE28" i="8"/>
  <c r="AV28" i="8" s="1"/>
  <c r="AW28" i="8" s="1"/>
  <c r="AE16" i="8"/>
  <c r="AV16" i="8" s="1"/>
  <c r="AW16" i="8" s="1"/>
  <c r="AM16" i="8"/>
  <c r="D136" i="8"/>
  <c r="C136" i="8" s="1"/>
  <c r="AB28" i="8"/>
  <c r="AD28" i="8" s="1"/>
  <c r="Z20" i="8"/>
  <c r="AB20" i="8" s="1"/>
  <c r="AD20" i="8" s="1"/>
  <c r="AM20" i="8"/>
  <c r="D126" i="8"/>
  <c r="C126" i="8" s="1"/>
  <c r="AM13" i="8"/>
  <c r="AM50" i="8"/>
  <c r="AE24" i="8"/>
  <c r="AV24" i="8" s="1"/>
  <c r="AW24" i="8" s="1"/>
  <c r="D134" i="8"/>
  <c r="C134" i="8" s="1"/>
  <c r="Z24" i="8"/>
  <c r="AB24" i="8" s="1"/>
  <c r="AD24" i="8" s="1"/>
  <c r="AM24" i="8"/>
  <c r="AM61" i="8"/>
  <c r="D125" i="8"/>
  <c r="C125" i="8" s="1"/>
  <c r="D131" i="8"/>
  <c r="AB8" i="8"/>
  <c r="AD8" i="8" s="1"/>
  <c r="C108" i="8" l="1"/>
  <c r="G39" i="1"/>
  <c r="AM93" i="8"/>
  <c r="C131" i="8"/>
  <c r="C139" i="8" s="1"/>
  <c r="D139" i="8"/>
  <c r="D14" i="7" l="1"/>
  <c r="C16" i="5"/>
  <c r="C12" i="14" l="1"/>
  <c r="D19" i="6"/>
  <c r="I12" i="19" l="1"/>
  <c r="E15" i="5" s="1"/>
  <c r="D15" i="5" s="1"/>
  <c r="AI36" i="8"/>
  <c r="P93" i="8" l="1"/>
  <c r="I13" i="19" l="1"/>
  <c r="H18" i="6" s="1"/>
  <c r="F18" i="6" s="1"/>
  <c r="I14" i="19"/>
  <c r="F13" i="7" s="1"/>
  <c r="I15" i="19"/>
  <c r="E11" i="14" s="1"/>
  <c r="E52" i="19"/>
  <c r="D11" i="14" l="1"/>
  <c r="D12" i="14" s="1"/>
  <c r="E12" i="14"/>
  <c r="E13" i="4" s="1"/>
  <c r="D13" i="4" s="1"/>
  <c r="I16" i="19"/>
  <c r="G11" i="2" l="1"/>
  <c r="G3" i="2" s="1"/>
  <c r="C44" i="3" l="1"/>
  <c r="C38" i="3"/>
  <c r="C29" i="3"/>
  <c r="D52" i="3" l="1"/>
  <c r="G40" i="3"/>
  <c r="D51" i="3"/>
  <c r="D14" i="20" l="1"/>
  <c r="H13" i="6" l="1"/>
  <c r="F6" i="19" l="1"/>
  <c r="E114" i="8" l="1"/>
  <c r="A9" i="8" l="1"/>
  <c r="A10" i="8" s="1"/>
  <c r="A11" i="8" s="1"/>
  <c r="A12" i="8" s="1"/>
  <c r="A13" i="8" s="1"/>
  <c r="A14" i="8" s="1"/>
  <c r="A15" i="8" s="1"/>
  <c r="A16" i="8" s="1"/>
  <c r="A17" i="8" s="1"/>
  <c r="A18" i="8" s="1"/>
  <c r="A19" i="8" s="1"/>
  <c r="A20" i="8" s="1"/>
  <c r="A21" i="8" s="1"/>
  <c r="A22" i="8" s="1"/>
  <c r="A23" i="8" s="1"/>
  <c r="A24" i="8" s="1"/>
  <c r="A25" i="8" s="1"/>
  <c r="A26" i="8" s="1"/>
  <c r="A27" i="8" s="1"/>
  <c r="A28" i="8" s="1"/>
  <c r="A31" i="8" s="1"/>
  <c r="A32" i="8" s="1"/>
  <c r="A34" i="8" s="1"/>
  <c r="A35" i="8" s="1"/>
  <c r="A36" i="8" s="1"/>
  <c r="A37"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l="1"/>
  <c r="A75" i="8" s="1"/>
  <c r="A76" i="8" s="1"/>
  <c r="A77" i="8" s="1"/>
  <c r="C12" i="4"/>
  <c r="C11" i="4"/>
  <c r="A78" i="8" l="1"/>
  <c r="A79" i="8" s="1"/>
  <c r="I7" i="9"/>
  <c r="A87" i="8" l="1"/>
  <c r="A88" i="8" s="1"/>
  <c r="A89" i="8" s="1"/>
  <c r="A80" i="8"/>
  <c r="A81" i="8" s="1"/>
  <c r="A82" i="8" s="1"/>
  <c r="A83" i="8" s="1"/>
  <c r="A86" i="8" s="1"/>
  <c r="F27" i="18"/>
  <c r="E27" i="18"/>
  <c r="F15" i="18"/>
  <c r="E15" i="18"/>
  <c r="E11" i="18"/>
  <c r="F11" i="18"/>
  <c r="F34" i="18" l="1"/>
  <c r="E34" i="18"/>
  <c r="F11" i="7" l="1"/>
  <c r="S16" i="1" s="1"/>
  <c r="E13" i="5"/>
  <c r="Q16" i="1" l="1"/>
  <c r="E11" i="4"/>
  <c r="D11" i="4" s="1"/>
  <c r="X13" i="1"/>
  <c r="X17" i="1" s="1"/>
  <c r="E12" i="7"/>
  <c r="E13" i="7"/>
  <c r="G40" i="12" l="1"/>
  <c r="AG31" i="8" l="1"/>
  <c r="AG32" i="8"/>
  <c r="AG34" i="8"/>
  <c r="AG35" i="8"/>
  <c r="AG36" i="8"/>
  <c r="AG37" i="8"/>
  <c r="AG38" i="8"/>
  <c r="S14" i="1" l="1"/>
  <c r="Q12" i="1"/>
  <c r="AG71" i="8" l="1"/>
  <c r="AG72" i="8"/>
  <c r="AG70" i="8"/>
  <c r="AG8" i="8"/>
  <c r="AG69" i="8" l="1"/>
  <c r="AG68" i="8"/>
  <c r="AG67" i="8"/>
  <c r="AG66" i="8"/>
  <c r="V11" i="1" l="1"/>
  <c r="W13" i="1"/>
  <c r="W17" i="1" s="1"/>
  <c r="H7" i="13"/>
  <c r="F12" i="20" s="1"/>
  <c r="F10" i="7"/>
  <c r="F14" i="7" s="1"/>
  <c r="F27" i="7" s="1"/>
  <c r="H16" i="6"/>
  <c r="H15" i="6"/>
  <c r="H14" i="6"/>
  <c r="H12" i="6"/>
  <c r="G13" i="6"/>
  <c r="G14" i="6"/>
  <c r="G15" i="6"/>
  <c r="G16" i="6"/>
  <c r="G12" i="6"/>
  <c r="E12" i="5"/>
  <c r="H31" i="6" l="1"/>
  <c r="H19" i="6"/>
  <c r="J19" i="6" s="1"/>
  <c r="E12" i="20"/>
  <c r="S13" i="1"/>
  <c r="S17" i="1" s="1"/>
  <c r="E12" i="4"/>
  <c r="D12" i="4" s="1"/>
  <c r="Q14" i="1"/>
  <c r="V17" i="1"/>
  <c r="V18" i="1" s="1"/>
  <c r="Y11" i="1"/>
  <c r="E9" i="15"/>
  <c r="D9" i="15" s="1"/>
  <c r="F19" i="6" l="1"/>
  <c r="F6" i="12" l="1"/>
  <c r="E5" i="4" s="1"/>
  <c r="E6" i="5" s="1"/>
  <c r="H5" i="6" s="1"/>
  <c r="F5" i="20" s="1"/>
  <c r="F5" i="11"/>
  <c r="C5" i="11"/>
  <c r="E5" i="14" s="1"/>
  <c r="M2" i="18" s="1"/>
  <c r="G6" i="10"/>
  <c r="I6" i="9" s="1"/>
  <c r="C13" i="4"/>
  <c r="C10" i="4"/>
  <c r="H35" i="1"/>
  <c r="H34" i="1"/>
  <c r="H33" i="1"/>
  <c r="H32" i="1"/>
  <c r="H31" i="1"/>
  <c r="H27" i="1"/>
  <c r="H18" i="1"/>
  <c r="J13" i="9" s="1"/>
  <c r="H16" i="1"/>
  <c r="W18" i="1" l="1"/>
  <c r="F5" i="7"/>
  <c r="F5" i="19"/>
  <c r="C15" i="4"/>
  <c r="G15" i="1"/>
  <c r="Z11" i="1" s="1"/>
  <c r="G48" i="3"/>
  <c r="G22" i="3"/>
  <c r="G21" i="3"/>
  <c r="G12" i="3"/>
  <c r="G11" i="3"/>
  <c r="G10" i="3"/>
  <c r="G8" i="3"/>
  <c r="G5" i="3"/>
  <c r="G4" i="3"/>
  <c r="G2" i="3"/>
  <c r="I7" i="1" s="1"/>
  <c r="V118" i="8" l="1"/>
  <c r="AA93" i="8"/>
  <c r="J23" i="10" s="1"/>
  <c r="J24" i="10" s="1"/>
  <c r="W93" i="8"/>
  <c r="J16" i="10" s="1"/>
  <c r="J17" i="10" s="1"/>
  <c r="S93" i="8"/>
  <c r="R93" i="8"/>
  <c r="O93" i="8"/>
  <c r="N93" i="8"/>
  <c r="M93" i="8"/>
  <c r="L93" i="8"/>
  <c r="J93" i="8"/>
  <c r="F93" i="8"/>
  <c r="G27" i="12" l="1"/>
  <c r="AG23" i="8"/>
  <c r="C99" i="8"/>
  <c r="T12" i="1"/>
  <c r="AG51" i="8"/>
  <c r="AG10" i="8"/>
  <c r="AG42" i="8"/>
  <c r="AG44" i="8"/>
  <c r="AG30" i="8"/>
  <c r="C106" i="8"/>
  <c r="AG46" i="8"/>
  <c r="V93" i="8"/>
  <c r="C113" i="8"/>
  <c r="AG19" i="8"/>
  <c r="AG60" i="8"/>
  <c r="AG41" i="8"/>
  <c r="AG55" i="8"/>
  <c r="AG9" i="8"/>
  <c r="C105" i="8"/>
  <c r="AG65" i="8"/>
  <c r="AG62" i="8"/>
  <c r="U93" i="8"/>
  <c r="AG26" i="8"/>
  <c r="G18" i="12"/>
  <c r="AG29" i="8"/>
  <c r="AG43" i="8"/>
  <c r="AG47" i="8"/>
  <c r="AG50" i="8"/>
  <c r="H93" i="8"/>
  <c r="AC93" i="8"/>
  <c r="I37" i="12" s="1"/>
  <c r="H16" i="10" l="1"/>
  <c r="H17" i="10" s="1"/>
  <c r="E27" i="2" s="1"/>
  <c r="E27" i="3" s="1"/>
  <c r="G67" i="1"/>
  <c r="AG63" i="8"/>
  <c r="AG22" i="8"/>
  <c r="AG53" i="8"/>
  <c r="C107" i="8"/>
  <c r="G37" i="1"/>
  <c r="AG27" i="8"/>
  <c r="AG59" i="8"/>
  <c r="AG61" i="8"/>
  <c r="AG18" i="8"/>
  <c r="AG20" i="8"/>
  <c r="AG48" i="8"/>
  <c r="AG21" i="8"/>
  <c r="AG11" i="8"/>
  <c r="AG58" i="8"/>
  <c r="AG16" i="8"/>
  <c r="AG24" i="8"/>
  <c r="AG17" i="8"/>
  <c r="AG45" i="8"/>
  <c r="AG56" i="8"/>
  <c r="AG49" i="8"/>
  <c r="AG14" i="8"/>
  <c r="AG15" i="8"/>
  <c r="AG40" i="8"/>
  <c r="AG64" i="8"/>
  <c r="AG57" i="8"/>
  <c r="AG39" i="8"/>
  <c r="AG54" i="8"/>
  <c r="AG12" i="8"/>
  <c r="AG13" i="8"/>
  <c r="G45" i="1"/>
  <c r="AE93" i="8"/>
  <c r="G92" i="1" s="1"/>
  <c r="G38" i="1"/>
  <c r="H26" i="1"/>
  <c r="C15" i="17"/>
  <c r="D14" i="17"/>
  <c r="D13" i="17"/>
  <c r="E12" i="17"/>
  <c r="E15" i="17" s="1"/>
  <c r="D11" i="17"/>
  <c r="D10" i="17"/>
  <c r="D9" i="17"/>
  <c r="H8" i="13"/>
  <c r="G10" i="11"/>
  <c r="G41" i="11" s="1"/>
  <c r="G44" i="2" s="1"/>
  <c r="G44" i="3" s="1"/>
  <c r="S18" i="1"/>
  <c r="AG97" i="8" l="1"/>
  <c r="AV93" i="8"/>
  <c r="AW93" i="8" s="1"/>
  <c r="D15" i="17"/>
  <c r="H6" i="13"/>
  <c r="F11" i="20" s="1"/>
  <c r="E11" i="20" s="1"/>
  <c r="H5" i="13"/>
  <c r="U13" i="1" s="1"/>
  <c r="U15" i="1"/>
  <c r="F13" i="20"/>
  <c r="G24" i="1"/>
  <c r="I24" i="1" s="1"/>
  <c r="R12" i="1"/>
  <c r="E14" i="7"/>
  <c r="E27" i="7" s="1"/>
  <c r="G23" i="2"/>
  <c r="J10" i="2"/>
  <c r="G9" i="2"/>
  <c r="G9" i="3" s="1"/>
  <c r="E63" i="1"/>
  <c r="C63" i="1"/>
  <c r="M60" i="1"/>
  <c r="M63" i="1" s="1"/>
  <c r="C57" i="1"/>
  <c r="F56" i="1"/>
  <c r="F55" i="1"/>
  <c r="M52" i="1"/>
  <c r="E52" i="1"/>
  <c r="C52" i="1"/>
  <c r="I50" i="1"/>
  <c r="J50" i="1" s="1"/>
  <c r="I49" i="1"/>
  <c r="F49" i="1" s="1"/>
  <c r="I47" i="1"/>
  <c r="F47" i="1" s="1"/>
  <c r="I45" i="1"/>
  <c r="I43" i="1"/>
  <c r="F43" i="1" s="1"/>
  <c r="I42" i="1"/>
  <c r="J42" i="1" s="1"/>
  <c r="I39" i="1"/>
  <c r="F39" i="1" s="1"/>
  <c r="I38" i="1"/>
  <c r="J38" i="1" s="1"/>
  <c r="I35" i="1"/>
  <c r="J35" i="1" s="1"/>
  <c r="I34" i="1"/>
  <c r="I33" i="1"/>
  <c r="I32" i="1"/>
  <c r="I31" i="1"/>
  <c r="M28" i="1"/>
  <c r="E28" i="1"/>
  <c r="C28" i="1"/>
  <c r="I27" i="1"/>
  <c r="H28" i="1"/>
  <c r="G16" i="12" s="1"/>
  <c r="M19" i="1"/>
  <c r="E19" i="1"/>
  <c r="C19" i="1"/>
  <c r="I18" i="1"/>
  <c r="I16" i="1"/>
  <c r="J15" i="9" s="1"/>
  <c r="U14" i="1" l="1"/>
  <c r="U17" i="1" s="1"/>
  <c r="H9" i="13"/>
  <c r="E14" i="4"/>
  <c r="D14" i="4" s="1"/>
  <c r="F10" i="20"/>
  <c r="F14" i="20" s="1"/>
  <c r="F35" i="20" s="1"/>
  <c r="M65" i="1"/>
  <c r="E13" i="20"/>
  <c r="C65" i="1"/>
  <c r="R17" i="1"/>
  <c r="R18" i="1" s="1"/>
  <c r="Y12" i="1"/>
  <c r="Z12" i="1" s="1"/>
  <c r="E65" i="1"/>
  <c r="H5" i="11"/>
  <c r="F5" i="12"/>
  <c r="G3" i="3"/>
  <c r="G5" i="10"/>
  <c r="I5" i="9" s="1"/>
  <c r="H19" i="1"/>
  <c r="G15" i="12" s="1"/>
  <c r="G23" i="3"/>
  <c r="J31" i="1"/>
  <c r="F31" i="1"/>
  <c r="J39" i="1"/>
  <c r="J43" i="1"/>
  <c r="J49" i="1"/>
  <c r="F42" i="1"/>
  <c r="I26" i="1"/>
  <c r="J26" i="1" s="1"/>
  <c r="F16" i="1"/>
  <c r="J16" i="1"/>
  <c r="F27" i="1"/>
  <c r="J27" i="1"/>
  <c r="J32" i="1"/>
  <c r="F32" i="1"/>
  <c r="F24" i="1"/>
  <c r="J24" i="1"/>
  <c r="F34" i="1"/>
  <c r="J34" i="1"/>
  <c r="F45" i="1"/>
  <c r="J45" i="1"/>
  <c r="F18" i="1"/>
  <c r="J18" i="1"/>
  <c r="H52" i="1"/>
  <c r="G17" i="12" s="1"/>
  <c r="I37" i="1"/>
  <c r="J47" i="1"/>
  <c r="F50" i="1"/>
  <c r="I15" i="1"/>
  <c r="F35" i="1"/>
  <c r="F38" i="1"/>
  <c r="E10" i="20" l="1"/>
  <c r="E14" i="20" s="1"/>
  <c r="E35" i="20" s="1"/>
  <c r="F4" i="20"/>
  <c r="I5" i="1"/>
  <c r="G20" i="12"/>
  <c r="H60" i="1" s="1"/>
  <c r="F4" i="7"/>
  <c r="E4" i="14"/>
  <c r="E4" i="4"/>
  <c r="E5" i="5"/>
  <c r="H4" i="6"/>
  <c r="F4" i="19" s="1"/>
  <c r="F26" i="1"/>
  <c r="Q38" i="1"/>
  <c r="J15" i="1"/>
  <c r="F15" i="1"/>
  <c r="F37" i="1"/>
  <c r="J37" i="1"/>
  <c r="J14" i="9" l="1"/>
  <c r="I60" i="1" l="1"/>
  <c r="J60" i="1" s="1"/>
  <c r="H63" i="1"/>
  <c r="H65" i="1" s="1"/>
  <c r="J12" i="9" s="1"/>
  <c r="F60" i="1" l="1"/>
  <c r="G25" i="12"/>
  <c r="G29" i="12" s="1"/>
  <c r="G61" i="1" l="1"/>
  <c r="G66" i="1" l="1"/>
  <c r="I61" i="1"/>
  <c r="G46" i="1"/>
  <c r="I46" i="1" s="1"/>
  <c r="C103" i="8"/>
  <c r="F61" i="1" l="1"/>
  <c r="J61" i="1"/>
  <c r="F46" i="1"/>
  <c r="J46" i="1"/>
  <c r="AG25" i="8" l="1"/>
  <c r="Z93" i="8" l="1"/>
  <c r="H23" i="10" s="1"/>
  <c r="H24" i="10" s="1"/>
  <c r="E29" i="2" s="1"/>
  <c r="AG28" i="8" l="1"/>
  <c r="AB93" i="8"/>
  <c r="AC119" i="8" s="1"/>
  <c r="E31" i="2"/>
  <c r="E29" i="3"/>
  <c r="E31" i="3" s="1"/>
  <c r="G25" i="3" s="1"/>
  <c r="G25" i="2" l="1"/>
  <c r="T20" i="1"/>
  <c r="G37" i="12"/>
  <c r="G41" i="1"/>
  <c r="C110" i="8" l="1"/>
  <c r="I41" i="1" l="1"/>
  <c r="F41" i="1" l="1"/>
  <c r="J41" i="1"/>
  <c r="E10" i="4" l="1"/>
  <c r="D10" i="4" s="1"/>
  <c r="T13" i="1"/>
  <c r="C97" i="8"/>
  <c r="AG52" i="8" l="1"/>
  <c r="AD93" i="8"/>
  <c r="T14" i="1"/>
  <c r="AG93" i="8" l="1"/>
  <c r="G79" i="1" s="1"/>
  <c r="G80" i="1" s="1"/>
  <c r="G82" i="1" s="1"/>
  <c r="T23" i="1"/>
  <c r="Y14" i="1"/>
  <c r="G23" i="1"/>
  <c r="G28" i="1" s="1"/>
  <c r="C98" i="8"/>
  <c r="I23" i="1" l="1"/>
  <c r="Z14" i="1"/>
  <c r="N28" i="1" l="1"/>
  <c r="G35" i="12"/>
  <c r="I35" i="12" s="1"/>
  <c r="F23" i="1"/>
  <c r="J23" i="1"/>
  <c r="I28" i="1"/>
  <c r="J28" i="1" s="1"/>
  <c r="F28" i="1" l="1"/>
  <c r="O28" i="1"/>
  <c r="C109" i="8" l="1"/>
  <c r="T93" i="8"/>
  <c r="U119" i="8" s="1"/>
  <c r="I93" i="8"/>
  <c r="G48" i="1"/>
  <c r="G52" i="1" s="1"/>
  <c r="J16" i="9" s="1"/>
  <c r="J17" i="9" s="1"/>
  <c r="I48" i="1" l="1"/>
  <c r="T15" i="1"/>
  <c r="G93" i="8"/>
  <c r="D114" i="8"/>
  <c r="C111" i="8"/>
  <c r="C114" i="8" s="1"/>
  <c r="D118" i="8" l="1"/>
  <c r="C119" i="8"/>
  <c r="Y15" i="1"/>
  <c r="Z15" i="1" s="1"/>
  <c r="T17" i="1"/>
  <c r="T21" i="1" s="1"/>
  <c r="T25" i="1" s="1"/>
  <c r="J48" i="1"/>
  <c r="F48" i="1"/>
  <c r="I52" i="1"/>
  <c r="N52" i="1"/>
  <c r="J20" i="9"/>
  <c r="G38" i="2" s="1"/>
  <c r="G38" i="3" s="1"/>
  <c r="G36" i="12"/>
  <c r="I36" i="12" s="1"/>
  <c r="J52" i="1" l="1"/>
  <c r="F52" i="1"/>
  <c r="O52" i="1"/>
  <c r="T18" i="1"/>
  <c r="D15" i="4" l="1"/>
  <c r="G17" i="1" l="1"/>
  <c r="I17" i="1" s="1"/>
  <c r="E16" i="5"/>
  <c r="H16" i="5" s="1"/>
  <c r="Q13" i="1"/>
  <c r="E15" i="4"/>
  <c r="G19" i="1" l="1"/>
  <c r="D16" i="5"/>
  <c r="Y13" i="1"/>
  <c r="Z13" i="1" s="1"/>
  <c r="Q17" i="1"/>
  <c r="Q18" i="1" s="1"/>
  <c r="F17" i="1"/>
  <c r="I19" i="1"/>
  <c r="J17" i="1"/>
  <c r="N19" i="1" l="1"/>
  <c r="G102" i="1"/>
  <c r="G34" i="12"/>
  <c r="F19" i="1"/>
  <c r="J19" i="1"/>
  <c r="O19" i="1"/>
  <c r="G42" i="12" l="1"/>
  <c r="G71" i="1" s="1"/>
  <c r="I34" i="12"/>
  <c r="I42" i="12" s="1"/>
  <c r="G99" i="1" s="1"/>
  <c r="G72" i="1" l="1"/>
  <c r="G96" i="1"/>
  <c r="G62" i="1"/>
  <c r="G98" i="1" l="1"/>
  <c r="G100" i="1" s="1"/>
  <c r="I100" i="1" s="1"/>
  <c r="G105" i="1"/>
  <c r="G63" i="1"/>
  <c r="G65" i="1" s="1"/>
  <c r="I62" i="1"/>
  <c r="F62" i="1" l="1"/>
  <c r="J62" i="1"/>
  <c r="I63" i="1"/>
  <c r="N63" i="1"/>
  <c r="O63" i="1" l="1"/>
  <c r="F63" i="1"/>
  <c r="J63" i="1"/>
  <c r="I65" i="1"/>
  <c r="N65" i="1"/>
  <c r="G68" i="1"/>
  <c r="G70" i="1" s="1"/>
  <c r="G73" i="1" l="1"/>
  <c r="G76" i="1" s="1"/>
  <c r="O65" i="1"/>
  <c r="G34" i="2"/>
  <c r="G34" i="3" s="1"/>
  <c r="F65" i="1"/>
  <c r="J65" i="1"/>
  <c r="G36" i="2" l="1"/>
  <c r="G16" i="2"/>
  <c r="G16" i="3" s="1"/>
  <c r="G36" i="3"/>
  <c r="H36" i="3" s="1"/>
  <c r="J36" i="3" s="1"/>
  <c r="G42" i="2" l="1"/>
  <c r="G17" i="2"/>
  <c r="G17" i="3" s="1"/>
  <c r="G46" i="2" l="1"/>
  <c r="H22" i="11" s="1"/>
  <c r="G42" i="3"/>
  <c r="H41" i="11" l="1"/>
  <c r="G46" i="3"/>
  <c r="G47" i="2"/>
  <c r="G47" i="3" s="1"/>
  <c r="G49" i="2" l="1"/>
  <c r="G49" i="3" s="1"/>
  <c r="A46" i="13" l="1"/>
  <c r="A47" i="13" s="1"/>
  <c r="A48" i="13" s="1"/>
  <c r="A49" i="13" s="1"/>
  <c r="A33" i="13"/>
  <c r="A18" i="13"/>
  <c r="A19" i="13" s="1"/>
  <c r="A56" i="13"/>
  <c r="A57" i="13" s="1"/>
  <c r="A27" i="13"/>
  <c r="U1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E12" authorId="0" shapeId="0" xr:uid="{B3875747-EE96-457E-B64C-F95D8D6DB63F}">
      <text>
        <r>
          <rPr>
            <b/>
            <sz val="9"/>
            <color indexed="81"/>
            <rFont val="Tahoma"/>
            <family val="2"/>
          </rPr>
          <t>Himal Kosala:</t>
        </r>
        <r>
          <rPr>
            <sz val="9"/>
            <color indexed="81"/>
            <rFont val="Tahoma"/>
            <family val="2"/>
          </rPr>
          <t xml:space="preserve">
HVAC covers</t>
        </r>
      </text>
    </comment>
  </commentList>
</comments>
</file>

<file path=xl/sharedStrings.xml><?xml version="1.0" encoding="utf-8"?>
<sst xmlns="http://schemas.openxmlformats.org/spreadsheetml/2006/main" count="1681" uniqueCount="1074">
  <si>
    <t>Sky Palaces Real Estate Development LLC</t>
  </si>
  <si>
    <t>INTERIM PAYMENT CERTIFICATE-Annexure 1</t>
  </si>
  <si>
    <t xml:space="preserve">Project: Plot - 18 </t>
  </si>
  <si>
    <t>Certificate Date:</t>
  </si>
  <si>
    <t>Contractor :Khansaheb Civil Engineering LLC</t>
  </si>
  <si>
    <t>Certificate No:</t>
  </si>
  <si>
    <t>KCE</t>
  </si>
  <si>
    <t>Contract :Main Works</t>
  </si>
  <si>
    <t>Currency:</t>
  </si>
  <si>
    <t>AED</t>
  </si>
  <si>
    <t>Description of Works</t>
  </si>
  <si>
    <t xml:space="preserve">Estimated Contract Price </t>
  </si>
  <si>
    <t xml:space="preserve">Current Awarded Amount </t>
  </si>
  <si>
    <t>Previously Certified</t>
  </si>
  <si>
    <t>Certified This Month</t>
  </si>
  <si>
    <t>Certified to Date</t>
  </si>
  <si>
    <t xml:space="preserve">Annexure No. </t>
  </si>
  <si>
    <t>Claim</t>
  </si>
  <si>
    <t>Civil Works</t>
  </si>
  <si>
    <t>MEP Works</t>
  </si>
  <si>
    <t xml:space="preserve">Total </t>
  </si>
  <si>
    <t>%</t>
  </si>
  <si>
    <t>PRELIMINARIES</t>
  </si>
  <si>
    <t>Management and Staff (10 months)</t>
  </si>
  <si>
    <t>MEP Subcontractor Staff (10 months)</t>
  </si>
  <si>
    <t>General Preliminaries (10 months)</t>
  </si>
  <si>
    <t>MEP Subcontractor Preliminaries (10 months)</t>
  </si>
  <si>
    <t>Annexure 6</t>
  </si>
  <si>
    <t>Total Preliminaries</t>
  </si>
  <si>
    <t xml:space="preserve">DIRECT WORKS </t>
  </si>
  <si>
    <t xml:space="preserve">Civil Work </t>
  </si>
  <si>
    <t>Civil Work Approvals</t>
  </si>
  <si>
    <t xml:space="preserve">Civil Labour </t>
  </si>
  <si>
    <t xml:space="preserve">MEP Work </t>
  </si>
  <si>
    <t xml:space="preserve">MEP Work Approvals </t>
  </si>
  <si>
    <t xml:space="preserve">MEP Labour </t>
  </si>
  <si>
    <t xml:space="preserve">Total Direct Works </t>
  </si>
  <si>
    <t xml:space="preserve">PROVISIONAL SUM PACKAGES </t>
  </si>
  <si>
    <t>MEP: Lifts</t>
  </si>
  <si>
    <t xml:space="preserve">MEP: ELV Works </t>
  </si>
  <si>
    <t>Creation Gulf (BB)+FOH Point wiring</t>
  </si>
  <si>
    <t>MEP: Sanitaryware</t>
  </si>
  <si>
    <t>MEP: Lighting Fixtures</t>
  </si>
  <si>
    <t>Façade: Aluminium and Glass</t>
  </si>
  <si>
    <t>Façade: GRC</t>
  </si>
  <si>
    <t>Annexure 4</t>
  </si>
  <si>
    <t>Façade: Balustrades</t>
  </si>
  <si>
    <t xml:space="preserve">Interiors: Joinery &amp; Finishes </t>
  </si>
  <si>
    <t xml:space="preserve">Interiors: Commercial Kitchens </t>
  </si>
  <si>
    <t xml:space="preserve">Interiors: Signage </t>
  </si>
  <si>
    <t>External: Secondary Structure</t>
  </si>
  <si>
    <t xml:space="preserve">External: Hard Landscaping </t>
  </si>
  <si>
    <t xml:space="preserve">External: Soft Landscaping </t>
  </si>
  <si>
    <t xml:space="preserve">External: Swimming Pools </t>
  </si>
  <si>
    <t xml:space="preserve">External: Soffits </t>
  </si>
  <si>
    <t>External: BMU</t>
  </si>
  <si>
    <t xml:space="preserve">Total Provisional Sum Packages </t>
  </si>
  <si>
    <t xml:space="preserve">DEFECT NOTIFICATION PERIOD </t>
  </si>
  <si>
    <t>Staff and Indirect Labour (12 months)</t>
  </si>
  <si>
    <t>General Preliminaries (12 months)</t>
  </si>
  <si>
    <t>Total DNP</t>
  </si>
  <si>
    <t>OHP</t>
  </si>
  <si>
    <t>MEP Subcontractor's OHP (12.5%)</t>
  </si>
  <si>
    <t>Main Contractor's OHP on MEP (10%)</t>
  </si>
  <si>
    <t>Main Contractor's OHP (12.5%)</t>
  </si>
  <si>
    <t>Total OHP</t>
  </si>
  <si>
    <t>Total Carried to Payment Certificate</t>
  </si>
  <si>
    <t>Main Contractor's OHP on MEP</t>
  </si>
  <si>
    <t>ADD</t>
  </si>
  <si>
    <t>ADVANCES</t>
  </si>
  <si>
    <t>DDT</t>
  </si>
  <si>
    <t>MEP ADVANCES (It is in MEP not CIVIL)</t>
  </si>
  <si>
    <t>KCE Civil Certified Amount</t>
  </si>
  <si>
    <t>KCE Claimed Amount</t>
  </si>
  <si>
    <t>Difference</t>
  </si>
  <si>
    <t>PAYMENT CERTIFICATE</t>
  </si>
  <si>
    <t>PROJECT:</t>
  </si>
  <si>
    <t>Plot 18, BUSINESS BAY DUBAI, UAE</t>
  </si>
  <si>
    <t xml:space="preserve">Certificate No:   </t>
  </si>
  <si>
    <t>Date of Certificate :</t>
  </si>
  <si>
    <t>Issued By :</t>
  </si>
  <si>
    <t>Employer's Representative</t>
  </si>
  <si>
    <t>Invoice No.</t>
  </si>
  <si>
    <r>
      <t xml:space="preserve">Omniyat Concept Investments </t>
    </r>
    <r>
      <rPr>
        <sz val="12"/>
        <rFont val="Arial"/>
        <family val="2"/>
        <charset val="1"/>
      </rPr>
      <t>LLC</t>
    </r>
  </si>
  <si>
    <t>Cost Code:</t>
  </si>
  <si>
    <t>D167</t>
  </si>
  <si>
    <t>Dubai, UAE</t>
  </si>
  <si>
    <t>Contract Start Date :</t>
  </si>
  <si>
    <t>Date of  Application:</t>
  </si>
  <si>
    <t>Employer :</t>
  </si>
  <si>
    <t>Period for Works Certified:</t>
  </si>
  <si>
    <t>PO Box 12501</t>
  </si>
  <si>
    <t xml:space="preserve">Payment Due Date : </t>
  </si>
  <si>
    <t>Certificate Currency:</t>
  </si>
  <si>
    <t>Contractor :</t>
  </si>
  <si>
    <t>Khansaheb Civil Engineering LLC</t>
  </si>
  <si>
    <t>P.O. Box 2716</t>
  </si>
  <si>
    <t>VALUE COMPLETE (BASED</t>
  </si>
  <si>
    <t>ON  EFC VALUE)</t>
  </si>
  <si>
    <t>CERTIFIED FOR PAYMENT</t>
  </si>
  <si>
    <t>(BASED ON  EFC VALUE)</t>
  </si>
  <si>
    <t>Currency</t>
  </si>
  <si>
    <t xml:space="preserve"> </t>
  </si>
  <si>
    <t>Estimated Contract Price</t>
  </si>
  <si>
    <t>Variations</t>
  </si>
  <si>
    <t>Estimated  Final  Contract (EFC) Value</t>
  </si>
  <si>
    <t>(A) Contract Advance Payment in this certificate</t>
  </si>
  <si>
    <t>Total Advance Payment</t>
  </si>
  <si>
    <t>Advance Payment in this certificate</t>
  </si>
  <si>
    <t>(B) Value of Works Completed To Date (Valuation of Work In Place) - Refer Annexure-1</t>
  </si>
  <si>
    <t>(C=A+B) Certified Value - Cumulative</t>
  </si>
  <si>
    <t>(E) LESS: Deferred (0%)</t>
  </si>
  <si>
    <t>(F=C-D-E) Net Certificate Value After Retention &amp; Advances</t>
  </si>
  <si>
    <t xml:space="preserve">(H=F-G) NET AMOUNT CERTIFIED FOR PAYMENT (CHANGE OVER LAST CERTIFICATE):                                                                                                              </t>
  </si>
  <si>
    <t>(I) 5% (VAT ON NETT PAYMENT)</t>
  </si>
  <si>
    <t>(J) 5% (VAT ON ADVANCE RECOVERY)</t>
  </si>
  <si>
    <t>(K=H+I+J) NET AMOUNT CERTIFIED FOR PAYMENT INCLUDING VAT
             (CHANGE OVER LAST CERTIFICATE):</t>
  </si>
  <si>
    <t>Notes:</t>
  </si>
  <si>
    <t xml:space="preserve">Payment Terms: </t>
  </si>
  <si>
    <t>The Payment shall be released within 30 days of the IPA</t>
  </si>
  <si>
    <t>EMPLOYER REPRESENTATIVE CERTIFICATION</t>
  </si>
  <si>
    <t>We certify that the above to be true and correct.</t>
  </si>
  <si>
    <t>For on behalf of OMNIYAT CONCEPT INVESTMENTS LLC</t>
  </si>
  <si>
    <t>DATE</t>
  </si>
  <si>
    <t>APPROVAL BY EMPLOYER</t>
  </si>
  <si>
    <t>Employer's approval of the net amount certified</t>
  </si>
  <si>
    <t>For on behalf of SKY PALACES REAL ESTATE DEVELOPMENT LLC</t>
  </si>
  <si>
    <t xml:space="preserve"> (BASED ON  EFC VALUE)</t>
  </si>
  <si>
    <t xml:space="preserve">(H=F-G) NET AMOUNT CERTIFIED FOR PAYMENT (CHANGE OVER LAST CERTIFICATE):                                                                                </t>
  </si>
  <si>
    <t xml:space="preserve">(I) 5% (VAT ON NETT PAYMENT) </t>
  </si>
  <si>
    <t>INTERNAL CERTIFICATION ONLY</t>
  </si>
  <si>
    <t>We certify that the above to be true and correct for and on behalf of OMNIYAT CONCEPT INVESTMENTS LLC</t>
  </si>
  <si>
    <t>Peter Stephenson</t>
  </si>
  <si>
    <t>Managing Director - Development</t>
  </si>
  <si>
    <t>SKY PALACES REAL ESTATE DEVELOPMENT LLC approval to proceed the net amount certified for approval</t>
  </si>
  <si>
    <t>Ishan Garga</t>
  </si>
  <si>
    <t>Managing Director - Corporate Finance &amp; Investments</t>
  </si>
  <si>
    <t xml:space="preserve">Project: </t>
  </si>
  <si>
    <t xml:space="preserve">Plot - 18 </t>
  </si>
  <si>
    <t>Contract :</t>
  </si>
  <si>
    <t>Base Build Works</t>
  </si>
  <si>
    <t>Description</t>
  </si>
  <si>
    <t xml:space="preserve">Previous </t>
  </si>
  <si>
    <t xml:space="preserve">This Month </t>
  </si>
  <si>
    <t xml:space="preserve">Cumulative </t>
  </si>
  <si>
    <t>01</t>
  </si>
  <si>
    <t>Subcontractor Payments</t>
  </si>
  <si>
    <t>02</t>
  </si>
  <si>
    <t xml:space="preserve">Material </t>
  </si>
  <si>
    <t>03</t>
  </si>
  <si>
    <t xml:space="preserve">Plant </t>
  </si>
  <si>
    <t>04</t>
  </si>
  <si>
    <t>Overhead</t>
  </si>
  <si>
    <t>05</t>
  </si>
  <si>
    <t xml:space="preserve">Committed Orders </t>
  </si>
  <si>
    <t xml:space="preserve">TOTAL </t>
  </si>
  <si>
    <t>Contractor:</t>
  </si>
  <si>
    <t>Sn</t>
  </si>
  <si>
    <t>Previous</t>
  </si>
  <si>
    <t xml:space="preserve">Prelims </t>
  </si>
  <si>
    <t>Civil</t>
  </si>
  <si>
    <t>Total</t>
  </si>
  <si>
    <t>Contractor:Khansaheb Civil Engineering LLC</t>
  </si>
  <si>
    <t>Contract :Base Build Works</t>
  </si>
  <si>
    <t>Category</t>
  </si>
  <si>
    <t>This Month</t>
  </si>
  <si>
    <t xml:space="preserve">Total Hours </t>
  </si>
  <si>
    <t xml:space="preserve">Amount </t>
  </si>
  <si>
    <t xml:space="preserve">Civil </t>
  </si>
  <si>
    <t xml:space="preserve">Unskilled Labour </t>
  </si>
  <si>
    <t xml:space="preserve">Skilled Labour </t>
  </si>
  <si>
    <t>Operators costs</t>
  </si>
  <si>
    <t>Tradesmen costs</t>
  </si>
  <si>
    <t>Charge hand labour costs</t>
  </si>
  <si>
    <t>PRAVEEN-July (Office Boy)</t>
  </si>
  <si>
    <t>Civil Work</t>
  </si>
  <si>
    <t>Value</t>
  </si>
  <si>
    <t>Value of MEP works completed in this Certificate</t>
  </si>
  <si>
    <t>Ddt: MEP Preliminaries</t>
  </si>
  <si>
    <t>Ddt: MEP OH/Profit</t>
  </si>
  <si>
    <t>Ddt: MEP Staff</t>
  </si>
  <si>
    <t xml:space="preserve">Value of Provisional Sum works completed in this Certificate </t>
  </si>
  <si>
    <t>Total value of works applicable for the retention</t>
  </si>
  <si>
    <t>Retention of this Certificate</t>
  </si>
  <si>
    <t>Contract : Base Build Works</t>
  </si>
  <si>
    <t>A</t>
  </si>
  <si>
    <t>Advance Payments</t>
  </si>
  <si>
    <t>Mobilization Payment as per Clause 30</t>
  </si>
  <si>
    <t>On Account Payment as per Clause 33</t>
  </si>
  <si>
    <t>Advances to Sub-Contractors -Refer to the attached Summary for details</t>
  </si>
  <si>
    <t xml:space="preserve">Total Advance Payment </t>
  </si>
  <si>
    <t>B</t>
  </si>
  <si>
    <t xml:space="preserve">Advance Payment  Recovery </t>
  </si>
  <si>
    <t>Recovery from Mobilization Payment - A.1</t>
  </si>
  <si>
    <t>Recovery from on Account Payment -A.2</t>
  </si>
  <si>
    <t>Recovery from advances to Sub-Contractors- A.3</t>
  </si>
  <si>
    <t>Total -Advance Payment  Recovery</t>
  </si>
  <si>
    <t>Contractor's  Representative</t>
  </si>
  <si>
    <t xml:space="preserve">Project Name  :                                      </t>
  </si>
  <si>
    <t>Plot 18, Business Bay Dubai, UAE</t>
  </si>
  <si>
    <t xml:space="preserve">Employer :                                      </t>
  </si>
  <si>
    <t>Consultant:</t>
  </si>
  <si>
    <t>Payment Cert. No.</t>
  </si>
  <si>
    <t>Budget</t>
  </si>
  <si>
    <t>Dated Raised:</t>
  </si>
  <si>
    <t>Contract Title:</t>
  </si>
  <si>
    <t>Main Works</t>
  </si>
  <si>
    <t>SN</t>
  </si>
  <si>
    <t>PC No.</t>
  </si>
  <si>
    <t>INVOICE NO.</t>
  </si>
  <si>
    <t>PHASE</t>
  </si>
  <si>
    <t>PREVIOUS CERTIFIED VALUE</t>
  </si>
  <si>
    <t>CERTIFIED TO DATE</t>
  </si>
  <si>
    <t>PC-1</t>
  </si>
  <si>
    <t>Application No. 1</t>
  </si>
  <si>
    <t>PC-2</t>
  </si>
  <si>
    <t>Application No. 2</t>
  </si>
  <si>
    <t>PC-3</t>
  </si>
  <si>
    <t>Application No. 3</t>
  </si>
  <si>
    <t>IPA No.3-Period Ending April 2022</t>
  </si>
  <si>
    <t>PC-4</t>
  </si>
  <si>
    <t>Application No. 4</t>
  </si>
  <si>
    <t>IPA No.4 -Period Ending May 2022</t>
  </si>
  <si>
    <t>PC-5</t>
  </si>
  <si>
    <t>Application No. 5</t>
  </si>
  <si>
    <t>IPA No.5 -Period Ending June 2022</t>
  </si>
  <si>
    <t>PC-6</t>
  </si>
  <si>
    <t>Application No. 6</t>
  </si>
  <si>
    <t>IPA No.6 -Period Ending July 2022</t>
  </si>
  <si>
    <t>PC-7</t>
  </si>
  <si>
    <t>Application No. 7</t>
  </si>
  <si>
    <t>IPA No.7 -Period Ending August 2022</t>
  </si>
  <si>
    <t>PC-8</t>
  </si>
  <si>
    <t>Application No. 8</t>
  </si>
  <si>
    <t>IPA No.8 -Period Ending September 2022</t>
  </si>
  <si>
    <t>TOTAL CERTIFIED</t>
  </si>
  <si>
    <t>Total Preliminaries - MEP</t>
  </si>
  <si>
    <t>Total Direct Works - MEP</t>
  </si>
  <si>
    <t>Total Provisional Sum Packages - MEP</t>
  </si>
  <si>
    <t>Advcances - MEP</t>
  </si>
  <si>
    <t>Amount Considered for MEP Subcontractor's OHP (12.5%)</t>
  </si>
  <si>
    <t>Add</t>
  </si>
  <si>
    <t>Ddt</t>
  </si>
  <si>
    <t>Amount Considered for Main Contractor's OHP on MEP (10%)</t>
  </si>
  <si>
    <t>C</t>
  </si>
  <si>
    <t>Total Preliminaries - Civil</t>
  </si>
  <si>
    <t>Total Direct Works - Civil</t>
  </si>
  <si>
    <t>Total Provisional Sum Packages - Civil</t>
  </si>
  <si>
    <t>Advances - Civil</t>
  </si>
  <si>
    <t xml:space="preserve">KID Work Done </t>
  </si>
  <si>
    <t>Amount Considered for Main Contractor's OHP (12.5%)</t>
  </si>
  <si>
    <t>Total Amount (AED )</t>
  </si>
  <si>
    <t>Applied Amount (AED)</t>
  </si>
  <si>
    <t>AHK Works- Alternatives SC's</t>
  </si>
  <si>
    <t>ID - Joinery &amp; Finishes</t>
  </si>
  <si>
    <t xml:space="preserve">BOQ Categroy </t>
  </si>
  <si>
    <t>Amount</t>
  </si>
  <si>
    <t>Al Ihsan Building Materials Trading (LPO HM-201A22002/0056)- Balcony Tiles</t>
  </si>
  <si>
    <t>Al Majid LLC (LPO HM-201A22002/0167 ) - GRP Tank</t>
  </si>
  <si>
    <t>Al Najar LLC (LPO HM-201A22002/0162 ) - DC Furniture</t>
  </si>
  <si>
    <t>AST Digital Print Centre (LPO HM-201A22002/0037)- Printer charges</t>
  </si>
  <si>
    <t>06</t>
  </si>
  <si>
    <t xml:space="preserve">Carpet Land  LLC (LPO HM-201A22002/0151) - Carpet </t>
  </si>
  <si>
    <t>07</t>
  </si>
  <si>
    <t>08</t>
  </si>
  <si>
    <t>Dosteen Doors &amp; Shutters LLC (LPO HM-201A22002/0069)- Scissor Lift</t>
  </si>
  <si>
    <t>09</t>
  </si>
  <si>
    <t>Dosteen Doors &amp; Shutters LLC (LPO HM-201A22002/0117)- Scissor Lift</t>
  </si>
  <si>
    <t>10</t>
  </si>
  <si>
    <t>Dutco  LLC (LPO HM-201A22002/0155) - Modular Seal</t>
  </si>
  <si>
    <t>11</t>
  </si>
  <si>
    <t>12</t>
  </si>
  <si>
    <t>Golden Ready Mix LLC (LPO HM-201A22002/0023 R1)- Concrete supply</t>
  </si>
  <si>
    <t>13</t>
  </si>
  <si>
    <t>14</t>
  </si>
  <si>
    <t>15</t>
  </si>
  <si>
    <t>Indigatech  (LPO HM-201A22002/0095)- Fire rated Windows</t>
  </si>
  <si>
    <t>16</t>
  </si>
  <si>
    <t>Indigatech  (LPO HM-201A22002/0132)- Window Glass</t>
  </si>
  <si>
    <t>17</t>
  </si>
  <si>
    <t>Inter Metal  LLC (LPO HM-201A22002/0168 ) - DC Furniture</t>
  </si>
  <si>
    <t>18</t>
  </si>
  <si>
    <t xml:space="preserve">IT infra-strucure set up to Offices </t>
  </si>
  <si>
    <t>19</t>
  </si>
  <si>
    <t>Jabel Ali Tra. LLC (LPO HM-201A22002/0161 ) -Dune Sand</t>
  </si>
  <si>
    <t>20</t>
  </si>
  <si>
    <t>21</t>
  </si>
  <si>
    <t>22</t>
  </si>
  <si>
    <t>23</t>
  </si>
  <si>
    <t>24</t>
  </si>
  <si>
    <t>25</t>
  </si>
  <si>
    <t>26</t>
  </si>
  <si>
    <t>Master Builders Solutions  LLC (LPO HM-201A22002/0170) - Mater top</t>
  </si>
  <si>
    <t>27</t>
  </si>
  <si>
    <t>28</t>
  </si>
  <si>
    <t>New Era Construction (LPO HM-201A22002/00113)- Cobiax Permanent Formwork</t>
  </si>
  <si>
    <t>29</t>
  </si>
  <si>
    <t>30</t>
  </si>
  <si>
    <t>31</t>
  </si>
  <si>
    <t>32</t>
  </si>
  <si>
    <t>Spider Access  (LPO HM-201A22002/0130)- Column rectification &amp; paint Mock up</t>
  </si>
  <si>
    <t>33</t>
  </si>
  <si>
    <t>34</t>
  </si>
  <si>
    <t>TOTAL AMOUNT</t>
  </si>
  <si>
    <t>STAFF COST SUMMARY</t>
  </si>
  <si>
    <t xml:space="preserve">Staff Cost </t>
  </si>
  <si>
    <t>Civil -staff</t>
  </si>
  <si>
    <t>MEP staff</t>
  </si>
  <si>
    <t>KHANSAHEB CIVIL ENGINEERING</t>
  </si>
  <si>
    <t>Calendar days</t>
  </si>
  <si>
    <t>DORCHESTER HOTEL &amp; RESIDENCES</t>
  </si>
  <si>
    <t>Ddt Saturdays &amp; Sundays, Holidays</t>
  </si>
  <si>
    <t>Working days (exc Sat &amp; Sun)</t>
  </si>
  <si>
    <t>DESIGNATION</t>
  </si>
  <si>
    <t>NAME</t>
  </si>
  <si>
    <t>Tender Headcount</t>
  </si>
  <si>
    <t>Alloc'n
(wkg days)</t>
  </si>
  <si>
    <t>Alloc'n
(Mth)</t>
  </si>
  <si>
    <t>MONTHLY RATE</t>
  </si>
  <si>
    <t>TOTAL AMOUNT (AED)</t>
  </si>
  <si>
    <t>Project Management Team</t>
  </si>
  <si>
    <t>Contracts Manager</t>
  </si>
  <si>
    <t>Darren Cook</t>
  </si>
  <si>
    <t>Project Director (SPM)</t>
  </si>
  <si>
    <t>Chris McCann</t>
  </si>
  <si>
    <t>Project Manager</t>
  </si>
  <si>
    <t>Execution Team</t>
  </si>
  <si>
    <t>Snr. Construction Manager</t>
  </si>
  <si>
    <t>4a</t>
  </si>
  <si>
    <t>Construction Manager</t>
  </si>
  <si>
    <t>Hussein Naser Hussein</t>
  </si>
  <si>
    <t>4b</t>
  </si>
  <si>
    <t>Sam Sutherland</t>
  </si>
  <si>
    <t>4c</t>
  </si>
  <si>
    <t>Nanjappa</t>
  </si>
  <si>
    <t>Project Eng. / PM (Finishes)</t>
  </si>
  <si>
    <t>Ali Saadeddine</t>
  </si>
  <si>
    <t>5a</t>
  </si>
  <si>
    <t>Shivakumaran P</t>
  </si>
  <si>
    <t>5b</t>
  </si>
  <si>
    <t>Justus Angelus</t>
  </si>
  <si>
    <t>5c</t>
  </si>
  <si>
    <t>Vinod Nandikaramadam</t>
  </si>
  <si>
    <t>Snr. Engineer (Finishes)</t>
  </si>
  <si>
    <t>6a</t>
  </si>
  <si>
    <t>Senior Site Engineer</t>
  </si>
  <si>
    <t>Mohammed Shahid</t>
  </si>
  <si>
    <t>6b</t>
  </si>
  <si>
    <t>Riyaz Mohammed</t>
  </si>
  <si>
    <t>6c</t>
  </si>
  <si>
    <t>Nicholas Amoah</t>
  </si>
  <si>
    <t>6d</t>
  </si>
  <si>
    <t xml:space="preserve">Mahmoud Ibrahim </t>
  </si>
  <si>
    <t>6e</t>
  </si>
  <si>
    <t>Karthick Kannan</t>
  </si>
  <si>
    <t>6f</t>
  </si>
  <si>
    <t>Saibalaji Samulu</t>
  </si>
  <si>
    <t>6g</t>
  </si>
  <si>
    <t>Jijo Jacob</t>
  </si>
  <si>
    <t>6h</t>
  </si>
  <si>
    <t>Masco Thangaraju</t>
  </si>
  <si>
    <t>6k</t>
  </si>
  <si>
    <t>Foreman (Finishes)</t>
  </si>
  <si>
    <t>7a</t>
  </si>
  <si>
    <t>Vanarasu Mokkai</t>
  </si>
  <si>
    <t>7b</t>
  </si>
  <si>
    <t>Kuttaiah Voterira P</t>
  </si>
  <si>
    <t>7c</t>
  </si>
  <si>
    <t>Victor Benatefame</t>
  </si>
  <si>
    <t>7d</t>
  </si>
  <si>
    <t>Jagan Shanmugam</t>
  </si>
  <si>
    <t>7e</t>
  </si>
  <si>
    <t>Rajendra Kumar Jangir</t>
  </si>
  <si>
    <t>7f</t>
  </si>
  <si>
    <t>Abdul Malik</t>
  </si>
  <si>
    <t>7g</t>
  </si>
  <si>
    <t>Jagroop Singh</t>
  </si>
  <si>
    <t>7h</t>
  </si>
  <si>
    <t>Mohan Kammarj</t>
  </si>
  <si>
    <t>7J</t>
  </si>
  <si>
    <t>Bahuleyan</t>
  </si>
  <si>
    <t>7k</t>
  </si>
  <si>
    <t>Babyajith</t>
  </si>
  <si>
    <t>7L</t>
  </si>
  <si>
    <t xml:space="preserve">Vikas Chavan </t>
  </si>
  <si>
    <t>7m</t>
  </si>
  <si>
    <t>Viral kumar</t>
  </si>
  <si>
    <t>7n</t>
  </si>
  <si>
    <t xml:space="preserve">Zahidul Hussain </t>
  </si>
  <si>
    <t>7o</t>
  </si>
  <si>
    <t>Thatchinamoorthy</t>
  </si>
  <si>
    <t>7p</t>
  </si>
  <si>
    <t>Abdul Jaleel</t>
  </si>
  <si>
    <t>7q</t>
  </si>
  <si>
    <t>Bilal Rashed</t>
  </si>
  <si>
    <t>7r</t>
  </si>
  <si>
    <t>MD Akramul</t>
  </si>
  <si>
    <t>Charge Hand</t>
  </si>
  <si>
    <t>Support Staff (Technical)</t>
  </si>
  <si>
    <t>Design Manager</t>
  </si>
  <si>
    <t>Matt Ibbotson</t>
  </si>
  <si>
    <t>Design Coordinator</t>
  </si>
  <si>
    <t>Sukesh Nair</t>
  </si>
  <si>
    <t>10a</t>
  </si>
  <si>
    <t xml:space="preserve">Shihab Chandrathil </t>
  </si>
  <si>
    <t>10b</t>
  </si>
  <si>
    <t>Sreejith Mala Thodikayil</t>
  </si>
  <si>
    <t>10c</t>
  </si>
  <si>
    <t>Anitha Kumari</t>
  </si>
  <si>
    <t>MEP Coordinator (Engineering)</t>
  </si>
  <si>
    <t>Jainulabudeen</t>
  </si>
  <si>
    <t>11a</t>
  </si>
  <si>
    <t>Murali Krishnan</t>
  </si>
  <si>
    <t>BIM Modeller</t>
  </si>
  <si>
    <t>Olivia Castro</t>
  </si>
  <si>
    <t>Draughtsman</t>
  </si>
  <si>
    <t>Dileep Mathew</t>
  </si>
  <si>
    <t>13a</t>
  </si>
  <si>
    <t>Sumesh Thekkath</t>
  </si>
  <si>
    <t>13b</t>
  </si>
  <si>
    <t>Sunil Samuel</t>
  </si>
  <si>
    <t>QA/QC Manager</t>
  </si>
  <si>
    <t>Kurian Rajesh</t>
  </si>
  <si>
    <t>QA/QC Inspectors</t>
  </si>
  <si>
    <t>HSE Manager</t>
  </si>
  <si>
    <t>Andrew Cook</t>
  </si>
  <si>
    <t>HSE Officer</t>
  </si>
  <si>
    <t>Arjun Anand</t>
  </si>
  <si>
    <t>17a</t>
  </si>
  <si>
    <t>Albin Bijesh</t>
  </si>
  <si>
    <t>17b</t>
  </si>
  <si>
    <t>Commercial Manager</t>
  </si>
  <si>
    <t>Kevin Davies</t>
  </si>
  <si>
    <t>Procurement Manager (SQS)</t>
  </si>
  <si>
    <t>Procurement Assistant</t>
  </si>
  <si>
    <t>Donavelle B Maquimot</t>
  </si>
  <si>
    <t>20a</t>
  </si>
  <si>
    <t>Sirajudeen N. M.</t>
  </si>
  <si>
    <t>Snr. / Project Quantity Surveyor</t>
  </si>
  <si>
    <t>Saman kulasooriya</t>
  </si>
  <si>
    <t>Quantity Surveyor / Cost Control</t>
  </si>
  <si>
    <t>Anil Kumar</t>
  </si>
  <si>
    <t>22a</t>
  </si>
  <si>
    <t>Mithun Vallar Veetil</t>
  </si>
  <si>
    <t>22b</t>
  </si>
  <si>
    <t>Shari reji</t>
  </si>
  <si>
    <t>Planning Manager / Project Control</t>
  </si>
  <si>
    <t>Aeneas Cameron</t>
  </si>
  <si>
    <t>Planning Engineer / Logistics Eng.</t>
  </si>
  <si>
    <t>Taha</t>
  </si>
  <si>
    <t>24a</t>
  </si>
  <si>
    <t>Surveyor</t>
  </si>
  <si>
    <t>Malik Ijaz Hussain</t>
  </si>
  <si>
    <t>25a</t>
  </si>
  <si>
    <t>Ahmed Khan</t>
  </si>
  <si>
    <t>25b</t>
  </si>
  <si>
    <t>Nasrullah Khan</t>
  </si>
  <si>
    <t>Administrative Staff</t>
  </si>
  <si>
    <t>IT</t>
  </si>
  <si>
    <t>Secretary</t>
  </si>
  <si>
    <t>Queennie Aba</t>
  </si>
  <si>
    <t>50a</t>
  </si>
  <si>
    <t>Cynthia Anne</t>
  </si>
  <si>
    <t>Document Controller</t>
  </si>
  <si>
    <t>Krishan Kumar</t>
  </si>
  <si>
    <t>51a</t>
  </si>
  <si>
    <t>Pitchappan Perikarappan</t>
  </si>
  <si>
    <t>51b</t>
  </si>
  <si>
    <t>Sanjiv Kumar</t>
  </si>
  <si>
    <t>Male Nurse</t>
  </si>
  <si>
    <t>Sonu Varghese</t>
  </si>
  <si>
    <t>52a</t>
  </si>
  <si>
    <t>Sunil Thomas</t>
  </si>
  <si>
    <t>Accounts Staff</t>
  </si>
  <si>
    <t>Accts. Asst.</t>
  </si>
  <si>
    <t>Store Keeper</t>
  </si>
  <si>
    <t>Mohammad Rizwanullah</t>
  </si>
  <si>
    <t>Store Asst.</t>
  </si>
  <si>
    <t>Time Keeper</t>
  </si>
  <si>
    <t>Sarvjit</t>
  </si>
  <si>
    <t>TOTAL FOR STAFF</t>
  </si>
  <si>
    <t>All rates are Net and subject to overhead and profit in accordance with Schedule 2 - Basis of Calculating the Contract Price.</t>
  </si>
  <si>
    <t>The Contractor shall be reimbursed for its staff (and that of its MEP Subcontractor) in accordance with Schedule 2 - Basis of Calculating the Contact Price.</t>
  </si>
  <si>
    <t>We have not made any amendment to the designations as these and the duration on site will need further development and agreement in due course in conjunction with the agreement of Programme.</t>
  </si>
  <si>
    <t>We have provided  for MEP Subcontractor staff and these MEP personnel will form part of the separate MEP contractors management team</t>
  </si>
  <si>
    <t>We note that the role of Contracts Manager is absent from your schedule, this designation we will be an integral part of the on-site management team.</t>
  </si>
  <si>
    <t>We have left the rate for Senior Construction Manager blank as this role is equivalent to our designation of a Construction Manager</t>
  </si>
  <si>
    <t>We have used the KCE rate for a QA/QC Engineer as QA/QC Inspector in item 15.</t>
  </si>
  <si>
    <t>We have used the KCE rate for HSE Supervisor as HSE Officer in item 17.</t>
  </si>
  <si>
    <t>RPJV Historical Debts</t>
  </si>
  <si>
    <t xml:space="preserve">Item
No.  </t>
  </si>
  <si>
    <t xml:space="preserve">Cost Items </t>
  </si>
  <si>
    <t>Remarks</t>
  </si>
  <si>
    <t>Culligan International Emirate</t>
  </si>
  <si>
    <t>Derrick Crane Historical Debt</t>
  </si>
  <si>
    <t xml:space="preserve">Generators Historical Debt </t>
  </si>
  <si>
    <t>Paid to KCE for Al SHOLA</t>
  </si>
  <si>
    <t>Al Hayath- GRP Lining</t>
  </si>
  <si>
    <t>TWIC Insulation Materials Supply</t>
  </si>
  <si>
    <t>TOTAL COST FOR HISTORICAL DEBTS</t>
  </si>
  <si>
    <t>PROJECT</t>
  </si>
  <si>
    <t>DORCHESTER HOTEL AND RESIDENCES</t>
  </si>
  <si>
    <t>EMPLOYER</t>
  </si>
  <si>
    <t>SKY PALACES REAL ESTATE DEVELOPMENT LLC</t>
  </si>
  <si>
    <t>EMPLOYER'S REP</t>
  </si>
  <si>
    <t>OMNIYAT CONCEPT INVESTMENTS LLC</t>
  </si>
  <si>
    <t>ENGINEER</t>
  </si>
  <si>
    <t>BREWER SMITH BREWER GULG ( BSBG )</t>
  </si>
  <si>
    <t>CONTRACTOR</t>
  </si>
  <si>
    <t>KHANSAHEB CIVIL ENGINEERING - MEP DIVISION</t>
  </si>
  <si>
    <t>FOR THE PERIOD ENDING</t>
  </si>
  <si>
    <t>Item</t>
  </si>
  <si>
    <t>Contractor</t>
  </si>
  <si>
    <t>Contract Amount (AED)</t>
  </si>
  <si>
    <t>Anticipated Contract Amount (AED)</t>
  </si>
  <si>
    <t>Progress Completion (%)</t>
  </si>
  <si>
    <t>Work Done (AED)</t>
  </si>
  <si>
    <t>Cumulative</t>
  </si>
  <si>
    <t xml:space="preserve">MEP Staff </t>
  </si>
  <si>
    <t>KMEP</t>
  </si>
  <si>
    <t xml:space="preserve">MEP Preliminaries </t>
  </si>
  <si>
    <t>DIRECT WORKS</t>
  </si>
  <si>
    <t>MEP Labour Supply</t>
  </si>
  <si>
    <t>D</t>
  </si>
  <si>
    <t>MEP Work Approvals</t>
  </si>
  <si>
    <t>E</t>
  </si>
  <si>
    <t>MEP Material Purchases</t>
  </si>
  <si>
    <t>F</t>
  </si>
  <si>
    <t>Historical Cost under W.A</t>
  </si>
  <si>
    <t>G</t>
  </si>
  <si>
    <t xml:space="preserve">Fire Protection </t>
  </si>
  <si>
    <t>FIREX</t>
  </si>
  <si>
    <t>H</t>
  </si>
  <si>
    <t xml:space="preserve">BMS works </t>
  </si>
  <si>
    <t>JCI</t>
  </si>
  <si>
    <t>I</t>
  </si>
  <si>
    <t xml:space="preserve">Gas works </t>
  </si>
  <si>
    <t>UGAZ</t>
  </si>
  <si>
    <t>J</t>
  </si>
  <si>
    <t xml:space="preserve">HWS Equipments </t>
  </si>
  <si>
    <t>FJT</t>
  </si>
  <si>
    <t>K</t>
  </si>
  <si>
    <t>ELV works</t>
  </si>
  <si>
    <t>SIS</t>
  </si>
  <si>
    <t>L</t>
  </si>
  <si>
    <t>Fire Stop - Sealant Works</t>
  </si>
  <si>
    <t>FSME</t>
  </si>
  <si>
    <t>PS WORKS</t>
  </si>
  <si>
    <t>M</t>
  </si>
  <si>
    <t>Lifts</t>
  </si>
  <si>
    <t>KONE</t>
  </si>
  <si>
    <t>N</t>
  </si>
  <si>
    <t>GRMS and Access control system</t>
  </si>
  <si>
    <t>Creation Gulf</t>
  </si>
  <si>
    <t>O</t>
  </si>
  <si>
    <t>FOH LV/ ELV Final Point wiring</t>
  </si>
  <si>
    <t>P</t>
  </si>
  <si>
    <t xml:space="preserve">Sanitarywares </t>
  </si>
  <si>
    <t>SANIPEX/ AF</t>
  </si>
  <si>
    <t>Q</t>
  </si>
  <si>
    <t xml:space="preserve">Lighting fixtures </t>
  </si>
  <si>
    <t>P&amp;S and HSE</t>
  </si>
  <si>
    <t>Total MEP Amount</t>
  </si>
  <si>
    <t>SN No</t>
  </si>
  <si>
    <t>Scope of work</t>
  </si>
  <si>
    <t>Subcontract Order Amount</t>
  </si>
  <si>
    <t>Work Approval Reference</t>
  </si>
  <si>
    <t>BOQ Category</t>
  </si>
  <si>
    <t>Materials On Site</t>
  </si>
  <si>
    <t>Material Off site</t>
  </si>
  <si>
    <t>Sub-Total</t>
  </si>
  <si>
    <t xml:space="preserve">Total Certified </t>
  </si>
  <si>
    <t>Previous Valuation</t>
  </si>
  <si>
    <t>To Date</t>
  </si>
  <si>
    <t>Advance</t>
  </si>
  <si>
    <t xml:space="preserve">Advance % </t>
  </si>
  <si>
    <t>Recovery %</t>
  </si>
  <si>
    <t>Recovery</t>
  </si>
  <si>
    <t>Balance</t>
  </si>
  <si>
    <t>Subcontractors</t>
  </si>
  <si>
    <t>Arcadia Metal Industries</t>
  </si>
  <si>
    <t>External Metal works</t>
  </si>
  <si>
    <t>N/A</t>
  </si>
  <si>
    <t>Landscape</t>
  </si>
  <si>
    <t>Watermaster Technical Services LLC</t>
  </si>
  <si>
    <t>Swimming Pool &amp; Water Feature works</t>
  </si>
  <si>
    <t xml:space="preserve">Swimming Pools </t>
  </si>
  <si>
    <t>Dar Al Rokham LLC</t>
  </si>
  <si>
    <t>Internal Stone works</t>
  </si>
  <si>
    <t>Al Shirawi Contracting Co LLC</t>
  </si>
  <si>
    <t>Waterproofing works</t>
  </si>
  <si>
    <t>Secondary Structures</t>
  </si>
  <si>
    <t>Alshafar Interiors Co LLC</t>
  </si>
  <si>
    <t>Joinery to Guest Rooms</t>
  </si>
  <si>
    <t>Isam Kabbani &amp; Partners</t>
  </si>
  <si>
    <t>Guniting &amp; Waterproofing works</t>
  </si>
  <si>
    <t>Fiona Environs UAE</t>
  </si>
  <si>
    <t>Soft Landscaping &amp; Irrigation works</t>
  </si>
  <si>
    <t>Al Reem Marble &amp; Granite LLC</t>
  </si>
  <si>
    <t>External Stoneworks</t>
  </si>
  <si>
    <t>Joyz Overseas Technical Services LLC</t>
  </si>
  <si>
    <t>EIFS works</t>
  </si>
  <si>
    <t>GRC - EIFS</t>
  </si>
  <si>
    <t>Bond Interiors Design LLC</t>
  </si>
  <si>
    <t>Fitout of Hotel Lobby, All Day Dining &amp; Spa Works</t>
  </si>
  <si>
    <t>Al Rawda General Maint. &amp; Decoration  Co LLC</t>
  </si>
  <si>
    <t>Partition &amp; Ceiling works</t>
  </si>
  <si>
    <t>Joseph Advertisers LLC</t>
  </si>
  <si>
    <t>Signage works</t>
  </si>
  <si>
    <t xml:space="preserve">ID - Signage </t>
  </si>
  <si>
    <t>Joseph Decorative Glass</t>
  </si>
  <si>
    <t>Internal Glazing works</t>
  </si>
  <si>
    <t>Walltracts</t>
  </si>
  <si>
    <t>Wall Coverings</t>
  </si>
  <si>
    <t>Goodrich Global Trading LLC</t>
  </si>
  <si>
    <t>Carpets to Guest Rooms</t>
  </si>
  <si>
    <t>Arabian Profile C Ltd</t>
  </si>
  <si>
    <t>GRC Works</t>
  </si>
  <si>
    <t>Façade - GRC</t>
  </si>
  <si>
    <t>Glass Line Aluminium LLC</t>
  </si>
  <si>
    <t>Aluminium &amp; Glazing Façade works</t>
  </si>
  <si>
    <t>Façade - Aluminium and Glass</t>
  </si>
  <si>
    <t>EW COX Middle East LLC</t>
  </si>
  <si>
    <t>BMU System</t>
  </si>
  <si>
    <t>Mohammed Tayyeb Khoory &amp; Sons</t>
  </si>
  <si>
    <t>Garbage &amp; Linen Chutes</t>
  </si>
  <si>
    <t>HTS Carpets Trading LLC</t>
  </si>
  <si>
    <t>Carpets to lift lobbies &amp; Corridors</t>
  </si>
  <si>
    <t>Khansaheb Interior Division</t>
  </si>
  <si>
    <t>Restaurant Works</t>
  </si>
  <si>
    <t>MEP Subcontract Advances</t>
  </si>
  <si>
    <t>Faisal Jassim Trading Co</t>
  </si>
  <si>
    <t>Sun Star Electromichanical LLC</t>
  </si>
  <si>
    <t>ISTA Middle East</t>
  </si>
  <si>
    <t>Project &amp; Supplies</t>
  </si>
  <si>
    <t xml:space="preserve">HS Energy Solutions </t>
  </si>
  <si>
    <t>Subcontractors ( Domestic )</t>
  </si>
  <si>
    <t>Blue Sky LLC</t>
  </si>
  <si>
    <t>Supply of MEP Maintenance team</t>
  </si>
  <si>
    <t>P006</t>
  </si>
  <si>
    <t>Ceiling &amp; Partition repairs, painting works</t>
  </si>
  <si>
    <t>C036</t>
  </si>
  <si>
    <t>Creative House Scaffolding</t>
  </si>
  <si>
    <t>Scaffolding</t>
  </si>
  <si>
    <t>C001</t>
  </si>
  <si>
    <t>TWIC Insulation Materials Supply LLC</t>
  </si>
  <si>
    <t>Epoxy Coating &amp; Dust Sealer works</t>
  </si>
  <si>
    <t>C-015, 16 R1</t>
  </si>
  <si>
    <t>Al Maraya Marble &amp; Granite Factory LLC</t>
  </si>
  <si>
    <t>Tile Installation</t>
  </si>
  <si>
    <t>C011</t>
  </si>
  <si>
    <t>Greenwood General Trading LLC</t>
  </si>
  <si>
    <t>Wooden Flooring</t>
  </si>
  <si>
    <t>C017</t>
  </si>
  <si>
    <t>Data Link Technical Services LLC</t>
  </si>
  <si>
    <t>Wild Air Partitions</t>
  </si>
  <si>
    <t>C006R1</t>
  </si>
  <si>
    <t>Corecut Engineering LLC</t>
  </si>
  <si>
    <t>Coring &amp; Scanning</t>
  </si>
  <si>
    <t>C010</t>
  </si>
  <si>
    <t>Firestop Middle East</t>
  </si>
  <si>
    <t>Firestopping works</t>
  </si>
  <si>
    <t>C-001, 002 R1</t>
  </si>
  <si>
    <t>Inventure Façade Contracting LLC</t>
  </si>
  <si>
    <t>Glass Balustrade, Door and Louvres</t>
  </si>
  <si>
    <t>C-011</t>
  </si>
  <si>
    <t>Vulcan Industries LLC</t>
  </si>
  <si>
    <t>Steel Doors</t>
  </si>
  <si>
    <t>C-032</t>
  </si>
  <si>
    <t>Polaris International Industries LLC</t>
  </si>
  <si>
    <t>Timber Doors</t>
  </si>
  <si>
    <t>C-029</t>
  </si>
  <si>
    <t>German Concrete Works &amp; Building Contracting LLC</t>
  </si>
  <si>
    <t>Screed &amp; Insulation works</t>
  </si>
  <si>
    <t>C018R1</t>
  </si>
  <si>
    <t>Al Hayat Fiberglass Ind LLC</t>
  </si>
  <si>
    <t>GRP Lining works</t>
  </si>
  <si>
    <t>C027</t>
  </si>
  <si>
    <t>Center Core Professional Technical Services LLC</t>
  </si>
  <si>
    <t>Slab cutting &amp; strengthening works</t>
  </si>
  <si>
    <t>C-033</t>
  </si>
  <si>
    <t>Weserve Technical Services LLC</t>
  </si>
  <si>
    <t>Miscellaneous Steel works</t>
  </si>
  <si>
    <t>C-052</t>
  </si>
  <si>
    <t>Venus Engineering LLC</t>
  </si>
  <si>
    <t>RC column removal &amp; strengthening works</t>
  </si>
  <si>
    <t>C-039</t>
  </si>
  <si>
    <t>Global Composites Solutions LLC</t>
  </si>
  <si>
    <t>GRP Cladding to Planter Wall</t>
  </si>
  <si>
    <t>C-053</t>
  </si>
  <si>
    <t>Indiga Tech Trading LLC</t>
  </si>
  <si>
    <t>C-047</t>
  </si>
  <si>
    <t xml:space="preserve">Hygienic Solutions Chemical Trading LLC </t>
  </si>
  <si>
    <t xml:space="preserve">MMA Flooring </t>
  </si>
  <si>
    <t>C-016</t>
  </si>
  <si>
    <t xml:space="preserve">Monrac LLC </t>
  </si>
  <si>
    <t>PS-021</t>
  </si>
  <si>
    <t>Adv. Bond submitted</t>
  </si>
  <si>
    <t>No Perf. Bond submitted</t>
  </si>
  <si>
    <t>Technical Access Services (L.L.C.)</t>
  </si>
  <si>
    <t xml:space="preserve">Scaffolding Works </t>
  </si>
  <si>
    <t>C-065</t>
  </si>
  <si>
    <t xml:space="preserve">Progress Fabrication </t>
  </si>
  <si>
    <t xml:space="preserve">Metal 2Cladding Works and Misc Metal Works </t>
  </si>
  <si>
    <t>C-078</t>
  </si>
  <si>
    <t>No Adv. Bond submitted</t>
  </si>
  <si>
    <t xml:space="preserve">Ferco Shutters LLC </t>
  </si>
  <si>
    <t xml:space="preserve">Fire Curtains </t>
  </si>
  <si>
    <t>P-027</t>
  </si>
  <si>
    <t>Jeel Alfan Technical Services</t>
  </si>
  <si>
    <t>Decorative Paint</t>
  </si>
  <si>
    <t>P-015</t>
  </si>
  <si>
    <t>Technoserve Technical works LLC</t>
  </si>
  <si>
    <t>Painting works</t>
  </si>
  <si>
    <t>P-012</t>
  </si>
  <si>
    <t>Subcontractors ( Labour Only )</t>
  </si>
  <si>
    <t xml:space="preserve">Al Qannati Electromechanical LLC </t>
  </si>
  <si>
    <t>Labour Supply ( Block Works )</t>
  </si>
  <si>
    <t>Focus Power Security Services LLC</t>
  </si>
  <si>
    <t>Supply of Site Security Service</t>
  </si>
  <si>
    <t>P004</t>
  </si>
  <si>
    <t>Service plus Technical Services LLC</t>
  </si>
  <si>
    <t>Cleaning Service</t>
  </si>
  <si>
    <t>P005</t>
  </si>
  <si>
    <t>Purchases (Pest Control)</t>
  </si>
  <si>
    <t xml:space="preserve">BOQ Categroy  </t>
  </si>
  <si>
    <t xml:space="preserve">Labour Sub </t>
  </si>
  <si>
    <t xml:space="preserve">Provisonal Sums </t>
  </si>
  <si>
    <t>KMEP OHP for MEP Advances</t>
  </si>
  <si>
    <t>IPA No.9 -Period Ending October 2022</t>
  </si>
  <si>
    <t>Application No. 9</t>
  </si>
  <si>
    <t>PC-9</t>
  </si>
  <si>
    <t>Hilti RE 500V4 (HM-201A22002/0183)</t>
  </si>
  <si>
    <t>Mobility General- Ironmongery ( HM-201A22002/0185)</t>
  </si>
  <si>
    <t>Osler- Cradle ( HM-201A22002/0188)</t>
  </si>
  <si>
    <t>Momentum- Ironmongery ( HM-201A22002/0192)</t>
  </si>
  <si>
    <t>Master Emaco ( HM-201A22002/0195)</t>
  </si>
  <si>
    <t>Door Controls Glass Trading( HM-201A22002/0206)</t>
  </si>
  <si>
    <t>Osler- Cradle Maintenance ( HM-201A22002/0207)</t>
  </si>
  <si>
    <t>Amalgam- Traffic Signs ( HM-201A22002/0210)</t>
  </si>
  <si>
    <t>Al Areej AC- Temp AC's ( HM-201A22002/0216)</t>
  </si>
  <si>
    <t>Mobility General- Ironmongery ( HM-201A22002/0222)</t>
  </si>
  <si>
    <t>Schirmer- Façade Testing( HM-201A22002/0224)</t>
  </si>
  <si>
    <t>35</t>
  </si>
  <si>
    <t>36</t>
  </si>
  <si>
    <t>37</t>
  </si>
  <si>
    <t>38</t>
  </si>
  <si>
    <t>39</t>
  </si>
  <si>
    <t>40</t>
  </si>
  <si>
    <t>41</t>
  </si>
  <si>
    <t>42</t>
  </si>
  <si>
    <t>43</t>
  </si>
  <si>
    <t>44</t>
  </si>
  <si>
    <t>45</t>
  </si>
  <si>
    <t>46</t>
  </si>
  <si>
    <t>47</t>
  </si>
  <si>
    <t>Saneesh Melethil Mohan</t>
  </si>
  <si>
    <t>6l</t>
  </si>
  <si>
    <t>Lawrence Chute</t>
  </si>
  <si>
    <t>Sharwan Kumar Jangid</t>
  </si>
  <si>
    <t xml:space="preserve">Usama Amir </t>
  </si>
  <si>
    <t xml:space="preserve">Senthil Kalian </t>
  </si>
  <si>
    <t>17c</t>
  </si>
  <si>
    <t>Srinivas T</t>
  </si>
  <si>
    <t xml:space="preserve">Dormakaba Middle East </t>
  </si>
  <si>
    <t xml:space="preserve">Khansaheb Joinery DIvision ( KJD ) </t>
  </si>
  <si>
    <t>Al Burhani General Trading LLC</t>
  </si>
  <si>
    <t>Rattan House Factory for Furniture and Decoration</t>
  </si>
  <si>
    <t xml:space="preserve">Movable Partition Works- AHK Balance </t>
  </si>
  <si>
    <t xml:space="preserve">Joinery Works- AHK Balance </t>
  </si>
  <si>
    <t>Wooden Flooring &amp; Carpet works- AHK</t>
  </si>
  <si>
    <t>Res Lobbies, Joinery works- AHK Balance</t>
  </si>
  <si>
    <t>International Foundation Group LLC</t>
  </si>
  <si>
    <t>Waterproofing Concrete works</t>
  </si>
  <si>
    <t>X-Calibur Emirates LLC</t>
  </si>
  <si>
    <t>Stair nosing works</t>
  </si>
  <si>
    <t>Master Rubber Manufacturing</t>
  </si>
  <si>
    <t>Wall &amp; Corner Guard works</t>
  </si>
  <si>
    <t>DNK Engineering Equipment Trading LLC</t>
  </si>
  <si>
    <t>Rolling Shutter works</t>
  </si>
  <si>
    <t>C-061 R4</t>
  </si>
  <si>
    <t>C-064</t>
  </si>
  <si>
    <t>C-062</t>
  </si>
  <si>
    <t>C-026</t>
  </si>
  <si>
    <t>PS-025</t>
  </si>
  <si>
    <t>PS-023</t>
  </si>
  <si>
    <t>PS-032</t>
  </si>
  <si>
    <t>PS-044</t>
  </si>
  <si>
    <t xml:space="preserve">Labour </t>
  </si>
  <si>
    <t>Sub</t>
  </si>
  <si>
    <t>OH</t>
  </si>
  <si>
    <t>Labour- Civil</t>
  </si>
  <si>
    <t>Com' Orders</t>
  </si>
  <si>
    <t>Prelims - Civil</t>
  </si>
  <si>
    <t>WA - Civil</t>
  </si>
  <si>
    <t>Staff</t>
  </si>
  <si>
    <t>Staff - Civil</t>
  </si>
  <si>
    <t>Civil Sub Advances</t>
  </si>
  <si>
    <t>Sub Total</t>
  </si>
  <si>
    <t>AS per SC Summary</t>
  </si>
  <si>
    <t>KCE IPA Section Description</t>
  </si>
  <si>
    <t xml:space="preserve">Direct Labor </t>
  </si>
  <si>
    <t>1</t>
  </si>
  <si>
    <t>2</t>
  </si>
  <si>
    <t>3</t>
  </si>
  <si>
    <t>4</t>
  </si>
  <si>
    <t>General Preleminaries</t>
  </si>
  <si>
    <t>RPJV Debt Payments</t>
  </si>
  <si>
    <t>Previous Certified Value - Refer Annexure 12</t>
  </si>
  <si>
    <t>PAYMENT CERTIFICATE - Annexure 09 - OVERHEAD &amp; PROFIT CALCULATION</t>
  </si>
  <si>
    <t>Annexure 10 - RETENTION CALCULATION</t>
  </si>
  <si>
    <t>PAYMENT CERTIFICATE - Annexure 11 - ADVANCE PAYMENTS AND RECOVERY</t>
  </si>
  <si>
    <t>PAYMENT CERTIFICATE - STAFF COST</t>
  </si>
  <si>
    <t>Overheads</t>
  </si>
  <si>
    <t>IPA 09</t>
  </si>
  <si>
    <t>Bill Category</t>
  </si>
  <si>
    <t>Visa Cost of labours</t>
  </si>
  <si>
    <t>Labour cost</t>
  </si>
  <si>
    <t>IPA 08</t>
  </si>
  <si>
    <t>Telecommunication,  Chris McCann (Petty Cash)</t>
  </si>
  <si>
    <t>IPA Ref</t>
  </si>
  <si>
    <t>Adjustments</t>
  </si>
  <si>
    <t>Included VAT</t>
  </si>
  <si>
    <t>Visa cost is already included in the hiring rate</t>
  </si>
  <si>
    <t>Annexure 6 - SUBCONTRACTOR PAYMENT CERTIFICATION (CIVIL WORKS) - SUMMARY</t>
  </si>
  <si>
    <t>Committed Orders Cost Breakdown</t>
  </si>
  <si>
    <t>Debts</t>
  </si>
  <si>
    <t>Christopher Thomas</t>
  </si>
  <si>
    <t>Commercial Director</t>
  </si>
  <si>
    <t>Advance Payment  Recovery - Refer Annexure 11</t>
  </si>
  <si>
    <t>(D) LESS Retention (10%) - Refer Annexure 10</t>
  </si>
  <si>
    <t>(G) LESS Previous Certified Value - Refer Annexure 12</t>
  </si>
  <si>
    <t>Annexure 2</t>
  </si>
  <si>
    <t>Annexure 3,5,6,8</t>
  </si>
  <si>
    <t>Annexure 6,8</t>
  </si>
  <si>
    <t>Annexure 9</t>
  </si>
  <si>
    <t>Mahdi Amjad</t>
  </si>
  <si>
    <t>Executive Chairman</t>
  </si>
  <si>
    <t>General Preliminaries</t>
  </si>
  <si>
    <t>IPA No.10 -Period Ending November 2022</t>
  </si>
  <si>
    <t>PC-10</t>
  </si>
  <si>
    <t>Application No. 10</t>
  </si>
  <si>
    <t>Site Engineer - Hired</t>
  </si>
  <si>
    <t>Foreman - Hired</t>
  </si>
  <si>
    <t>7s</t>
  </si>
  <si>
    <t>Saiful Islam</t>
  </si>
  <si>
    <t>7t</t>
  </si>
  <si>
    <t>Mohammed Rajib</t>
  </si>
  <si>
    <t>7u</t>
  </si>
  <si>
    <t>Farman Karim/Arnold</t>
  </si>
  <si>
    <t>48</t>
  </si>
  <si>
    <t>49</t>
  </si>
  <si>
    <t>50</t>
  </si>
  <si>
    <t>51</t>
  </si>
  <si>
    <t>52</t>
  </si>
  <si>
    <t>53</t>
  </si>
  <si>
    <t>54</t>
  </si>
  <si>
    <t>Doormax Ironmongery (HM-201A22002/0252)</t>
  </si>
  <si>
    <t>Variations
WFA</t>
  </si>
  <si>
    <t>Variations
KCE</t>
  </si>
  <si>
    <t>Vijayraj Contracting Co LLC</t>
  </si>
  <si>
    <t>Plastering works</t>
  </si>
  <si>
    <t>C-019</t>
  </si>
  <si>
    <t>TXM Manpower cost adjustment from material transaction- August 22</t>
  </si>
  <si>
    <t>TXM Manpower cost adjustment from material transaction- September 22</t>
  </si>
  <si>
    <t>TXM Manpower cost adjustment from material transaction- October 22</t>
  </si>
  <si>
    <t>TXM Manpower cost adjustment from material transaction- November 22</t>
  </si>
  <si>
    <t>IT costs adjustment from Overhead transaction for June 22</t>
  </si>
  <si>
    <t>IT costs adjustment from Overhead transaction July 22</t>
  </si>
  <si>
    <t>IT costs adjustment from Overhead transaction August 22</t>
  </si>
  <si>
    <t>IT costs adjustment from Overhead transaction September 22</t>
  </si>
  <si>
    <t>Material Cost</t>
  </si>
  <si>
    <t>IPA 10</t>
  </si>
  <si>
    <t>Plant Cost</t>
  </si>
  <si>
    <t>TOTAL</t>
  </si>
  <si>
    <t>5</t>
  </si>
  <si>
    <t>s</t>
  </si>
  <si>
    <t>PC-11</t>
  </si>
  <si>
    <t>Application No. 11</t>
  </si>
  <si>
    <t>IPA No.11 -Period Ending December 2022</t>
  </si>
  <si>
    <t>TXM Manpower cost adjustment from material transaction- December 22</t>
  </si>
  <si>
    <t>IPA 11</t>
  </si>
  <si>
    <t>Schirmer Safety Consultants  (LPO HM-201A22002/0065)- Façade Inspection Services</t>
  </si>
  <si>
    <t>Master Builders Solutions  LLC (LPO HM-201A22002/0159) - Emaco</t>
  </si>
  <si>
    <t>Osler Access LLC (LPO HM-201A22002/0166 ) - Cradle Works</t>
  </si>
  <si>
    <t>Smart Office LLC (LPO HM-201A22002/169 ) - DC Furnitire</t>
  </si>
  <si>
    <t xml:space="preserve">Consent (LPO HM-201A22002/0172) - Tile &amp;  Coping  </t>
  </si>
  <si>
    <t>Momentum (LPO HM-201A22002/0179)- Ironmongery</t>
  </si>
  <si>
    <t>Fluid Codes Testing- (LPO HM-201A22002/0149)</t>
  </si>
  <si>
    <t>Ostermeier- Supply of manhole covers ( HM-201A22002/0277)</t>
  </si>
  <si>
    <t>Smart Office Furnitures ( HM-201A22002/0240)</t>
  </si>
  <si>
    <t>Betec CAD Louvers (HM-201A22002/0267)</t>
  </si>
  <si>
    <t>Mobility General Trading  (HM-201A22002/0273)</t>
  </si>
  <si>
    <t>Doormax Ironmongery (HM-201A22002/0280)</t>
  </si>
  <si>
    <t>Styro Polystyrene (HM-201A22002/0281)</t>
  </si>
  <si>
    <t>55</t>
  </si>
  <si>
    <t>6j</t>
  </si>
  <si>
    <t>Mani Kandan</t>
  </si>
  <si>
    <t xml:space="preserve">Sawaf Manamkandath </t>
  </si>
  <si>
    <t xml:space="preserve">Anuj Johnson </t>
  </si>
  <si>
    <t>6m</t>
  </si>
  <si>
    <t xml:space="preserve">Ahmed Hosny </t>
  </si>
  <si>
    <t>6n</t>
  </si>
  <si>
    <t>6p</t>
  </si>
  <si>
    <t>7v</t>
  </si>
  <si>
    <t>Anoop R P</t>
  </si>
  <si>
    <t>Doormax Building Material Trading LLC</t>
  </si>
  <si>
    <t>Glass Door work</t>
  </si>
  <si>
    <t>C-090</t>
  </si>
  <si>
    <t>KTC International Cont LLC</t>
  </si>
  <si>
    <t>RTA Works</t>
  </si>
  <si>
    <t>C-091</t>
  </si>
  <si>
    <t>Urban Science Building Contracting LLC</t>
  </si>
  <si>
    <t>Joinery-Cupboards</t>
  </si>
  <si>
    <t>C-097</t>
  </si>
  <si>
    <t xml:space="preserve">MEP Sub OH/P </t>
  </si>
  <si>
    <t xml:space="preserve">Advance Balance </t>
  </si>
  <si>
    <t>MEP Advances</t>
  </si>
  <si>
    <t>Annexure 2 - Breakdown of KCE's General Preleminaries  Cost</t>
  </si>
  <si>
    <t>Annexure 3 - Breakdown of KCE's Material Cost</t>
  </si>
  <si>
    <t>Annexure 4 - Breakdown of KCE's Civil Labour Cost</t>
  </si>
  <si>
    <t xml:space="preserve">Annexure 5 - Breakdown of KCE's Plant Cost </t>
  </si>
  <si>
    <t xml:space="preserve">Annexure 07 - Breakdown of KCE's Overhead Cost </t>
  </si>
  <si>
    <t xml:space="preserve">Annexure 8 - Breakdown of KCE's Committed Orders Cost </t>
  </si>
  <si>
    <t>PC-12</t>
  </si>
  <si>
    <t>Application No. 12</t>
  </si>
  <si>
    <t>IPA No.12 -Period Ending January 2023</t>
  </si>
  <si>
    <t>TXM Manpower cost adjustment from material transaction- January 23</t>
  </si>
  <si>
    <t>IPA 12</t>
  </si>
  <si>
    <t>5d</t>
  </si>
  <si>
    <t xml:space="preserve">Asif Nabil Mit </t>
  </si>
  <si>
    <t>Ambadi Gopinathan</t>
  </si>
  <si>
    <t>6o</t>
  </si>
  <si>
    <t xml:space="preserve">Abdul Aziz </t>
  </si>
  <si>
    <t>6q</t>
  </si>
  <si>
    <t xml:space="preserve">Annadurai Kathirvel </t>
  </si>
  <si>
    <t>Vadvelan Solai</t>
  </si>
  <si>
    <t>7w</t>
  </si>
  <si>
    <t>7x</t>
  </si>
  <si>
    <t>7y</t>
  </si>
  <si>
    <t>Hasan Atiar Khan</t>
  </si>
  <si>
    <t>7z</t>
  </si>
  <si>
    <t>Ziaur Rahman Dadu Molla</t>
  </si>
  <si>
    <t xml:space="preserve">Surveyor Manager </t>
  </si>
  <si>
    <t xml:space="preserve">Nisar Ahmed </t>
  </si>
  <si>
    <t>25c</t>
  </si>
  <si>
    <t>Carpets BSH Trading (HM-201A22002/0116)</t>
  </si>
  <si>
    <t>Wow Factor- Barrisol (HM-201A22002/0118)</t>
  </si>
  <si>
    <t>Consent (LPO HM-201A22002/0213) - Benches</t>
  </si>
  <si>
    <t>Consent (LPO HM-201A22002/0242) - Kerbstone</t>
  </si>
  <si>
    <t>Jebel Ali Transport(LPO HM-201A22002/0244) - Roadbase</t>
  </si>
  <si>
    <t>Fireproof(LPO HM-201A22002/0289) - Palgan</t>
  </si>
  <si>
    <t>Laidlaw (LPO HM-201A22002/0286)- Ironmongery</t>
  </si>
  <si>
    <t>Master Builders ( HM-201A22002/0316)</t>
  </si>
  <si>
    <t>High Glass Decor &amp; Curtain Works LLC (LPO HM-201A22002/0080)- Turkish Acrylic carpet</t>
  </si>
  <si>
    <t>Kone (LPO HM-201A22002/0002) - CTU use Lifts (2 Nos)- Jan. 23</t>
  </si>
  <si>
    <t>Kone (LPO HM-201A22002/0048)- CTU use Lifts no 10 &amp; 21 (2 Nos)- Jan 23</t>
  </si>
  <si>
    <t>Kone (LPO HM-201A22002/0138) - CTU Lifts (2 Nos)- for Jan 23</t>
  </si>
  <si>
    <t>Kone (LPO HM-201A22002/0086) - CTU Lifts (1 Nos)- for Oct 22</t>
  </si>
  <si>
    <t>Laidlaw (LPO HM-201A22002/0176)- Ironmongery</t>
  </si>
  <si>
    <t>Styro polystyrene ( HM-201A22002/0234)</t>
  </si>
  <si>
    <t>Arabuild Tiles ( HM-201A22002/0237)</t>
  </si>
  <si>
    <t>Berkeley</t>
  </si>
  <si>
    <t>Elite Skills Technical Services LLC</t>
  </si>
  <si>
    <t>Final Cleaning</t>
  </si>
  <si>
    <t>Steel Door Repainting Works</t>
  </si>
  <si>
    <t>C-067</t>
  </si>
  <si>
    <t>C-087</t>
  </si>
  <si>
    <t>Ddt OHP</t>
  </si>
  <si>
    <t>Add OHP</t>
  </si>
  <si>
    <t>Hard Landscaping</t>
  </si>
  <si>
    <t>Soft Landscaping</t>
  </si>
  <si>
    <t>BMU</t>
  </si>
  <si>
    <t>Direct Labour - Civil</t>
  </si>
  <si>
    <t>Prelims</t>
  </si>
  <si>
    <t>ID - Signage</t>
  </si>
  <si>
    <t>Swimming Pools</t>
  </si>
  <si>
    <t>PC-13</t>
  </si>
  <si>
    <t>Application No. 13</t>
  </si>
  <si>
    <t>February 2023</t>
  </si>
  <si>
    <t>TXM Manpower cost adjustment from material transaction- February 23</t>
  </si>
  <si>
    <t>IPA 13</t>
  </si>
  <si>
    <t>Karim Mohamed</t>
  </si>
  <si>
    <t>6r</t>
  </si>
  <si>
    <t>7aa</t>
  </si>
  <si>
    <t xml:space="preserve">SK Taibul Rahman   </t>
  </si>
  <si>
    <t>7ab</t>
  </si>
  <si>
    <t>7ac</t>
  </si>
  <si>
    <t xml:space="preserve">Tariqul Islam Bakkar Mola  </t>
  </si>
  <si>
    <t>17d</t>
  </si>
  <si>
    <t>Sujith Bhasi</t>
  </si>
  <si>
    <t>51c</t>
  </si>
  <si>
    <t>Sheila Marie</t>
  </si>
  <si>
    <t>Laidlaw (LPO HM-201A22002/0325)- Ironmongery</t>
  </si>
  <si>
    <t>Laidlaw (LPO HM-201A22002/0331)- Ironmongery</t>
  </si>
  <si>
    <t>Consent (LPO HM-201A22002/0345) - Precast</t>
  </si>
  <si>
    <t>Mobility General Trading  (HM-201A22002/0353)</t>
  </si>
  <si>
    <t>Laidlaw (LPO HM-201A22002/0355)- Ironmongery</t>
  </si>
  <si>
    <t>Mobility General Trading  (HM-201A22002/0359)</t>
  </si>
  <si>
    <t>DIgilock  (HM-201A22002/0362)</t>
  </si>
  <si>
    <t>Fischer  Fixing (HM-201A22002/0319)</t>
  </si>
  <si>
    <t>Hilti RE 500V4 (HM-201A22002/0330)</t>
  </si>
  <si>
    <t>Hilti RE 500V4 (HM-201A22002/0231)</t>
  </si>
  <si>
    <t>This Month (KCE)</t>
  </si>
  <si>
    <t>To Date (KCE)</t>
  </si>
  <si>
    <t>Materials On Site (KCE)</t>
  </si>
  <si>
    <t>Material Off site (KCE)</t>
  </si>
  <si>
    <t>Variations
WFA (KCE)</t>
  </si>
  <si>
    <t>Variations
KCE (KCE)</t>
  </si>
  <si>
    <t>Sub-Total (KCE)</t>
  </si>
  <si>
    <t>Advance (KCE)</t>
  </si>
  <si>
    <t>Recovery (KCE)</t>
  </si>
  <si>
    <t>Balance (KCE)</t>
  </si>
  <si>
    <t>Total Claimed (KCE)</t>
  </si>
  <si>
    <t>Pinewood Star Technical Services LLC</t>
  </si>
  <si>
    <t>Labour Supply (ASI Recovery)</t>
  </si>
  <si>
    <t xml:space="preserve">Elenco &amp; TSSC Works ( Kitchen Works SCs ) </t>
  </si>
  <si>
    <t>KCE-14</t>
  </si>
  <si>
    <t>Khansaheb IPA -14</t>
  </si>
  <si>
    <t>This IPC is issued for the KHANSAHAB IPA No.14</t>
  </si>
  <si>
    <t>PC-14</t>
  </si>
  <si>
    <t>Application No. 14</t>
  </si>
  <si>
    <t>IPA No.13 -Period Ending February 2023</t>
  </si>
  <si>
    <t>IPA No.14 -Period Ending March 2023</t>
  </si>
  <si>
    <t>STAFF ALLOCATION - MARCH 2023</t>
  </si>
  <si>
    <t>5e</t>
  </si>
  <si>
    <t>Titus Paul</t>
  </si>
  <si>
    <t>Madhan Singh</t>
  </si>
  <si>
    <t>Yassir Mohamed</t>
  </si>
  <si>
    <t>6s</t>
  </si>
  <si>
    <t>Anil Thomas</t>
  </si>
  <si>
    <t>Khizar Nawaz Muhammed</t>
  </si>
  <si>
    <t>7ad</t>
  </si>
  <si>
    <t>Total Cost of externally hired staff shall be adjusted in this staff summary sheet at the time of completion.</t>
  </si>
  <si>
    <t xml:space="preserve">Forecast </t>
  </si>
  <si>
    <t>Adjustment for IPC 12</t>
  </si>
  <si>
    <t>Adjustment for IPC 13</t>
  </si>
  <si>
    <t>Illusionaire Auto Accessories LLC (HM-201A22002/0364)</t>
  </si>
  <si>
    <t>Mobility General Trading  (HM-201A22002/0368)</t>
  </si>
  <si>
    <t>Momentum- Ironmongery ( HM-201A22002/0369)</t>
  </si>
  <si>
    <t>Stoncor Middle East (HM-201A22002/0385)</t>
  </si>
  <si>
    <t>Master Builders Solutions  LLC (LPO HM-201A22002/0389)</t>
  </si>
  <si>
    <t>Master Builders Solutions  LLC (LPO HM-201A22002/0394)</t>
  </si>
  <si>
    <t>Neotech Engineering ( HM-201A22002/0228)</t>
  </si>
  <si>
    <t>Neotech Engineering ( HM-201A22002/0229)</t>
  </si>
  <si>
    <t>TXM Manpower cost adjustment from material transaction- March 23</t>
  </si>
  <si>
    <t>IPA 14</t>
  </si>
  <si>
    <t>Smart Roof Shade Systems LLC</t>
  </si>
  <si>
    <t>Terra Firma Trading LLC</t>
  </si>
  <si>
    <t>Total Solution Engineering LLC</t>
  </si>
  <si>
    <t>TJ Technical Services Contracting LLC</t>
  </si>
  <si>
    <t>Retractable Pergola System</t>
  </si>
  <si>
    <t>Plant Room Acoustics</t>
  </si>
  <si>
    <t>Stainless Steel Column skirting works</t>
  </si>
  <si>
    <t>Scratch Removal from Glass &amp; Façade</t>
  </si>
  <si>
    <t>C-104</t>
  </si>
  <si>
    <t>C-099</t>
  </si>
  <si>
    <t>C-102 R2</t>
  </si>
  <si>
    <t>World Stars Tech Cont LLC</t>
  </si>
  <si>
    <t>Labour Supply ( Gypsum Carpenters &amp; Painters )</t>
  </si>
  <si>
    <t>Delete M/E accruals for this month</t>
  </si>
  <si>
    <t>Material</t>
  </si>
  <si>
    <t>Labour</t>
  </si>
  <si>
    <t>Plant</t>
  </si>
  <si>
    <t>SC</t>
  </si>
  <si>
    <t>Com Order</t>
  </si>
  <si>
    <t>Our</t>
  </si>
  <si>
    <t>Adjustment</t>
  </si>
  <si>
    <t>Already included</t>
  </si>
  <si>
    <t>Adjustment for IPC 11</t>
  </si>
  <si>
    <t>Site Engineer (from Material Adjustment)</t>
  </si>
  <si>
    <t>Forman (from Labour supply)</t>
  </si>
  <si>
    <t>Bill Value</t>
  </si>
  <si>
    <t>Paid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</si>
</sst>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7">
    <numFmt numFmtId="44" formatCode="_(&quot;$&quot;* #,##0.00_);_(&quot;$&quot;* \(#,##0.00\);_(&quot;$&quot;* &quot;-&quot;??_);_(@_)"/>
    <numFmt numFmtId="43" formatCode="_(* #,##0.00_);_(* \(#,##0.00\);_(* &quot;-&quot;??_);_(@_)"/>
    <numFmt numFmtId="164" formatCode="_-* #,##0.00_-;\-* #,##0.00_-;_-* &quot;-&quot;??_-;_-@_-"/>
    <numFmt numFmtId="165" formatCode="[$-409]dd\-mmm\-yy;@"/>
    <numFmt numFmtId="166" formatCode="[$-409]mmmm\ d\,\ yyyy;@"/>
    <numFmt numFmtId="167" formatCode="_([$AED]\ * #,##0.00_);_([$AED]\ * \(#,##0.00\);_([$AED]\ * &quot;-&quot;??_);_(@_)"/>
    <numFmt numFmtId="168" formatCode="_(* #,##0_);_(* \(#,##0\);_(* &quot;-&quot;??_);_(@_)"/>
    <numFmt numFmtId="169" formatCode="_-* #,##0_-;\-* #,##0_-;_-* &quot;-&quot;??_-;_-@_-"/>
    <numFmt numFmtId="170" formatCode="#,###.00\ &quot;Dh&quot;_-;\(#,###.00\ &quot;Dh&quot;\)"/>
    <numFmt numFmtId="171" formatCode="[$-409]d\-mmm\-yy;@"/>
    <numFmt numFmtId="172" formatCode="mmm/yyyy"/>
    <numFmt numFmtId="173" formatCode="[$-409]mmm\-yy;@"/>
    <numFmt numFmtId="174" formatCode="[$-10409]#,##0;\(#,##0\)"/>
    <numFmt numFmtId="175" formatCode="_(* #,##0.0_);_(* \(#,##0.0\);_(* &quot;-&quot;??_);_(@_)"/>
    <numFmt numFmtId="176" formatCode="_(* #,##0.00_);_(* \(#,##0.00\);_(* \-??_);_(@_)"/>
    <numFmt numFmtId="177" formatCode="[$-409]d\-mmm\-yyyy;@"/>
    <numFmt numFmtId="178" formatCode="0.0%"/>
  </numFmts>
  <fonts count="97">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8"/>
      <color theme="1"/>
      <name val="Arial "/>
    </font>
    <font>
      <sz val="14"/>
      <color theme="1"/>
      <name val="Arial "/>
    </font>
    <font>
      <sz val="10"/>
      <name val="Arial "/>
    </font>
    <font>
      <sz val="12"/>
      <name val="Arial "/>
    </font>
    <font>
      <b/>
      <sz val="12"/>
      <color theme="1"/>
      <name val="Arial "/>
    </font>
    <font>
      <sz val="12"/>
      <color theme="1"/>
      <name val="Arial "/>
    </font>
    <font>
      <b/>
      <u/>
      <sz val="11"/>
      <color theme="1"/>
      <name val="Calibri"/>
      <family val="2"/>
      <scheme val="minor"/>
    </font>
    <font>
      <sz val="11"/>
      <name val="Arial Narrow"/>
      <family val="2"/>
    </font>
    <font>
      <b/>
      <sz val="22"/>
      <color theme="0"/>
      <name val="Arial"/>
      <family val="2"/>
    </font>
    <font>
      <sz val="10"/>
      <name val="Arial Narrow"/>
      <family val="2"/>
    </font>
    <font>
      <sz val="14"/>
      <name val="Arial Narrow"/>
      <family val="2"/>
    </font>
    <font>
      <b/>
      <sz val="16"/>
      <name val="Arial Narrow"/>
      <family val="2"/>
    </font>
    <font>
      <b/>
      <sz val="16"/>
      <name val="Arial"/>
      <family val="2"/>
    </font>
    <font>
      <sz val="14"/>
      <name val="Arial"/>
      <family val="2"/>
    </font>
    <font>
      <b/>
      <sz val="14"/>
      <name val="Arial"/>
      <family val="2"/>
    </font>
    <font>
      <sz val="13"/>
      <name val="Arial"/>
      <family val="2"/>
    </font>
    <font>
      <b/>
      <sz val="13"/>
      <name val="Arial"/>
      <family val="2"/>
    </font>
    <font>
      <sz val="13"/>
      <name val="Arial"/>
      <family val="2"/>
      <charset val="1"/>
    </font>
    <font>
      <sz val="11"/>
      <name val="Arial"/>
      <family val="2"/>
    </font>
    <font>
      <sz val="12"/>
      <name val="Arial"/>
      <family val="2"/>
      <charset val="1"/>
    </font>
    <font>
      <sz val="10"/>
      <color rgb="FFFF0000"/>
      <name val="Arial Narrow"/>
      <family val="2"/>
    </font>
    <font>
      <b/>
      <sz val="11"/>
      <name val="Arial"/>
      <family val="2"/>
    </font>
    <font>
      <b/>
      <sz val="13"/>
      <name val="Arial Narrow"/>
      <family val="2"/>
    </font>
    <font>
      <sz val="13"/>
      <name val="Arial Narrow"/>
      <family val="2"/>
    </font>
    <font>
      <b/>
      <sz val="14"/>
      <name val="Arial Narrow"/>
      <family val="2"/>
    </font>
    <font>
      <b/>
      <sz val="11"/>
      <name val="Arial Narrow"/>
      <family val="2"/>
    </font>
    <font>
      <sz val="12"/>
      <name val="Arial Narrow"/>
      <family val="2"/>
    </font>
    <font>
      <sz val="12"/>
      <name val="Arial"/>
      <family val="2"/>
    </font>
    <font>
      <b/>
      <sz val="13"/>
      <color theme="1"/>
      <name val="Arial"/>
      <family val="2"/>
    </font>
    <font>
      <sz val="16"/>
      <name val="Arial Narrow"/>
      <family val="2"/>
    </font>
    <font>
      <strike/>
      <sz val="13"/>
      <name val="Arial"/>
      <family val="2"/>
    </font>
    <font>
      <b/>
      <strike/>
      <sz val="13"/>
      <name val="Arial"/>
      <family val="2"/>
    </font>
    <font>
      <b/>
      <sz val="12"/>
      <name val="Arial"/>
      <family val="2"/>
    </font>
    <font>
      <sz val="18"/>
      <name val="Arial Narrow"/>
      <family val="2"/>
    </font>
    <font>
      <b/>
      <sz val="18"/>
      <name val="Arial"/>
      <family val="2"/>
    </font>
    <font>
      <sz val="10"/>
      <name val="Arial"/>
      <family val="2"/>
      <charset val="1"/>
    </font>
    <font>
      <b/>
      <sz val="14"/>
      <name val="Arial"/>
      <family val="2"/>
      <charset val="1"/>
    </font>
    <font>
      <b/>
      <sz val="18"/>
      <color rgb="FFFF0000"/>
      <name val="Arial"/>
      <family val="2"/>
    </font>
    <font>
      <sz val="14"/>
      <name val="Arial"/>
      <family val="2"/>
      <charset val="1"/>
    </font>
    <font>
      <sz val="11"/>
      <name val="Arial"/>
      <family val="2"/>
      <charset val="1"/>
    </font>
    <font>
      <b/>
      <sz val="16"/>
      <color theme="1"/>
      <name val="Arial "/>
    </font>
    <font>
      <b/>
      <sz val="11.5"/>
      <color theme="1"/>
      <name val="Arial "/>
    </font>
    <font>
      <sz val="11.5"/>
      <color theme="1"/>
      <name val="Arial "/>
    </font>
    <font>
      <sz val="11"/>
      <color rgb="FF000000"/>
      <name val="Calibri"/>
      <family val="2"/>
      <scheme val="minor"/>
    </font>
    <font>
      <sz val="11"/>
      <name val="Calibri"/>
      <family val="2"/>
    </font>
    <font>
      <b/>
      <sz val="14"/>
      <color theme="1"/>
      <name val="Arial "/>
    </font>
    <font>
      <sz val="10"/>
      <color theme="1"/>
      <name val="Arial "/>
    </font>
    <font>
      <b/>
      <sz val="11"/>
      <name val="Calibri"/>
      <family val="2"/>
    </font>
    <font>
      <b/>
      <sz val="18"/>
      <color theme="1"/>
      <name val="Calibri"/>
      <family val="2"/>
      <scheme val="minor"/>
    </font>
    <font>
      <sz val="14"/>
      <color theme="1"/>
      <name val="Calibri"/>
      <family val="2"/>
      <scheme val="minor"/>
    </font>
    <font>
      <b/>
      <sz val="12"/>
      <color theme="1"/>
      <name val="Calibri"/>
      <family val="2"/>
      <scheme val="minor"/>
    </font>
    <font>
      <sz val="12"/>
      <color theme="1"/>
      <name val="Calibri"/>
      <family val="2"/>
      <scheme val="minor"/>
    </font>
    <font>
      <b/>
      <sz val="12"/>
      <name val="Arial Narrow"/>
      <family val="2"/>
    </font>
    <font>
      <b/>
      <sz val="10"/>
      <name val="Arial"/>
      <family val="2"/>
    </font>
    <font>
      <b/>
      <sz val="12"/>
      <name val="Arial "/>
    </font>
    <font>
      <u/>
      <sz val="11"/>
      <name val="Arial"/>
      <family val="2"/>
    </font>
    <font>
      <sz val="11"/>
      <color theme="1"/>
      <name val="Arial"/>
      <family val="2"/>
    </font>
    <font>
      <sz val="9"/>
      <name val="Arial"/>
      <family val="2"/>
    </font>
    <font>
      <b/>
      <sz val="10"/>
      <name val="Arial "/>
    </font>
    <font>
      <sz val="11"/>
      <name val="Arial "/>
    </font>
    <font>
      <sz val="9"/>
      <name val="Arial "/>
    </font>
    <font>
      <sz val="11"/>
      <color theme="1"/>
      <name val="Arial "/>
    </font>
    <font>
      <b/>
      <sz val="11"/>
      <color theme="1"/>
      <name val="Arial"/>
      <family val="2"/>
    </font>
    <font>
      <b/>
      <u/>
      <sz val="11"/>
      <name val="Arial"/>
      <family val="2"/>
    </font>
    <font>
      <b/>
      <sz val="14"/>
      <name val="Trebuchet MS"/>
      <family val="2"/>
    </font>
    <font>
      <sz val="10"/>
      <name val="Trebuchet MS"/>
      <family val="2"/>
    </font>
    <font>
      <sz val="11"/>
      <name val="Trebuchet MS"/>
      <family val="2"/>
    </font>
    <font>
      <b/>
      <sz val="11"/>
      <name val="Trebuchet MS"/>
      <family val="2"/>
    </font>
    <font>
      <b/>
      <sz val="12"/>
      <name val="Trebuchet MS"/>
      <family val="2"/>
    </font>
    <font>
      <sz val="9"/>
      <name val="Trebuchet MS"/>
      <family val="2"/>
    </font>
    <font>
      <sz val="11"/>
      <name val="Calibri"/>
      <family val="2"/>
      <scheme val="minor"/>
    </font>
    <font>
      <b/>
      <sz val="11"/>
      <name val="Calibri"/>
      <family val="2"/>
      <scheme val="minor"/>
    </font>
    <font>
      <b/>
      <sz val="11"/>
      <color rgb="FF000000"/>
      <name val="Calibri"/>
      <family val="2"/>
      <scheme val="minor"/>
    </font>
    <font>
      <b/>
      <u/>
      <sz val="11"/>
      <color rgb="FF000000"/>
      <name val="Calibri"/>
      <family val="2"/>
      <scheme val="minor"/>
    </font>
    <font>
      <b/>
      <sz val="9"/>
      <color rgb="FF000000"/>
      <name val="Calibri"/>
      <family val="2"/>
      <scheme val="minor"/>
    </font>
    <font>
      <sz val="9"/>
      <color rgb="FF000000"/>
      <name val="Calibri"/>
      <family val="2"/>
      <scheme val="minor"/>
    </font>
    <font>
      <sz val="11"/>
      <color indexed="8"/>
      <name val="Calibri"/>
      <family val="2"/>
    </font>
    <font>
      <b/>
      <u/>
      <sz val="11"/>
      <name val="Trebuchet MS"/>
      <family val="2"/>
    </font>
    <font>
      <sz val="12"/>
      <color indexed="0"/>
      <name val="Arial"/>
      <family val="2"/>
    </font>
    <font>
      <sz val="11"/>
      <color rgb="FFFF0000"/>
      <name val="Trebuchet MS"/>
      <family val="2"/>
    </font>
    <font>
      <sz val="11"/>
      <color theme="1"/>
      <name val="Trebuchet MS"/>
      <family val="2"/>
    </font>
    <font>
      <u/>
      <sz val="11"/>
      <name val="Trebuchet MS"/>
      <family val="2"/>
    </font>
    <font>
      <b/>
      <sz val="10"/>
      <name val="Trebuchet MS"/>
      <family val="2"/>
    </font>
    <font>
      <b/>
      <sz val="9"/>
      <name val="Trebuchet MS"/>
      <family val="2"/>
    </font>
    <font>
      <u/>
      <sz val="9"/>
      <name val="Trebuchet MS"/>
      <family val="2"/>
    </font>
    <font>
      <b/>
      <sz val="10"/>
      <color theme="0"/>
      <name val="Trebuchet MS"/>
      <family val="2"/>
    </font>
    <font>
      <sz val="8"/>
      <name val="Calibri"/>
      <family val="2"/>
      <scheme val="minor"/>
    </font>
    <font>
      <sz val="9"/>
      <color indexed="81"/>
      <name val="Tahoma"/>
      <family val="2"/>
    </font>
    <font>
      <b/>
      <sz val="9"/>
      <color indexed="81"/>
      <name val="Tahoma"/>
      <family val="2"/>
    </font>
    <font>
      <sz val="11"/>
      <name val="Trebuchet MS"/>
      <family val="2"/>
    </font>
    <font>
      <sz val="10"/>
      <name val="Arial"/>
      <family val="2"/>
    </font>
    <font>
      <sz val="10"/>
      <name val="Arial"/>
    </font>
    <font>
      <sz val="10"/>
      <color rgb="FFFF0000"/>
      <name val="Trebuchet MS"/>
      <family val="2"/>
    </font>
  </fonts>
  <fills count="23">
    <fill>
      <patternFill patternType="none"/>
    </fill>
    <fill>
      <patternFill patternType="gray125"/>
    </fill>
    <fill>
      <patternFill patternType="solid">
        <fgColor rgb="FFCCFFCC"/>
        <bgColor indexed="64"/>
      </patternFill>
    </fill>
    <fill>
      <patternFill patternType="solid">
        <fgColor rgb="FFC000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42"/>
        <bgColor indexed="64"/>
      </patternFill>
    </fill>
    <fill>
      <patternFill patternType="solid">
        <fgColor indexed="9"/>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rgb="FFD6DCE4"/>
        <bgColor indexed="64"/>
      </patternFill>
    </fill>
    <fill>
      <patternFill patternType="solid">
        <fgColor theme="0" tint="-4.9989318521683403E-2"/>
        <bgColor indexed="64"/>
      </patternFill>
    </fill>
    <fill>
      <patternFill patternType="solid">
        <fgColor rgb="FFF2F2F2"/>
        <bgColor indexed="64"/>
      </patternFill>
    </fill>
    <fill>
      <patternFill patternType="solid">
        <fgColor rgb="FFD9D9D9"/>
        <bgColor rgb="FF000000"/>
      </patternFill>
    </fill>
    <fill>
      <patternFill patternType="solid">
        <fgColor rgb="FFFFFFCC"/>
        <bgColor rgb="FF000000"/>
      </patternFill>
    </fill>
    <fill>
      <patternFill patternType="solid">
        <fgColor rgb="FFD9E1F2"/>
        <bgColor rgb="FF000000"/>
      </patternFill>
    </fill>
    <fill>
      <patternFill patternType="solid">
        <fgColor rgb="FFFFE1E1"/>
        <bgColor rgb="FF000000"/>
      </patternFill>
    </fill>
    <fill>
      <patternFill patternType="solid">
        <fgColor theme="7" tint="0.79998168889431442"/>
        <bgColor indexed="64"/>
      </patternFill>
    </fill>
    <fill>
      <patternFill patternType="solid">
        <fgColor theme="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00"/>
        <bgColor indexed="64"/>
      </patternFill>
    </fill>
  </fills>
  <borders count="1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double">
        <color indexed="64"/>
      </left>
      <right style="double">
        <color indexed="64"/>
      </right>
      <top style="medium">
        <color indexed="64"/>
      </top>
      <bottom/>
      <diagonal/>
    </border>
    <border>
      <left style="double">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double">
        <color indexed="64"/>
      </left>
      <right style="double">
        <color indexed="64"/>
      </right>
      <top/>
      <bottom style="medium">
        <color indexed="64"/>
      </bottom>
      <diagonal/>
    </border>
    <border>
      <left style="double">
        <color indexed="64"/>
      </left>
      <right style="thin">
        <color auto="1"/>
      </right>
      <top style="thin">
        <color auto="1"/>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thin">
        <color indexed="64"/>
      </left>
      <right/>
      <top/>
      <bottom/>
      <diagonal/>
    </border>
    <border>
      <left style="double">
        <color indexed="64"/>
      </left>
      <right style="double">
        <color indexed="64"/>
      </right>
      <top/>
      <bottom/>
      <diagonal/>
    </border>
    <border>
      <left style="double">
        <color auto="1"/>
      </left>
      <right/>
      <top/>
      <bottom/>
      <diagonal/>
    </border>
    <border>
      <left style="thin">
        <color indexed="64"/>
      </left>
      <right style="thin">
        <color indexed="64"/>
      </right>
      <top/>
      <bottom/>
      <diagonal/>
    </border>
    <border>
      <left style="thin">
        <color auto="1"/>
      </left>
      <right style="medium">
        <color auto="1"/>
      </right>
      <top/>
      <bottom/>
      <diagonal/>
    </border>
    <border>
      <left style="medium">
        <color indexed="64"/>
      </left>
      <right style="thin">
        <color indexed="64"/>
      </right>
      <top/>
      <bottom style="thin">
        <color indexed="64"/>
      </bottom>
      <diagonal/>
    </border>
    <border>
      <left style="thin">
        <color auto="1"/>
      </left>
      <right/>
      <top/>
      <bottom style="thin">
        <color indexed="64"/>
      </bottom>
      <diagonal/>
    </border>
    <border>
      <left style="double">
        <color indexed="64"/>
      </left>
      <right style="double">
        <color indexed="64"/>
      </right>
      <top/>
      <bottom style="thin">
        <color indexed="64"/>
      </bottom>
      <diagonal/>
    </border>
    <border>
      <left/>
      <right/>
      <top/>
      <bottom style="thin">
        <color indexed="64"/>
      </bottom>
      <diagonal/>
    </border>
    <border>
      <left style="double">
        <color indexed="64"/>
      </left>
      <right/>
      <top/>
      <bottom style="thin">
        <color indexed="64"/>
      </bottom>
      <diagonal/>
    </border>
    <border>
      <left style="thin">
        <color auto="1"/>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double">
        <color indexed="64"/>
      </left>
      <right style="double">
        <color indexed="64"/>
      </right>
      <top style="thin">
        <color indexed="64"/>
      </top>
      <bottom/>
      <diagonal/>
    </border>
    <border>
      <left/>
      <right/>
      <top style="thin">
        <color auto="1"/>
      </top>
      <bottom/>
      <diagonal/>
    </border>
    <border>
      <left style="double">
        <color auto="1"/>
      </left>
      <right/>
      <top style="thin">
        <color indexed="64"/>
      </top>
      <bottom/>
      <diagonal/>
    </border>
    <border>
      <left style="thin">
        <color indexed="64"/>
      </left>
      <right style="medium">
        <color indexed="64"/>
      </right>
      <top style="thin">
        <color indexed="64"/>
      </top>
      <bottom/>
      <diagonal/>
    </border>
    <border>
      <left style="medium">
        <color indexed="64"/>
      </left>
      <right/>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medium">
        <color indexed="64"/>
      </left>
      <right/>
      <top style="thin">
        <color indexed="64"/>
      </top>
      <bottom style="medium">
        <color indexed="64"/>
      </bottom>
      <diagonal/>
    </border>
    <border>
      <left style="double">
        <color indexed="64"/>
      </left>
      <right style="double">
        <color indexed="64"/>
      </right>
      <top style="thin">
        <color indexed="64"/>
      </top>
      <bottom style="medium">
        <color indexed="64"/>
      </bottom>
      <diagonal/>
    </border>
    <border>
      <left/>
      <right/>
      <top style="thin">
        <color indexed="64"/>
      </top>
      <bottom style="medium">
        <color indexed="64"/>
      </bottom>
      <diagonal/>
    </border>
    <border>
      <left style="double">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top/>
      <bottom style="double">
        <color indexed="64"/>
      </bottom>
      <diagonal/>
    </border>
    <border>
      <left/>
      <right style="medium">
        <color indexed="64"/>
      </right>
      <top/>
      <bottom style="medium">
        <color indexed="64"/>
      </bottom>
      <diagonal/>
    </border>
    <border>
      <left/>
      <right style="medium">
        <color indexed="64"/>
      </right>
      <top style="thin">
        <color indexed="64"/>
      </top>
      <bottom style="double">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diagonal/>
    </border>
    <border>
      <left/>
      <right style="medium">
        <color indexed="64"/>
      </right>
      <top style="medium">
        <color indexed="64"/>
      </top>
      <bottom style="medium">
        <color indexed="64"/>
      </bottom>
      <diagonal/>
    </border>
    <border>
      <left/>
      <right/>
      <top/>
      <bottom style="medium">
        <color indexed="8"/>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style="medium">
        <color indexed="8"/>
      </left>
      <right/>
      <top/>
      <bottom/>
      <diagonal/>
    </border>
    <border>
      <left style="medium">
        <color auto="1"/>
      </left>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right style="thin">
        <color auto="1"/>
      </right>
      <top style="hair">
        <color auto="1"/>
      </top>
      <bottom style="hair">
        <color auto="1"/>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medium">
        <color indexed="64"/>
      </right>
      <top style="hair">
        <color indexed="64"/>
      </top>
      <bottom style="thin">
        <color indexed="64"/>
      </bottom>
      <diagonal/>
    </border>
    <border>
      <left/>
      <right style="medium">
        <color auto="1"/>
      </right>
      <top/>
      <bottom/>
      <diagonal/>
    </border>
    <border>
      <left style="medium">
        <color indexed="64"/>
      </left>
      <right/>
      <top/>
      <bottom style="hair">
        <color indexed="64"/>
      </bottom>
      <diagonal/>
    </border>
    <border>
      <left style="thin">
        <color indexed="64"/>
      </left>
      <right/>
      <top/>
      <bottom style="hair">
        <color indexed="64"/>
      </bottom>
      <diagonal/>
    </border>
    <border>
      <left style="thin">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hair">
        <color indexed="64"/>
      </bottom>
      <diagonal/>
    </border>
    <border>
      <left style="thin">
        <color indexed="64"/>
      </left>
      <right/>
      <top style="thin">
        <color indexed="64"/>
      </top>
      <bottom style="hair">
        <color indexed="64"/>
      </bottom>
      <diagonal/>
    </border>
    <border>
      <left style="medium">
        <color indexed="64"/>
      </left>
      <right style="thin">
        <color indexed="64"/>
      </right>
      <top style="hair">
        <color indexed="64"/>
      </top>
      <bottom style="thin">
        <color indexed="64"/>
      </bottom>
      <diagonal/>
    </border>
    <border>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hair">
        <color indexed="64"/>
      </top>
      <bottom/>
      <diagonal/>
    </border>
    <border>
      <left style="medium">
        <color indexed="64"/>
      </left>
      <right style="thin">
        <color indexed="64"/>
      </right>
      <top style="thin">
        <color indexed="64"/>
      </top>
      <bottom style="hair">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hair">
        <color indexed="64"/>
      </top>
      <bottom/>
      <diagonal/>
    </border>
    <border>
      <left style="thin">
        <color indexed="64"/>
      </left>
      <right style="double">
        <color indexed="64"/>
      </right>
      <top/>
      <bottom/>
      <diagonal/>
    </border>
    <border>
      <left/>
      <right/>
      <top style="thin">
        <color indexed="64"/>
      </top>
      <bottom style="double">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double">
        <color indexed="64"/>
      </left>
      <right style="medium">
        <color indexed="64"/>
      </right>
      <top/>
      <bottom/>
      <diagonal/>
    </border>
    <border>
      <left style="thin">
        <color indexed="64"/>
      </left>
      <right style="double">
        <color indexed="64"/>
      </right>
      <top/>
      <bottom style="medium">
        <color indexed="64"/>
      </bottom>
      <diagonal/>
    </border>
    <border>
      <left style="double">
        <color indexed="64"/>
      </left>
      <right/>
      <top/>
      <bottom style="medium">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hair">
        <color indexed="64"/>
      </top>
      <bottom/>
      <diagonal/>
    </border>
    <border>
      <left style="thin">
        <color indexed="64"/>
      </left>
      <right style="medium">
        <color indexed="64"/>
      </right>
      <top style="hair">
        <color indexed="64"/>
      </top>
      <bottom/>
      <diagonal/>
    </border>
    <border>
      <left style="medium">
        <color auto="1"/>
      </left>
      <right/>
      <top style="hair">
        <color auto="1"/>
      </top>
      <bottom style="thin">
        <color indexed="64"/>
      </bottom>
      <diagonal/>
    </border>
    <border>
      <left style="thin">
        <color indexed="64"/>
      </left>
      <right style="double">
        <color indexed="64"/>
      </right>
      <top style="thin">
        <color indexed="64"/>
      </top>
      <bottom/>
      <diagonal/>
    </border>
    <border>
      <left/>
      <right style="thin">
        <color indexed="64"/>
      </right>
      <top style="hair">
        <color auto="1"/>
      </top>
      <bottom/>
      <diagonal/>
    </border>
    <border>
      <left/>
      <right style="double">
        <color indexed="64"/>
      </right>
      <top/>
      <bottom/>
      <diagonal/>
    </border>
  </borders>
  <cellStyleXfs count="27">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xf numFmtId="43" fontId="1" fillId="0" borderId="0" applyFont="0" applyFill="0" applyBorder="0" applyAlignment="0" applyProtection="0"/>
    <xf numFmtId="164" fontId="3" fillId="0" borderId="0" applyFont="0" applyFill="0" applyBorder="0" applyAlignment="0" applyProtection="0"/>
    <xf numFmtId="0" fontId="3" fillId="0" borderId="0"/>
    <xf numFmtId="0" fontId="3" fillId="0" borderId="0"/>
    <xf numFmtId="44" fontId="3" fillId="0" borderId="0" applyFont="0" applyFill="0" applyBorder="0" applyAlignment="0" applyProtection="0"/>
    <xf numFmtId="0" fontId="3" fillId="0" borderId="0"/>
    <xf numFmtId="0" fontId="39" fillId="0" borderId="0"/>
    <xf numFmtId="0" fontId="3" fillId="0" borderId="0"/>
    <xf numFmtId="0" fontId="47" fillId="0" borderId="0"/>
    <xf numFmtId="0" fontId="1" fillId="0" borderId="0"/>
    <xf numFmtId="43" fontId="3"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0" fontId="1" fillId="0" borderId="0"/>
    <xf numFmtId="43" fontId="80" fillId="0" borderId="0" applyFont="0" applyFill="0" applyBorder="0" applyAlignment="0" applyProtection="0"/>
    <xf numFmtId="0" fontId="22" fillId="0" borderId="0"/>
    <xf numFmtId="176" fontId="3" fillId="0" borderId="0" applyFill="0" applyBorder="0" applyProtection="0"/>
    <xf numFmtId="164" fontId="82" fillId="0" borderId="0" applyFont="0" applyFill="0" applyBorder="0" applyAlignment="0" applyProtection="0"/>
    <xf numFmtId="164" fontId="82" fillId="0" borderId="0" applyFont="0" applyFill="0" applyBorder="0" applyAlignment="0" applyProtection="0"/>
    <xf numFmtId="43" fontId="80" fillId="0" borderId="0" applyFont="0" applyFill="0" applyBorder="0" applyAlignment="0" applyProtection="0"/>
    <xf numFmtId="173" fontId="3" fillId="0" borderId="0"/>
    <xf numFmtId="173" fontId="94" fillId="0" borderId="0"/>
    <xf numFmtId="173" fontId="95" fillId="0" borderId="0"/>
  </cellStyleXfs>
  <cellXfs count="1175">
    <xf numFmtId="0" fontId="0" fillId="0" borderId="0" xfId="0"/>
    <xf numFmtId="0" fontId="4" fillId="0" borderId="0" xfId="3" applyFont="1"/>
    <xf numFmtId="43" fontId="0" fillId="0" borderId="0" xfId="1" applyFont="1"/>
    <xf numFmtId="0" fontId="5" fillId="0" borderId="0" xfId="3" applyFont="1"/>
    <xf numFmtId="0" fontId="6" fillId="0" borderId="0" xfId="3" applyFont="1"/>
    <xf numFmtId="164" fontId="6" fillId="0" borderId="0" xfId="3" applyNumberFormat="1" applyFont="1"/>
    <xf numFmtId="10" fontId="6" fillId="0" borderId="0" xfId="2" applyNumberFormat="1" applyFont="1"/>
    <xf numFmtId="37" fontId="6" fillId="0" borderId="0" xfId="3" applyNumberFormat="1" applyFont="1"/>
    <xf numFmtId="164" fontId="7" fillId="0" borderId="0" xfId="5" applyFont="1" applyAlignment="1">
      <alignment vertical="top"/>
    </xf>
    <xf numFmtId="0" fontId="6" fillId="0" borderId="1" xfId="3" applyFont="1" applyBorder="1"/>
    <xf numFmtId="0" fontId="6" fillId="0" borderId="2" xfId="3" applyFont="1" applyBorder="1"/>
    <xf numFmtId="164" fontId="6" fillId="0" borderId="2" xfId="3" applyNumberFormat="1" applyFont="1" applyBorder="1"/>
    <xf numFmtId="10" fontId="6" fillId="0" borderId="2" xfId="2" applyNumberFormat="1" applyFont="1" applyBorder="1"/>
    <xf numFmtId="37" fontId="6" fillId="0" borderId="2" xfId="3" applyNumberFormat="1" applyFont="1" applyBorder="1"/>
    <xf numFmtId="164" fontId="7" fillId="0" borderId="2" xfId="5" applyFont="1" applyBorder="1" applyAlignment="1">
      <alignment vertical="top"/>
    </xf>
    <xf numFmtId="0" fontId="0" fillId="0" borderId="3" xfId="0" applyBorder="1"/>
    <xf numFmtId="0" fontId="0" fillId="0" borderId="4" xfId="0" applyBorder="1"/>
    <xf numFmtId="0" fontId="8" fillId="0" borderId="5" xfId="3" applyFont="1" applyBorder="1"/>
    <xf numFmtId="0" fontId="9" fillId="0" borderId="0" xfId="3" applyFont="1"/>
    <xf numFmtId="43" fontId="0" fillId="0" borderId="0" xfId="4" applyFont="1" applyBorder="1"/>
    <xf numFmtId="165" fontId="9" fillId="0" borderId="0" xfId="3" applyNumberFormat="1" applyFont="1" applyAlignment="1">
      <alignment horizontal="left"/>
    </xf>
    <xf numFmtId="0" fontId="0" fillId="0" borderId="6" xfId="0" applyBorder="1"/>
    <xf numFmtId="0" fontId="0" fillId="0" borderId="7" xfId="0" applyBorder="1"/>
    <xf numFmtId="10" fontId="8" fillId="0" borderId="0" xfId="2" applyNumberFormat="1" applyFont="1" applyFill="1" applyBorder="1"/>
    <xf numFmtId="164" fontId="9" fillId="0" borderId="0" xfId="3" applyNumberFormat="1" applyFont="1" applyAlignment="1">
      <alignment horizontal="left"/>
    </xf>
    <xf numFmtId="3" fontId="9" fillId="0" borderId="0" xfId="3" quotePrefix="1" applyNumberFormat="1" applyFont="1" applyAlignment="1">
      <alignment horizontal="left"/>
    </xf>
    <xf numFmtId="0" fontId="2" fillId="0" borderId="7" xfId="0" applyFont="1" applyBorder="1" applyAlignment="1">
      <alignment horizontal="center"/>
    </xf>
    <xf numFmtId="0" fontId="9" fillId="0" borderId="0" xfId="3" applyFont="1" applyAlignment="1">
      <alignment horizontal="left"/>
    </xf>
    <xf numFmtId="0" fontId="6" fillId="0" borderId="8" xfId="3" applyFont="1" applyBorder="1"/>
    <xf numFmtId="0" fontId="6" fillId="0" borderId="9" xfId="3" applyFont="1" applyBorder="1"/>
    <xf numFmtId="164" fontId="6" fillId="0" borderId="9" xfId="3" applyNumberFormat="1" applyFont="1" applyBorder="1"/>
    <xf numFmtId="10" fontId="6" fillId="0" borderId="9" xfId="2" applyNumberFormat="1" applyFont="1" applyBorder="1"/>
    <xf numFmtId="164" fontId="7" fillId="0" borderId="0" xfId="5" applyFont="1" applyBorder="1" applyAlignment="1">
      <alignment vertical="top"/>
    </xf>
    <xf numFmtId="10" fontId="6" fillId="0" borderId="7" xfId="2" applyNumberFormat="1" applyFont="1" applyBorder="1"/>
    <xf numFmtId="0" fontId="2" fillId="2" borderId="20" xfId="0" applyFont="1" applyFill="1" applyBorder="1" applyAlignment="1">
      <alignment horizontal="center" vertical="center"/>
    </xf>
    <xf numFmtId="0" fontId="2" fillId="2" borderId="21" xfId="0" applyFont="1" applyFill="1" applyBorder="1" applyAlignment="1">
      <alignment horizontal="center" vertical="center"/>
    </xf>
    <xf numFmtId="0" fontId="2" fillId="2" borderId="22" xfId="0" applyFont="1" applyFill="1" applyBorder="1" applyAlignment="1">
      <alignment horizontal="center" vertical="center"/>
    </xf>
    <xf numFmtId="0" fontId="2" fillId="2" borderId="23" xfId="0" applyFont="1" applyFill="1" applyBorder="1" applyAlignment="1">
      <alignment horizontal="center" vertical="center"/>
    </xf>
    <xf numFmtId="0" fontId="2" fillId="0" borderId="0" xfId="0" applyFont="1" applyAlignment="1">
      <alignment vertical="center"/>
    </xf>
    <xf numFmtId="0" fontId="0" fillId="0" borderId="5" xfId="0" applyBorder="1"/>
    <xf numFmtId="43" fontId="0" fillId="0" borderId="25" xfId="4" applyFont="1" applyBorder="1"/>
    <xf numFmtId="43" fontId="0" fillId="0" borderId="26" xfId="4" applyFont="1" applyBorder="1"/>
    <xf numFmtId="43" fontId="0" fillId="0" borderId="0" xfId="4" applyFont="1" applyFill="1" applyBorder="1"/>
    <xf numFmtId="0" fontId="0" fillId="0" borderId="27" xfId="0" applyBorder="1"/>
    <xf numFmtId="0" fontId="0" fillId="0" borderId="28" xfId="0" applyBorder="1"/>
    <xf numFmtId="0" fontId="0" fillId="0" borderId="25" xfId="0" applyBorder="1"/>
    <xf numFmtId="0" fontId="0" fillId="0" borderId="29" xfId="0" applyBorder="1"/>
    <xf numFmtId="43" fontId="0" fillId="0" borderId="7" xfId="4" applyFont="1" applyBorder="1"/>
    <xf numFmtId="0" fontId="10" fillId="0" borderId="5" xfId="0" applyFont="1" applyBorder="1"/>
    <xf numFmtId="43" fontId="0" fillId="0" borderId="25" xfId="4" applyFont="1" applyFill="1" applyBorder="1"/>
    <xf numFmtId="43" fontId="0" fillId="0" borderId="25" xfId="0" quotePrefix="1" applyNumberFormat="1" applyBorder="1"/>
    <xf numFmtId="9" fontId="0" fillId="0" borderId="29" xfId="2" applyFont="1" applyBorder="1" applyAlignment="1">
      <alignment horizontal="center"/>
    </xf>
    <xf numFmtId="43" fontId="0" fillId="0" borderId="28" xfId="4" quotePrefix="1" applyFont="1" applyFill="1" applyBorder="1"/>
    <xf numFmtId="43" fontId="0" fillId="0" borderId="25" xfId="0" applyNumberFormat="1" applyBorder="1"/>
    <xf numFmtId="9" fontId="0" fillId="0" borderId="29" xfId="2" applyFont="1" applyFill="1" applyBorder="1" applyAlignment="1">
      <alignment horizontal="center"/>
    </xf>
    <xf numFmtId="43" fontId="0" fillId="0" borderId="0" xfId="0" applyNumberFormat="1"/>
    <xf numFmtId="0" fontId="0" fillId="0" borderId="30" xfId="0" applyBorder="1"/>
    <xf numFmtId="43" fontId="0" fillId="0" borderId="31" xfId="4" applyFont="1" applyBorder="1"/>
    <xf numFmtId="43" fontId="0" fillId="0" borderId="31" xfId="4" applyFont="1" applyFill="1" applyBorder="1"/>
    <xf numFmtId="43" fontId="0" fillId="0" borderId="32" xfId="4" applyFont="1" applyBorder="1"/>
    <xf numFmtId="43" fontId="0" fillId="0" borderId="33" xfId="4" applyFont="1" applyFill="1" applyBorder="1"/>
    <xf numFmtId="0" fontId="0" fillId="0" borderId="34" xfId="0" applyBorder="1"/>
    <xf numFmtId="43" fontId="0" fillId="0" borderId="31" xfId="0" applyNumberFormat="1" applyBorder="1"/>
    <xf numFmtId="9" fontId="0" fillId="0" borderId="36" xfId="2" applyFont="1" applyBorder="1" applyAlignment="1">
      <alignment horizontal="center"/>
    </xf>
    <xf numFmtId="43" fontId="0" fillId="0" borderId="37" xfId="4" applyFont="1" applyBorder="1"/>
    <xf numFmtId="0" fontId="2" fillId="0" borderId="5" xfId="0" applyFont="1" applyBorder="1"/>
    <xf numFmtId="43" fontId="2" fillId="0" borderId="25" xfId="4" applyFont="1" applyBorder="1"/>
    <xf numFmtId="43" fontId="2" fillId="0" borderId="25" xfId="4" applyFont="1" applyFill="1" applyBorder="1"/>
    <xf numFmtId="43" fontId="2" fillId="0" borderId="26" xfId="4" applyFont="1" applyBorder="1"/>
    <xf numFmtId="43" fontId="2" fillId="0" borderId="0" xfId="4" applyFont="1" applyFill="1" applyBorder="1"/>
    <xf numFmtId="43" fontId="2" fillId="0" borderId="27" xfId="0" applyNumberFormat="1" applyFont="1" applyBorder="1"/>
    <xf numFmtId="43" fontId="2" fillId="0" borderId="28" xfId="4" applyFont="1" applyFill="1" applyBorder="1"/>
    <xf numFmtId="43" fontId="2" fillId="0" borderId="25" xfId="0" applyNumberFormat="1" applyFont="1" applyBorder="1"/>
    <xf numFmtId="9" fontId="2" fillId="0" borderId="29" xfId="2" applyFont="1" applyBorder="1" applyAlignment="1">
      <alignment horizontal="center"/>
    </xf>
    <xf numFmtId="43" fontId="0" fillId="0" borderId="0" xfId="4" applyFont="1"/>
    <xf numFmtId="43" fontId="2" fillId="0" borderId="0" xfId="0" applyNumberFormat="1" applyFont="1"/>
    <xf numFmtId="43" fontId="2" fillId="0" borderId="28" xfId="4" applyFont="1" applyBorder="1"/>
    <xf numFmtId="43" fontId="2" fillId="0" borderId="7" xfId="4" applyFont="1" applyBorder="1"/>
    <xf numFmtId="0" fontId="10" fillId="0" borderId="38" xfId="0" applyFont="1" applyBorder="1"/>
    <xf numFmtId="43" fontId="0" fillId="0" borderId="39" xfId="4" applyFont="1" applyBorder="1"/>
    <xf numFmtId="43" fontId="0" fillId="0" borderId="40" xfId="4" applyFont="1" applyFill="1" applyBorder="1"/>
    <xf numFmtId="43" fontId="0" fillId="0" borderId="41" xfId="4" applyFont="1" applyBorder="1"/>
    <xf numFmtId="43" fontId="0" fillId="0" borderId="42" xfId="4" applyFont="1" applyFill="1" applyBorder="1"/>
    <xf numFmtId="0" fontId="0" fillId="0" borderId="43" xfId="0" applyBorder="1"/>
    <xf numFmtId="0" fontId="0" fillId="0" borderId="39" xfId="0" applyBorder="1"/>
    <xf numFmtId="0" fontId="0" fillId="0" borderId="40" xfId="0" applyBorder="1"/>
    <xf numFmtId="0" fontId="0" fillId="0" borderId="44" xfId="0" applyBorder="1"/>
    <xf numFmtId="43" fontId="0" fillId="0" borderId="16" xfId="4" applyFont="1" applyBorder="1"/>
    <xf numFmtId="43" fontId="0" fillId="0" borderId="28" xfId="4" applyFont="1" applyBorder="1"/>
    <xf numFmtId="0" fontId="0" fillId="0" borderId="45" xfId="0" applyBorder="1"/>
    <xf numFmtId="43" fontId="0" fillId="0" borderId="35" xfId="4" applyFont="1" applyBorder="1"/>
    <xf numFmtId="0" fontId="0" fillId="0" borderId="35" xfId="0" applyBorder="1"/>
    <xf numFmtId="43" fontId="0" fillId="0" borderId="31" xfId="0" quotePrefix="1" applyNumberFormat="1" applyBorder="1"/>
    <xf numFmtId="43" fontId="2" fillId="0" borderId="39" xfId="4" applyFont="1" applyBorder="1"/>
    <xf numFmtId="43" fontId="2" fillId="0" borderId="40" xfId="4" applyFont="1" applyBorder="1"/>
    <xf numFmtId="43" fontId="0" fillId="0" borderId="27" xfId="4" applyFont="1" applyBorder="1"/>
    <xf numFmtId="43" fontId="0" fillId="0" borderId="25" xfId="4" quotePrefix="1" applyFont="1" applyFill="1" applyBorder="1"/>
    <xf numFmtId="43" fontId="0" fillId="0" borderId="34" xfId="4" applyFont="1" applyBorder="1"/>
    <xf numFmtId="43" fontId="2" fillId="0" borderId="28" xfId="0" applyNumberFormat="1" applyFont="1" applyBorder="1"/>
    <xf numFmtId="10" fontId="2" fillId="0" borderId="29" xfId="2" applyNumberFormat="1" applyFont="1" applyBorder="1" applyAlignment="1">
      <alignment horizontal="center"/>
    </xf>
    <xf numFmtId="0" fontId="2" fillId="0" borderId="0" xfId="0" applyFont="1"/>
    <xf numFmtId="43" fontId="2" fillId="0" borderId="16" xfId="0" applyNumberFormat="1" applyFont="1" applyBorder="1"/>
    <xf numFmtId="0" fontId="0" fillId="0" borderId="31" xfId="0" applyBorder="1"/>
    <xf numFmtId="0" fontId="0" fillId="0" borderId="36" xfId="0" applyBorder="1"/>
    <xf numFmtId="0" fontId="0" fillId="0" borderId="46" xfId="0" applyBorder="1"/>
    <xf numFmtId="0" fontId="0" fillId="0" borderId="47" xfId="0" applyBorder="1"/>
    <xf numFmtId="43" fontId="0" fillId="0" borderId="7" xfId="0" applyNumberFormat="1" applyBorder="1"/>
    <xf numFmtId="0" fontId="2" fillId="0" borderId="48" xfId="0" applyFont="1" applyBorder="1"/>
    <xf numFmtId="43" fontId="2" fillId="0" borderId="22" xfId="4" applyFont="1" applyFill="1" applyBorder="1"/>
    <xf numFmtId="43" fontId="2" fillId="0" borderId="49" xfId="4" applyFont="1" applyFill="1" applyBorder="1"/>
    <xf numFmtId="43" fontId="2" fillId="0" borderId="50" xfId="4" applyFont="1" applyFill="1" applyBorder="1"/>
    <xf numFmtId="43" fontId="2" fillId="0" borderId="51" xfId="0" applyNumberFormat="1" applyFont="1" applyBorder="1"/>
    <xf numFmtId="43" fontId="2" fillId="0" borderId="22" xfId="0" applyNumberFormat="1" applyFont="1" applyBorder="1"/>
    <xf numFmtId="9" fontId="2" fillId="0" borderId="23" xfId="2" applyFont="1" applyBorder="1" applyAlignment="1">
      <alignment horizontal="center"/>
    </xf>
    <xf numFmtId="43" fontId="2" fillId="0" borderId="52" xfId="0" applyNumberFormat="1" applyFont="1" applyBorder="1"/>
    <xf numFmtId="9" fontId="2" fillId="0" borderId="0" xfId="2" applyFont="1" applyBorder="1" applyAlignment="1">
      <alignment horizontal="center"/>
    </xf>
    <xf numFmtId="43" fontId="0" fillId="0" borderId="0" xfId="4" applyFont="1" applyAlignment="1">
      <alignment horizontal="right"/>
    </xf>
    <xf numFmtId="43" fontId="0" fillId="0" borderId="42" xfId="0" applyNumberFormat="1" applyBorder="1"/>
    <xf numFmtId="43" fontId="0" fillId="0" borderId="33" xfId="4" applyFont="1" applyBorder="1"/>
    <xf numFmtId="43" fontId="0" fillId="0" borderId="53" xfId="1" applyFont="1" applyBorder="1"/>
    <xf numFmtId="9" fontId="0" fillId="0" borderId="0" xfId="2" applyFont="1"/>
    <xf numFmtId="4" fontId="0" fillId="0" borderId="0" xfId="0" applyNumberFormat="1"/>
    <xf numFmtId="0" fontId="11" fillId="0" borderId="0" xfId="6" applyFont="1"/>
    <xf numFmtId="43" fontId="13" fillId="0" borderId="0" xfId="4" applyFont="1"/>
    <xf numFmtId="0" fontId="13" fillId="0" borderId="0" xfId="6" applyFont="1"/>
    <xf numFmtId="0" fontId="14" fillId="0" borderId="0" xfId="6" applyFont="1"/>
    <xf numFmtId="0" fontId="15" fillId="0" borderId="5" xfId="6" applyFont="1" applyBorder="1"/>
    <xf numFmtId="0" fontId="16" fillId="0" borderId="0" xfId="6" applyFont="1"/>
    <xf numFmtId="3" fontId="17" fillId="0" borderId="0" xfId="6" applyNumberFormat="1" applyFont="1"/>
    <xf numFmtId="3" fontId="18" fillId="0" borderId="0" xfId="6" applyNumberFormat="1" applyFont="1" applyAlignment="1">
      <alignment horizontal="left"/>
    </xf>
    <xf numFmtId="3" fontId="18" fillId="0" borderId="6" xfId="6" quotePrefix="1" applyNumberFormat="1" applyFont="1" applyBorder="1" applyAlignment="1">
      <alignment horizontal="right"/>
    </xf>
    <xf numFmtId="43" fontId="14" fillId="0" borderId="0" xfId="4" applyFont="1"/>
    <xf numFmtId="0" fontId="14" fillId="0" borderId="8" xfId="6" applyFont="1" applyBorder="1"/>
    <xf numFmtId="0" fontId="17" fillId="0" borderId="9" xfId="6" applyFont="1" applyBorder="1"/>
    <xf numFmtId="3" fontId="17" fillId="0" borderId="9" xfId="6" applyNumberFormat="1" applyFont="1" applyBorder="1"/>
    <xf numFmtId="166" fontId="19" fillId="0" borderId="54" xfId="6" quotePrefix="1" applyNumberFormat="1" applyFont="1" applyBorder="1" applyAlignment="1">
      <alignment horizontal="right"/>
    </xf>
    <xf numFmtId="0" fontId="20" fillId="0" borderId="5" xfId="6" applyFont="1" applyBorder="1"/>
    <xf numFmtId="0" fontId="20" fillId="0" borderId="2" xfId="6" applyFont="1" applyBorder="1"/>
    <xf numFmtId="0" fontId="21" fillId="0" borderId="0" xfId="7" applyFont="1"/>
    <xf numFmtId="3" fontId="19" fillId="0" borderId="0" xfId="6" applyNumberFormat="1" applyFont="1"/>
    <xf numFmtId="0" fontId="19" fillId="0" borderId="6" xfId="6" applyFont="1" applyBorder="1" applyAlignment="1">
      <alignment horizontal="right"/>
    </xf>
    <xf numFmtId="0" fontId="22" fillId="0" borderId="5" xfId="6" applyFont="1" applyBorder="1"/>
    <xf numFmtId="0" fontId="19" fillId="0" borderId="0" xfId="6" applyFont="1"/>
    <xf numFmtId="166" fontId="19" fillId="0" borderId="6" xfId="6" quotePrefix="1" applyNumberFormat="1" applyFont="1" applyBorder="1" applyAlignment="1">
      <alignment horizontal="right"/>
    </xf>
    <xf numFmtId="166" fontId="24" fillId="0" borderId="0" xfId="4" applyNumberFormat="1" applyFont="1"/>
    <xf numFmtId="0" fontId="20" fillId="0" borderId="0" xfId="6" applyFont="1"/>
    <xf numFmtId="166" fontId="19" fillId="0" borderId="6" xfId="6" applyNumberFormat="1" applyFont="1" applyBorder="1" applyAlignment="1">
      <alignment horizontal="right"/>
    </xf>
    <xf numFmtId="0" fontId="3" fillId="0" borderId="0" xfId="6"/>
    <xf numFmtId="166" fontId="13" fillId="0" borderId="0" xfId="4" applyNumberFormat="1" applyFont="1"/>
    <xf numFmtId="0" fontId="3" fillId="0" borderId="6" xfId="6" applyBorder="1"/>
    <xf numFmtId="3" fontId="25" fillId="0" borderId="0" xfId="6" applyNumberFormat="1" applyFont="1" applyAlignment="1">
      <alignment vertical="center"/>
    </xf>
    <xf numFmtId="3" fontId="25" fillId="0" borderId="0" xfId="6" applyNumberFormat="1" applyFont="1" applyAlignment="1">
      <alignment horizontal="left" vertical="center" wrapText="1"/>
    </xf>
    <xf numFmtId="10" fontId="19" fillId="0" borderId="6" xfId="6" applyNumberFormat="1" applyFont="1" applyBorder="1" applyAlignment="1">
      <alignment horizontal="right" vertical="center"/>
    </xf>
    <xf numFmtId="0" fontId="11" fillId="0" borderId="5" xfId="6" applyFont="1" applyBorder="1"/>
    <xf numFmtId="0" fontId="26" fillId="0" borderId="0" xfId="6" applyFont="1"/>
    <xf numFmtId="0" fontId="27" fillId="0" borderId="0" xfId="6" applyFont="1"/>
    <xf numFmtId="3" fontId="11" fillId="0" borderId="0" xfId="6" applyNumberFormat="1" applyFont="1"/>
    <xf numFmtId="3" fontId="28" fillId="0" borderId="0" xfId="6" applyNumberFormat="1" applyFont="1" applyAlignment="1">
      <alignment wrapText="1"/>
    </xf>
    <xf numFmtId="10" fontId="28" fillId="0" borderId="6" xfId="6" applyNumberFormat="1" applyFont="1" applyBorder="1"/>
    <xf numFmtId="0" fontId="11" fillId="0" borderId="1" xfId="6" applyFont="1" applyBorder="1"/>
    <xf numFmtId="0" fontId="29" fillId="0" borderId="2" xfId="6" applyFont="1" applyBorder="1"/>
    <xf numFmtId="0" fontId="11" fillId="0" borderId="2" xfId="6" applyFont="1" applyBorder="1"/>
    <xf numFmtId="3" fontId="22" fillId="0" borderId="2" xfId="6" applyNumberFormat="1" applyFont="1" applyBorder="1"/>
    <xf numFmtId="0" fontId="20" fillId="0" borderId="2" xfId="6" applyFont="1" applyBorder="1" applyAlignment="1">
      <alignment horizontal="right" vertical="center"/>
    </xf>
    <xf numFmtId="167" fontId="20" fillId="0" borderId="3" xfId="5" applyNumberFormat="1" applyFont="1" applyBorder="1" applyAlignment="1">
      <alignment horizontal="right" vertical="center"/>
    </xf>
    <xf numFmtId="0" fontId="30" fillId="0" borderId="0" xfId="6" applyFont="1"/>
    <xf numFmtId="0" fontId="30" fillId="0" borderId="5" xfId="6" applyFont="1" applyBorder="1"/>
    <xf numFmtId="0" fontId="31" fillId="0" borderId="0" xfId="6" applyFont="1"/>
    <xf numFmtId="0" fontId="20" fillId="0" borderId="0" xfId="6" applyFont="1" applyAlignment="1">
      <alignment horizontal="right"/>
    </xf>
    <xf numFmtId="43" fontId="20" fillId="0" borderId="6" xfId="8" applyNumberFormat="1" applyFont="1" applyBorder="1" applyAlignment="1">
      <alignment vertical="center"/>
    </xf>
    <xf numFmtId="43" fontId="30" fillId="0" borderId="0" xfId="4" applyFont="1"/>
    <xf numFmtId="43" fontId="32" fillId="0" borderId="55" xfId="8" applyNumberFormat="1" applyFont="1" applyBorder="1" applyAlignment="1">
      <alignment vertical="center"/>
    </xf>
    <xf numFmtId="0" fontId="11" fillId="0" borderId="8" xfId="6" applyFont="1" applyBorder="1"/>
    <xf numFmtId="0" fontId="11" fillId="0" borderId="9" xfId="6" applyFont="1" applyBorder="1"/>
    <xf numFmtId="0" fontId="29" fillId="0" borderId="9" xfId="6" applyFont="1" applyBorder="1"/>
    <xf numFmtId="3" fontId="11" fillId="0" borderId="9" xfId="6" applyNumberFormat="1" applyFont="1" applyBorder="1"/>
    <xf numFmtId="0" fontId="13" fillId="0" borderId="9" xfId="6" applyFont="1" applyBorder="1"/>
    <xf numFmtId="0" fontId="13" fillId="0" borderId="54" xfId="6" applyFont="1" applyBorder="1"/>
    <xf numFmtId="4" fontId="20" fillId="0" borderId="29" xfId="6" applyNumberFormat="1" applyFont="1" applyBorder="1"/>
    <xf numFmtId="0" fontId="19" fillId="0" borderId="0" xfId="6" applyFont="1" applyAlignment="1">
      <alignment horizontal="left" indent="2"/>
    </xf>
    <xf numFmtId="4" fontId="19" fillId="0" borderId="0" xfId="6" applyNumberFormat="1" applyFont="1" applyAlignment="1">
      <alignment horizontal="right"/>
    </xf>
    <xf numFmtId="4" fontId="19" fillId="0" borderId="29" xfId="6" applyNumberFormat="1" applyFont="1" applyBorder="1"/>
    <xf numFmtId="0" fontId="11" fillId="0" borderId="5" xfId="6" applyFont="1" applyBorder="1" applyAlignment="1">
      <alignment vertical="center"/>
    </xf>
    <xf numFmtId="0" fontId="20" fillId="0" borderId="0" xfId="6" applyFont="1" applyAlignment="1">
      <alignment horizontal="left" vertical="center"/>
    </xf>
    <xf numFmtId="0" fontId="19" fillId="0" borderId="0" xfId="6" applyFont="1" applyAlignment="1">
      <alignment vertical="center"/>
    </xf>
    <xf numFmtId="43" fontId="20" fillId="0" borderId="0" xfId="4" applyFont="1" applyAlignment="1">
      <alignment horizontal="right" vertical="center"/>
    </xf>
    <xf numFmtId="43" fontId="33" fillId="0" borderId="0" xfId="4" applyFont="1"/>
    <xf numFmtId="43" fontId="20" fillId="0" borderId="33" xfId="4" applyFont="1" applyBorder="1" applyAlignment="1">
      <alignment horizontal="right" vertical="center"/>
    </xf>
    <xf numFmtId="4" fontId="20" fillId="0" borderId="0" xfId="6" applyNumberFormat="1" applyFont="1" applyAlignment="1">
      <alignment horizontal="right" vertical="center"/>
    </xf>
    <xf numFmtId="0" fontId="11" fillId="0" borderId="45" xfId="6" applyFont="1" applyBorder="1" applyAlignment="1">
      <alignment vertical="center"/>
    </xf>
    <xf numFmtId="0" fontId="19" fillId="0" borderId="33" xfId="6" applyFont="1" applyBorder="1" applyAlignment="1">
      <alignment horizontal="left" vertical="center"/>
    </xf>
    <xf numFmtId="0" fontId="19" fillId="0" borderId="33" xfId="6" applyFont="1" applyBorder="1" applyAlignment="1">
      <alignment vertical="center"/>
    </xf>
    <xf numFmtId="4" fontId="19" fillId="0" borderId="33" xfId="6" applyNumberFormat="1" applyFont="1" applyBorder="1" applyAlignment="1">
      <alignment horizontal="right" vertical="center"/>
    </xf>
    <xf numFmtId="3" fontId="19" fillId="0" borderId="33" xfId="6" applyNumberFormat="1" applyFont="1" applyBorder="1"/>
    <xf numFmtId="4" fontId="20" fillId="0" borderId="36" xfId="6" applyNumberFormat="1" applyFont="1" applyBorder="1"/>
    <xf numFmtId="0" fontId="14" fillId="0" borderId="5" xfId="6" applyFont="1" applyBorder="1"/>
    <xf numFmtId="0" fontId="19" fillId="0" borderId="0" xfId="6" applyFont="1" applyAlignment="1">
      <alignment horizontal="right"/>
    </xf>
    <xf numFmtId="4" fontId="19" fillId="0" borderId="0" xfId="6" applyNumberFormat="1" applyFont="1"/>
    <xf numFmtId="0" fontId="30" fillId="0" borderId="45" xfId="6" applyFont="1" applyBorder="1"/>
    <xf numFmtId="0" fontId="20" fillId="0" borderId="33" xfId="6" applyFont="1" applyBorder="1"/>
    <xf numFmtId="0" fontId="19" fillId="0" borderId="33" xfId="6" applyFont="1" applyBorder="1"/>
    <xf numFmtId="4" fontId="19" fillId="0" borderId="33" xfId="6" applyNumberFormat="1" applyFont="1" applyBorder="1"/>
    <xf numFmtId="4" fontId="35" fillId="0" borderId="29" xfId="6" applyNumberFormat="1" applyFont="1" applyBorder="1"/>
    <xf numFmtId="0" fontId="19" fillId="0" borderId="0" xfId="6" applyFont="1" applyAlignment="1">
      <alignment horizontal="left"/>
    </xf>
    <xf numFmtId="43" fontId="20" fillId="0" borderId="29" xfId="6" applyNumberFormat="1" applyFont="1" applyBorder="1"/>
    <xf numFmtId="39" fontId="20" fillId="0" borderId="29" xfId="6" applyNumberFormat="1" applyFont="1" applyBorder="1"/>
    <xf numFmtId="0" fontId="20" fillId="0" borderId="0" xfId="0" applyFont="1"/>
    <xf numFmtId="0" fontId="19" fillId="0" borderId="0" xfId="0" applyFont="1" applyAlignment="1">
      <alignment horizontal="left"/>
    </xf>
    <xf numFmtId="43" fontId="20" fillId="0" borderId="29" xfId="4" applyFont="1" applyBorder="1"/>
    <xf numFmtId="164" fontId="19" fillId="0" borderId="0" xfId="5" applyFont="1"/>
    <xf numFmtId="43" fontId="32" fillId="0" borderId="29" xfId="6" applyNumberFormat="1" applyFont="1" applyBorder="1"/>
    <xf numFmtId="0" fontId="30" fillId="0" borderId="8" xfId="6" applyFont="1" applyBorder="1"/>
    <xf numFmtId="0" fontId="36" fillId="0" borderId="9" xfId="6" applyFont="1" applyBorder="1"/>
    <xf numFmtId="0" fontId="31" fillId="0" borderId="9" xfId="6" applyFont="1" applyBorder="1"/>
    <xf numFmtId="4" fontId="31" fillId="0" borderId="9" xfId="6" applyNumberFormat="1" applyFont="1" applyBorder="1"/>
    <xf numFmtId="4" fontId="31" fillId="0" borderId="56" xfId="6" applyNumberFormat="1" applyFont="1" applyBorder="1"/>
    <xf numFmtId="0" fontId="30" fillId="4" borderId="57" xfId="6" applyFont="1" applyFill="1" applyBorder="1"/>
    <xf numFmtId="0" fontId="28" fillId="5" borderId="59" xfId="6" applyFont="1" applyFill="1" applyBorder="1" applyAlignment="1">
      <alignment horizontal="right" vertical="center"/>
    </xf>
    <xf numFmtId="43" fontId="18" fillId="5" borderId="60" xfId="8" applyNumberFormat="1" applyFont="1" applyFill="1" applyBorder="1" applyAlignment="1">
      <alignment vertical="center"/>
    </xf>
    <xf numFmtId="43" fontId="37" fillId="0" borderId="0" xfId="4" applyFont="1" applyAlignment="1">
      <alignment vertical="center"/>
    </xf>
    <xf numFmtId="0" fontId="20" fillId="0" borderId="0" xfId="0" applyFont="1" applyAlignment="1">
      <alignment vertical="center"/>
    </xf>
    <xf numFmtId="164" fontId="19" fillId="0" borderId="0" xfId="5" applyFont="1" applyAlignment="1">
      <alignment vertical="center"/>
    </xf>
    <xf numFmtId="4" fontId="19" fillId="0" borderId="0" xfId="6" applyNumberFormat="1" applyFont="1" applyAlignment="1">
      <alignment vertical="center"/>
    </xf>
    <xf numFmtId="39" fontId="20" fillId="0" borderId="29" xfId="6" applyNumberFormat="1" applyFont="1" applyBorder="1" applyAlignment="1">
      <alignment horizontal="right" vertical="center"/>
    </xf>
    <xf numFmtId="0" fontId="30" fillId="0" borderId="5" xfId="6" applyFont="1" applyBorder="1" applyAlignment="1">
      <alignment vertical="center"/>
    </xf>
    <xf numFmtId="43" fontId="20" fillId="0" borderId="29" xfId="4" applyFont="1" applyBorder="1" applyAlignment="1">
      <alignment horizontal="right" vertical="center"/>
    </xf>
    <xf numFmtId="3" fontId="11" fillId="0" borderId="54" xfId="6" applyNumberFormat="1" applyFont="1" applyBorder="1"/>
    <xf numFmtId="0" fontId="22" fillId="0" borderId="8" xfId="6" applyFont="1" applyBorder="1"/>
    <xf numFmtId="0" fontId="22" fillId="0" borderId="9" xfId="6" applyFont="1" applyBorder="1"/>
    <xf numFmtId="0" fontId="22" fillId="0" borderId="18" xfId="6" applyFont="1" applyBorder="1"/>
    <xf numFmtId="3" fontId="22" fillId="0" borderId="9" xfId="6" applyNumberFormat="1" applyFont="1" applyBorder="1"/>
    <xf numFmtId="3" fontId="22" fillId="0" borderId="54" xfId="6" applyNumberFormat="1" applyFont="1" applyBorder="1"/>
    <xf numFmtId="0" fontId="22" fillId="5" borderId="57" xfId="6" applyFont="1" applyFill="1" applyBorder="1"/>
    <xf numFmtId="0" fontId="22" fillId="0" borderId="5" xfId="9" applyFont="1" applyBorder="1"/>
    <xf numFmtId="0" fontId="18" fillId="0" borderId="0" xfId="9" applyFont="1"/>
    <xf numFmtId="0" fontId="36" fillId="0" borderId="0" xfId="9" applyFont="1"/>
    <xf numFmtId="3" fontId="36" fillId="0" borderId="0" xfId="9" applyNumberFormat="1" applyFont="1"/>
    <xf numFmtId="3" fontId="36" fillId="0" borderId="6" xfId="9" applyNumberFormat="1" applyFont="1" applyBorder="1"/>
    <xf numFmtId="0" fontId="17" fillId="0" borderId="5" xfId="9" applyFont="1" applyBorder="1"/>
    <xf numFmtId="0" fontId="17" fillId="0" borderId="9" xfId="9" applyFont="1" applyBorder="1"/>
    <xf numFmtId="0" fontId="17" fillId="0" borderId="0" xfId="9" applyFont="1"/>
    <xf numFmtId="0" fontId="18" fillId="0" borderId="0" xfId="9" applyFont="1" applyAlignment="1">
      <alignment vertical="top"/>
    </xf>
    <xf numFmtId="0" fontId="17" fillId="0" borderId="6" xfId="9" applyFont="1" applyBorder="1" applyAlignment="1">
      <alignment vertical="top"/>
    </xf>
    <xf numFmtId="0" fontId="14" fillId="0" borderId="0" xfId="6" applyFont="1" applyAlignment="1">
      <alignment vertical="top"/>
    </xf>
    <xf numFmtId="0" fontId="17" fillId="0" borderId="5" xfId="9" applyFont="1" applyBorder="1" applyAlignment="1">
      <alignment vertical="top"/>
    </xf>
    <xf numFmtId="0" fontId="40" fillId="0" borderId="0" xfId="10" applyFont="1" applyAlignment="1">
      <alignment vertical="top"/>
    </xf>
    <xf numFmtId="0" fontId="17" fillId="0" borderId="0" xfId="9" applyFont="1" applyAlignment="1">
      <alignment vertical="top"/>
    </xf>
    <xf numFmtId="3" fontId="18" fillId="0" borderId="0" xfId="9" applyNumberFormat="1" applyFont="1" applyAlignment="1">
      <alignment vertical="top" wrapText="1"/>
    </xf>
    <xf numFmtId="3" fontId="18" fillId="0" borderId="3" xfId="9" applyNumberFormat="1" applyFont="1" applyBorder="1"/>
    <xf numFmtId="43" fontId="14" fillId="0" borderId="0" xfId="4" applyFont="1" applyAlignment="1">
      <alignment vertical="top"/>
    </xf>
    <xf numFmtId="0" fontId="18" fillId="0" borderId="2" xfId="9" applyFont="1" applyBorder="1"/>
    <xf numFmtId="0" fontId="17" fillId="0" borderId="2" xfId="9" applyFont="1" applyBorder="1"/>
    <xf numFmtId="3" fontId="17" fillId="0" borderId="2" xfId="9" applyNumberFormat="1" applyFont="1" applyBorder="1"/>
    <xf numFmtId="0" fontId="17" fillId="0" borderId="3" xfId="9" applyFont="1" applyBorder="1"/>
    <xf numFmtId="3" fontId="17" fillId="0" borderId="0" xfId="9" applyNumberFormat="1" applyFont="1"/>
    <xf numFmtId="0" fontId="17" fillId="0" borderId="6" xfId="9" applyFont="1" applyBorder="1"/>
    <xf numFmtId="3" fontId="18" fillId="0" borderId="0" xfId="9" applyNumberFormat="1" applyFont="1"/>
    <xf numFmtId="0" fontId="17" fillId="0" borderId="8" xfId="9" applyFont="1" applyBorder="1"/>
    <xf numFmtId="0" fontId="18" fillId="0" borderId="9" xfId="9" applyFont="1" applyBorder="1"/>
    <xf numFmtId="0" fontId="17" fillId="0" borderId="54" xfId="9" applyFont="1" applyBorder="1"/>
    <xf numFmtId="0" fontId="11" fillId="0" borderId="0" xfId="6" applyFont="1" applyAlignment="1">
      <alignment vertical="center"/>
    </xf>
    <xf numFmtId="3" fontId="36" fillId="0" borderId="0" xfId="6" applyNumberFormat="1" applyFont="1" applyAlignment="1">
      <alignment vertical="center"/>
    </xf>
    <xf numFmtId="3" fontId="36" fillId="0" borderId="0" xfId="6" applyNumberFormat="1" applyFont="1" applyAlignment="1">
      <alignment horizontal="left" vertical="center" wrapText="1"/>
    </xf>
    <xf numFmtId="43" fontId="20" fillId="0" borderId="55" xfId="8" applyNumberFormat="1" applyFont="1" applyBorder="1" applyAlignment="1">
      <alignment vertical="center"/>
    </xf>
    <xf numFmtId="0" fontId="28" fillId="4" borderId="58" xfId="0" applyFont="1" applyFill="1" applyBorder="1" applyAlignment="1">
      <alignment horizontal="right" vertical="center" wrapText="1"/>
    </xf>
    <xf numFmtId="43" fontId="20" fillId="4" borderId="60" xfId="8" applyNumberFormat="1" applyFont="1" applyFill="1" applyBorder="1" applyAlignment="1">
      <alignment vertical="center"/>
    </xf>
    <xf numFmtId="0" fontId="42" fillId="0" borderId="66" xfId="10" applyFont="1" applyBorder="1"/>
    <xf numFmtId="0" fontId="42" fillId="0" borderId="0" xfId="10" applyFont="1"/>
    <xf numFmtId="0" fontId="42" fillId="0" borderId="67" xfId="10" applyFont="1" applyBorder="1"/>
    <xf numFmtId="0" fontId="42" fillId="0" borderId="0" xfId="10" applyFont="1" applyAlignment="1">
      <alignment vertical="top"/>
    </xf>
    <xf numFmtId="0" fontId="42" fillId="0" borderId="67" xfId="10" applyFont="1" applyBorder="1" applyAlignment="1">
      <alignment vertical="top"/>
    </xf>
    <xf numFmtId="0" fontId="17" fillId="0" borderId="0" xfId="10" applyFont="1" applyAlignment="1">
      <alignment vertical="top"/>
    </xf>
    <xf numFmtId="0" fontId="43" fillId="0" borderId="0" xfId="0" applyFont="1"/>
    <xf numFmtId="0" fontId="42" fillId="0" borderId="68" xfId="10" applyFont="1" applyBorder="1"/>
    <xf numFmtId="3" fontId="18" fillId="0" borderId="66" xfId="10" applyNumberFormat="1" applyFont="1" applyBorder="1" applyAlignment="1">
      <alignment horizontal="left" vertical="top" wrapText="1"/>
    </xf>
    <xf numFmtId="0" fontId="17" fillId="0" borderId="66" xfId="10" applyFont="1" applyBorder="1" applyAlignment="1">
      <alignment vertical="top"/>
    </xf>
    <xf numFmtId="3" fontId="18" fillId="0" borderId="69" xfId="10" applyNumberFormat="1" applyFont="1" applyBorder="1" applyAlignment="1">
      <alignment horizontal="left" vertical="top" wrapText="1"/>
    </xf>
    <xf numFmtId="0" fontId="42" fillId="0" borderId="70" xfId="10" applyFont="1" applyBorder="1"/>
    <xf numFmtId="0" fontId="18" fillId="0" borderId="0" xfId="10" applyFont="1"/>
    <xf numFmtId="3" fontId="40" fillId="0" borderId="0" xfId="10" applyNumberFormat="1" applyFont="1" applyAlignment="1">
      <alignment horizontal="left" vertical="top" wrapText="1"/>
    </xf>
    <xf numFmtId="3" fontId="40" fillId="0" borderId="67" xfId="10" applyNumberFormat="1" applyFont="1" applyBorder="1" applyAlignment="1">
      <alignment horizontal="left" vertical="top" wrapText="1"/>
    </xf>
    <xf numFmtId="0" fontId="17" fillId="0" borderId="71" xfId="9" applyFont="1" applyBorder="1"/>
    <xf numFmtId="0" fontId="18" fillId="0" borderId="0" xfId="10" applyFont="1" applyAlignment="1">
      <alignment vertical="center"/>
    </xf>
    <xf numFmtId="0" fontId="17" fillId="0" borderId="0" xfId="10" applyFont="1"/>
    <xf numFmtId="0" fontId="6" fillId="0" borderId="1" xfId="3" applyFont="1" applyBorder="1" applyAlignment="1">
      <alignment vertical="center"/>
    </xf>
    <xf numFmtId="164" fontId="6" fillId="0" borderId="2" xfId="3" applyNumberFormat="1" applyFont="1" applyBorder="1" applyAlignment="1">
      <alignment vertical="center"/>
    </xf>
    <xf numFmtId="0" fontId="6" fillId="0" borderId="2" xfId="3" applyFont="1" applyBorder="1" applyAlignment="1">
      <alignment vertical="center"/>
    </xf>
    <xf numFmtId="39" fontId="6" fillId="0" borderId="3" xfId="3" applyNumberFormat="1" applyFont="1" applyBorder="1" applyAlignment="1">
      <alignment vertical="center"/>
    </xf>
    <xf numFmtId="0" fontId="0" fillId="0" borderId="8" xfId="0" applyBorder="1"/>
    <xf numFmtId="0" fontId="0" fillId="0" borderId="9" xfId="0" applyBorder="1"/>
    <xf numFmtId="43" fontId="0" fillId="0" borderId="9" xfId="1" applyFont="1" applyBorder="1"/>
    <xf numFmtId="43" fontId="0" fillId="0" borderId="54" xfId="1" applyFont="1" applyBorder="1" applyAlignment="1">
      <alignment horizontal="right"/>
    </xf>
    <xf numFmtId="43" fontId="0" fillId="0" borderId="0" xfId="1" applyFont="1" applyBorder="1"/>
    <xf numFmtId="0" fontId="2" fillId="2" borderId="72" xfId="0" applyFont="1" applyFill="1" applyBorder="1" applyAlignment="1">
      <alignment horizontal="center"/>
    </xf>
    <xf numFmtId="43" fontId="2" fillId="2" borderId="72" xfId="1" applyFont="1" applyFill="1" applyBorder="1" applyAlignment="1">
      <alignment horizontal="center"/>
    </xf>
    <xf numFmtId="43" fontId="2" fillId="2" borderId="73" xfId="1" applyFont="1" applyFill="1" applyBorder="1" applyAlignment="1">
      <alignment horizontal="center"/>
    </xf>
    <xf numFmtId="0" fontId="0" fillId="0" borderId="75" xfId="0" applyBorder="1"/>
    <xf numFmtId="43" fontId="0" fillId="0" borderId="75" xfId="1" applyFont="1" applyBorder="1"/>
    <xf numFmtId="43" fontId="0" fillId="0" borderId="76" xfId="1" applyFont="1" applyBorder="1"/>
    <xf numFmtId="0" fontId="0" fillId="0" borderId="78" xfId="0" applyBorder="1"/>
    <xf numFmtId="43" fontId="0" fillId="0" borderId="78" xfId="1" applyFont="1" applyBorder="1"/>
    <xf numFmtId="43" fontId="0" fillId="0" borderId="79" xfId="1" applyFont="1" applyBorder="1"/>
    <xf numFmtId="0" fontId="0" fillId="0" borderId="81" xfId="0" applyBorder="1"/>
    <xf numFmtId="43" fontId="0" fillId="0" borderId="81" xfId="1" applyFont="1" applyBorder="1"/>
    <xf numFmtId="43" fontId="0" fillId="0" borderId="82" xfId="1" applyFont="1" applyBorder="1"/>
    <xf numFmtId="0" fontId="2" fillId="0" borderId="21" xfId="0" applyFont="1" applyBorder="1"/>
    <xf numFmtId="43" fontId="2" fillId="0" borderId="21" xfId="1" applyFont="1" applyBorder="1"/>
    <xf numFmtId="43" fontId="2" fillId="0" borderId="23" xfId="1" applyFont="1" applyBorder="1"/>
    <xf numFmtId="0" fontId="0" fillId="0" borderId="2" xfId="0" applyBorder="1"/>
    <xf numFmtId="43" fontId="0" fillId="0" borderId="2" xfId="1" applyFont="1" applyBorder="1"/>
    <xf numFmtId="0" fontId="48" fillId="0" borderId="0" xfId="12" applyFont="1"/>
    <xf numFmtId="168" fontId="48" fillId="0" borderId="0" xfId="4" applyNumberFormat="1" applyFont="1"/>
    <xf numFmtId="43" fontId="48" fillId="0" borderId="0" xfId="4" applyFont="1"/>
    <xf numFmtId="0" fontId="50" fillId="0" borderId="71" xfId="3" applyFont="1" applyBorder="1" applyAlignment="1">
      <alignment vertical="center"/>
    </xf>
    <xf numFmtId="0" fontId="50" fillId="0" borderId="0" xfId="3" applyFont="1" applyAlignment="1">
      <alignment vertical="center"/>
    </xf>
    <xf numFmtId="166" fontId="50" fillId="0" borderId="83" xfId="11" applyNumberFormat="1" applyFont="1" applyBorder="1" applyAlignment="1">
      <alignment horizontal="left" vertical="center"/>
    </xf>
    <xf numFmtId="37" fontId="50" fillId="0" borderId="83" xfId="3" applyNumberFormat="1" applyFont="1" applyBorder="1" applyAlignment="1">
      <alignment horizontal="left" vertical="center"/>
    </xf>
    <xf numFmtId="39" fontId="50" fillId="0" borderId="83" xfId="3" applyNumberFormat="1" applyFont="1" applyBorder="1" applyAlignment="1">
      <alignment vertical="center"/>
    </xf>
    <xf numFmtId="0" fontId="0" fillId="0" borderId="71" xfId="0" applyBorder="1"/>
    <xf numFmtId="43" fontId="0" fillId="0" borderId="83" xfId="1" applyFont="1" applyBorder="1"/>
    <xf numFmtId="0" fontId="48" fillId="0" borderId="84" xfId="12" applyFont="1" applyBorder="1" applyAlignment="1">
      <alignment horizontal="center"/>
    </xf>
    <xf numFmtId="0" fontId="48" fillId="0" borderId="85" xfId="12" applyFont="1" applyBorder="1"/>
    <xf numFmtId="0" fontId="48" fillId="0" borderId="88" xfId="12" applyFont="1" applyBorder="1"/>
    <xf numFmtId="168" fontId="48" fillId="0" borderId="79" xfId="4" applyNumberFormat="1" applyFont="1" applyBorder="1"/>
    <xf numFmtId="168" fontId="48" fillId="0" borderId="0" xfId="4" applyNumberFormat="1" applyFont="1" applyFill="1"/>
    <xf numFmtId="43" fontId="48" fillId="0" borderId="0" xfId="4" applyFont="1" applyFill="1"/>
    <xf numFmtId="43" fontId="48" fillId="0" borderId="0" xfId="12" applyNumberFormat="1" applyFont="1"/>
    <xf numFmtId="0" fontId="48" fillId="0" borderId="89" xfId="12" applyFont="1" applyBorder="1"/>
    <xf numFmtId="168" fontId="48" fillId="0" borderId="82" xfId="4" applyNumberFormat="1" applyFont="1" applyBorder="1"/>
    <xf numFmtId="0" fontId="48" fillId="0" borderId="8" xfId="12" applyFont="1" applyBorder="1" applyAlignment="1">
      <alignment horizontal="center"/>
    </xf>
    <xf numFmtId="0" fontId="51" fillId="0" borderId="90" xfId="12" applyFont="1" applyBorder="1"/>
    <xf numFmtId="168" fontId="48" fillId="0" borderId="0" xfId="12" applyNumberFormat="1" applyFont="1"/>
    <xf numFmtId="43" fontId="0" fillId="0" borderId="0" xfId="4" applyFont="1" applyAlignment="1">
      <alignment horizontal="center" vertical="center"/>
    </xf>
    <xf numFmtId="43" fontId="2" fillId="2" borderId="21" xfId="4" applyFont="1" applyFill="1" applyBorder="1"/>
    <xf numFmtId="43" fontId="2" fillId="2" borderId="21" xfId="4" applyFont="1" applyFill="1" applyBorder="1" applyAlignment="1">
      <alignment horizontal="center"/>
    </xf>
    <xf numFmtId="43" fontId="2" fillId="2" borderId="23" xfId="4" applyFont="1" applyFill="1" applyBorder="1" applyAlignment="1">
      <alignment horizontal="center"/>
    </xf>
    <xf numFmtId="0" fontId="10" fillId="0" borderId="28" xfId="0" applyFont="1" applyBorder="1"/>
    <xf numFmtId="43" fontId="10" fillId="0" borderId="28" xfId="1" applyFont="1" applyBorder="1"/>
    <xf numFmtId="43" fontId="0" fillId="0" borderId="28" xfId="1" applyFont="1" applyBorder="1"/>
    <xf numFmtId="0" fontId="2" fillId="0" borderId="92" xfId="0" applyFont="1" applyBorder="1"/>
    <xf numFmtId="168" fontId="2" fillId="0" borderId="92" xfId="0" applyNumberFormat="1" applyFont="1" applyBorder="1"/>
    <xf numFmtId="43" fontId="2" fillId="0" borderId="0" xfId="4" applyFont="1" applyAlignment="1">
      <alignment horizontal="center" vertical="center"/>
    </xf>
    <xf numFmtId="168" fontId="48" fillId="0" borderId="2" xfId="4" applyNumberFormat="1" applyFont="1" applyBorder="1"/>
    <xf numFmtId="0" fontId="48" fillId="0" borderId="9" xfId="12" applyFont="1" applyBorder="1"/>
    <xf numFmtId="0" fontId="0" fillId="0" borderId="57" xfId="0" applyBorder="1"/>
    <xf numFmtId="43" fontId="0" fillId="0" borderId="58" xfId="1" applyFont="1" applyBorder="1"/>
    <xf numFmtId="168" fontId="48" fillId="0" borderId="65" xfId="4" applyNumberFormat="1" applyFont="1" applyBorder="1"/>
    <xf numFmtId="0" fontId="51" fillId="2" borderId="93" xfId="12" applyFont="1" applyFill="1" applyBorder="1" applyAlignment="1">
      <alignment horizontal="center" vertical="center"/>
    </xf>
    <xf numFmtId="43" fontId="2" fillId="2" borderId="73" xfId="1" applyFont="1" applyFill="1" applyBorder="1" applyAlignment="1">
      <alignment horizontal="center" vertical="center"/>
    </xf>
    <xf numFmtId="0" fontId="48" fillId="0" borderId="0" xfId="12" applyFont="1" applyAlignment="1">
      <alignment vertical="center"/>
    </xf>
    <xf numFmtId="43" fontId="48" fillId="0" borderId="0" xfId="4" applyFont="1" applyAlignment="1">
      <alignment vertical="center"/>
    </xf>
    <xf numFmtId="168" fontId="48" fillId="0" borderId="94" xfId="4" quotePrefix="1" applyNumberFormat="1" applyFont="1" applyBorder="1" applyAlignment="1">
      <alignment horizontal="center" vertical="center"/>
    </xf>
    <xf numFmtId="43" fontId="48" fillId="0" borderId="86" xfId="4" applyFont="1" applyBorder="1"/>
    <xf numFmtId="43" fontId="48" fillId="0" borderId="87" xfId="4" applyFont="1" applyBorder="1"/>
    <xf numFmtId="43" fontId="48" fillId="0" borderId="78" xfId="4" applyFont="1" applyBorder="1"/>
    <xf numFmtId="168" fontId="48" fillId="0" borderId="96" xfId="4" quotePrefix="1" applyNumberFormat="1" applyFont="1" applyBorder="1" applyAlignment="1">
      <alignment horizontal="center" vertical="center"/>
    </xf>
    <xf numFmtId="43" fontId="48" fillId="0" borderId="81" xfId="4" applyFont="1" applyBorder="1"/>
    <xf numFmtId="43" fontId="51" fillId="0" borderId="17" xfId="4" applyFont="1" applyBorder="1" applyAlignment="1"/>
    <xf numFmtId="43" fontId="3" fillId="0" borderId="0" xfId="1" applyFont="1"/>
    <xf numFmtId="0" fontId="3" fillId="0" borderId="0" xfId="3"/>
    <xf numFmtId="0" fontId="3" fillId="0" borderId="1" xfId="3" applyBorder="1"/>
    <xf numFmtId="0" fontId="3" fillId="0" borderId="2" xfId="3" applyBorder="1"/>
    <xf numFmtId="164" fontId="3" fillId="0" borderId="2" xfId="3" applyNumberFormat="1" applyBorder="1"/>
    <xf numFmtId="37" fontId="3" fillId="0" borderId="3" xfId="3" applyNumberFormat="1" applyBorder="1"/>
    <xf numFmtId="0" fontId="54" fillId="0" borderId="71" xfId="3" applyFont="1" applyBorder="1"/>
    <xf numFmtId="0" fontId="55" fillId="0" borderId="0" xfId="3" applyFont="1"/>
    <xf numFmtId="0" fontId="54" fillId="0" borderId="0" xfId="3" applyFont="1"/>
    <xf numFmtId="43" fontId="55" fillId="0" borderId="0" xfId="1" applyFont="1"/>
    <xf numFmtId="37" fontId="55" fillId="0" borderId="83" xfId="3" applyNumberFormat="1" applyFont="1" applyBorder="1"/>
    <xf numFmtId="3" fontId="55" fillId="0" borderId="0" xfId="3" applyNumberFormat="1" applyFont="1" applyAlignment="1">
      <alignment horizontal="left"/>
    </xf>
    <xf numFmtId="0" fontId="55" fillId="0" borderId="0" xfId="11" applyFont="1"/>
    <xf numFmtId="0" fontId="3" fillId="0" borderId="8" xfId="3" applyBorder="1"/>
    <xf numFmtId="0" fontId="3" fillId="0" borderId="9" xfId="3" applyBorder="1"/>
    <xf numFmtId="164" fontId="3" fillId="0" borderId="9" xfId="3" applyNumberFormat="1" applyBorder="1"/>
    <xf numFmtId="37" fontId="3" fillId="0" borderId="54" xfId="3" applyNumberFormat="1" applyBorder="1"/>
    <xf numFmtId="0" fontId="56" fillId="0" borderId="0" xfId="3" applyFont="1" applyAlignment="1">
      <alignment horizontal="left" vertical="top"/>
    </xf>
    <xf numFmtId="0" fontId="30" fillId="0" borderId="0" xfId="3" applyFont="1" applyAlignment="1">
      <alignment vertical="top" wrapText="1"/>
    </xf>
    <xf numFmtId="0" fontId="30" fillId="0" borderId="0" xfId="3" applyFont="1" applyAlignment="1">
      <alignment vertical="top"/>
    </xf>
    <xf numFmtId="37" fontId="30" fillId="0" borderId="0" xfId="3" applyNumberFormat="1" applyFont="1" applyAlignment="1">
      <alignment vertical="top"/>
    </xf>
    <xf numFmtId="43" fontId="30" fillId="0" borderId="0" xfId="1" applyFont="1" applyAlignment="1">
      <alignment vertical="top"/>
    </xf>
    <xf numFmtId="0" fontId="56" fillId="0" borderId="1" xfId="3" applyFont="1" applyBorder="1" applyAlignment="1">
      <alignment horizontal="left" vertical="center" wrapText="1"/>
    </xf>
    <xf numFmtId="0" fontId="30" fillId="0" borderId="2" xfId="3" applyFont="1" applyBorder="1" applyAlignment="1">
      <alignment vertical="top" wrapText="1"/>
    </xf>
    <xf numFmtId="0" fontId="30" fillId="0" borderId="3" xfId="3" applyFont="1" applyBorder="1" applyAlignment="1">
      <alignment vertical="top" wrapText="1"/>
    </xf>
    <xf numFmtId="4" fontId="56" fillId="0" borderId="1" xfId="3" applyNumberFormat="1" applyFont="1" applyBorder="1" applyAlignment="1">
      <alignment horizontal="center" vertical="center" wrapText="1"/>
    </xf>
    <xf numFmtId="4" fontId="56" fillId="0" borderId="3" xfId="3" applyNumberFormat="1" applyFont="1" applyBorder="1" applyAlignment="1">
      <alignment horizontal="center" vertical="center" wrapText="1"/>
    </xf>
    <xf numFmtId="0" fontId="3" fillId="0" borderId="71" xfId="3" applyBorder="1" applyAlignment="1">
      <alignment vertical="center"/>
    </xf>
    <xf numFmtId="0" fontId="11" fillId="0" borderId="0" xfId="3" applyFont="1" applyAlignment="1">
      <alignment vertical="center"/>
    </xf>
    <xf numFmtId="0" fontId="11" fillId="0" borderId="83" xfId="3" applyFont="1" applyBorder="1" applyAlignment="1">
      <alignment vertical="center"/>
    </xf>
    <xf numFmtId="0" fontId="30" fillId="0" borderId="71" xfId="3" applyFont="1" applyBorder="1" applyAlignment="1">
      <alignment vertical="center"/>
    </xf>
    <xf numFmtId="164" fontId="0" fillId="0" borderId="83" xfId="5" quotePrefix="1" applyFont="1" applyBorder="1" applyAlignment="1">
      <alignment vertical="center"/>
    </xf>
    <xf numFmtId="43" fontId="0" fillId="0" borderId="83" xfId="4" quotePrefix="1" applyFont="1" applyBorder="1" applyAlignment="1">
      <alignment vertical="center"/>
    </xf>
    <xf numFmtId="43" fontId="0" fillId="0" borderId="83" xfId="5" applyNumberFormat="1" applyFont="1" applyBorder="1" applyAlignment="1">
      <alignment vertical="center"/>
    </xf>
    <xf numFmtId="39" fontId="0" fillId="0" borderId="97" xfId="5" applyNumberFormat="1" applyFont="1" applyBorder="1" applyAlignment="1">
      <alignment vertical="center"/>
    </xf>
    <xf numFmtId="0" fontId="3" fillId="0" borderId="1" xfId="3" applyBorder="1" applyAlignment="1">
      <alignment horizontal="left" indent="1"/>
    </xf>
    <xf numFmtId="0" fontId="30" fillId="0" borderId="2" xfId="3" quotePrefix="1" applyFont="1" applyBorder="1" applyAlignment="1">
      <alignment horizontal="left" vertical="top" wrapText="1" indent="1"/>
    </xf>
    <xf numFmtId="0" fontId="30" fillId="0" borderId="3" xfId="3" quotePrefix="1" applyFont="1" applyBorder="1" applyAlignment="1">
      <alignment horizontal="left" vertical="top" wrapText="1" indent="1"/>
    </xf>
    <xf numFmtId="170" fontId="11" fillId="0" borderId="1" xfId="3" applyNumberFormat="1" applyFont="1" applyBorder="1" applyAlignment="1">
      <alignment horizontal="right" vertical="top"/>
    </xf>
    <xf numFmtId="164" fontId="0" fillId="0" borderId="3" xfId="5" applyFont="1" applyBorder="1"/>
    <xf numFmtId="0" fontId="57" fillId="0" borderId="71" xfId="3" applyFont="1" applyBorder="1" applyAlignment="1">
      <alignment vertical="center"/>
    </xf>
    <xf numFmtId="0" fontId="30" fillId="0" borderId="0" xfId="3" quotePrefix="1" applyFont="1" applyAlignment="1">
      <alignment horizontal="left" vertical="center" wrapText="1"/>
    </xf>
    <xf numFmtId="0" fontId="30" fillId="0" borderId="83" xfId="3" quotePrefix="1" applyFont="1" applyBorder="1" applyAlignment="1">
      <alignment horizontal="left" vertical="center" wrapText="1"/>
    </xf>
    <xf numFmtId="9" fontId="57" fillId="0" borderId="71" xfId="3" applyNumberFormat="1" applyFont="1" applyBorder="1" applyAlignment="1">
      <alignment vertical="center"/>
    </xf>
    <xf numFmtId="164" fontId="57" fillId="0" borderId="83" xfId="5" quotePrefix="1" applyFont="1" applyBorder="1" applyAlignment="1">
      <alignment horizontal="right" vertical="center"/>
    </xf>
    <xf numFmtId="0" fontId="30" fillId="0" borderId="9" xfId="3" quotePrefix="1" applyFont="1" applyBorder="1" applyAlignment="1">
      <alignment horizontal="left" vertical="top" wrapText="1" indent="1"/>
    </xf>
    <xf numFmtId="0" fontId="30" fillId="0" borderId="54" xfId="3" quotePrefix="1" applyFont="1" applyBorder="1" applyAlignment="1">
      <alignment horizontal="left" vertical="top" wrapText="1" indent="1"/>
    </xf>
    <xf numFmtId="170" fontId="11" fillId="0" borderId="8" xfId="3" applyNumberFormat="1" applyFont="1" applyBorder="1" applyAlignment="1">
      <alignment horizontal="right" vertical="top"/>
    </xf>
    <xf numFmtId="0" fontId="30" fillId="0" borderId="54" xfId="3" applyFont="1" applyBorder="1" applyAlignment="1">
      <alignment vertical="top"/>
    </xf>
    <xf numFmtId="43" fontId="6" fillId="0" borderId="0" xfId="4" applyFont="1"/>
    <xf numFmtId="37" fontId="6" fillId="0" borderId="3" xfId="3" applyNumberFormat="1" applyFont="1" applyBorder="1" applyAlignment="1">
      <alignment vertical="center"/>
    </xf>
    <xf numFmtId="0" fontId="45" fillId="0" borderId="71" xfId="3" applyFont="1" applyBorder="1" applyAlignment="1">
      <alignment vertical="center"/>
    </xf>
    <xf numFmtId="0" fontId="46" fillId="0" borderId="0" xfId="3" applyFont="1" applyAlignment="1">
      <alignment vertical="center"/>
    </xf>
    <xf numFmtId="0" fontId="45" fillId="0" borderId="0" xfId="3" applyFont="1" applyAlignment="1">
      <alignment vertical="center"/>
    </xf>
    <xf numFmtId="43" fontId="9" fillId="0" borderId="0" xfId="4" applyFont="1"/>
    <xf numFmtId="3" fontId="46" fillId="0" borderId="0" xfId="3" applyNumberFormat="1" applyFont="1" applyAlignment="1">
      <alignment horizontal="left" vertical="center"/>
    </xf>
    <xf numFmtId="37" fontId="46" fillId="0" borderId="83" xfId="3" applyNumberFormat="1" applyFont="1" applyBorder="1" applyAlignment="1">
      <alignment vertical="center"/>
    </xf>
    <xf numFmtId="0" fontId="6" fillId="0" borderId="8" xfId="3" applyFont="1" applyBorder="1" applyAlignment="1">
      <alignment vertical="center"/>
    </xf>
    <xf numFmtId="0" fontId="6" fillId="0" borderId="9" xfId="3" applyFont="1" applyBorder="1" applyAlignment="1">
      <alignment vertical="center"/>
    </xf>
    <xf numFmtId="164" fontId="6" fillId="0" borderId="9" xfId="3" applyNumberFormat="1" applyFont="1" applyBorder="1" applyAlignment="1">
      <alignment vertical="center"/>
    </xf>
    <xf numFmtId="37" fontId="6" fillId="0" borderId="54" xfId="3" applyNumberFormat="1" applyFont="1" applyBorder="1" applyAlignment="1">
      <alignment vertical="center"/>
    </xf>
    <xf numFmtId="0" fontId="7" fillId="0" borderId="0" xfId="3" applyFont="1" applyAlignment="1">
      <alignment vertical="top"/>
    </xf>
    <xf numFmtId="0" fontId="58" fillId="0" borderId="0" xfId="3" applyFont="1" applyAlignment="1">
      <alignment horizontal="left" vertical="center"/>
    </xf>
    <xf numFmtId="0" fontId="7" fillId="0" borderId="0" xfId="3" applyFont="1" applyAlignment="1">
      <alignment vertical="center"/>
    </xf>
    <xf numFmtId="37" fontId="7" fillId="0" borderId="0" xfId="3" applyNumberFormat="1" applyFont="1" applyAlignment="1">
      <alignment vertical="center"/>
    </xf>
    <xf numFmtId="43" fontId="7" fillId="0" borderId="0" xfId="4" applyFont="1" applyAlignment="1">
      <alignment vertical="top"/>
    </xf>
    <xf numFmtId="0" fontId="7" fillId="0" borderId="1" xfId="3" applyFont="1" applyBorder="1" applyAlignment="1">
      <alignment vertical="top"/>
    </xf>
    <xf numFmtId="0" fontId="58" fillId="0" borderId="2" xfId="3" applyFont="1" applyBorder="1" applyAlignment="1">
      <alignment horizontal="left" vertical="center" wrapText="1"/>
    </xf>
    <xf numFmtId="0" fontId="7" fillId="0" borderId="2" xfId="3" applyFont="1" applyBorder="1" applyAlignment="1">
      <alignment vertical="center" wrapText="1"/>
    </xf>
    <xf numFmtId="0" fontId="7" fillId="0" borderId="3" xfId="3" applyFont="1" applyBorder="1" applyAlignment="1">
      <alignment vertical="center" wrapText="1"/>
    </xf>
    <xf numFmtId="4" fontId="58" fillId="0" borderId="2" xfId="3" applyNumberFormat="1" applyFont="1" applyBorder="1" applyAlignment="1">
      <alignment horizontal="center" vertical="center" wrapText="1"/>
    </xf>
    <xf numFmtId="4" fontId="58" fillId="0" borderId="3" xfId="3" applyNumberFormat="1" applyFont="1" applyBorder="1" applyAlignment="1">
      <alignment horizontal="center" vertical="center" wrapText="1"/>
    </xf>
    <xf numFmtId="0" fontId="22" fillId="0" borderId="71" xfId="3" applyFont="1" applyBorder="1" applyAlignment="1">
      <alignment horizontal="center" vertical="top"/>
    </xf>
    <xf numFmtId="0" fontId="59" fillId="0" borderId="0" xfId="3" applyFont="1" applyAlignment="1">
      <alignment horizontal="left" vertical="center" wrapText="1"/>
    </xf>
    <xf numFmtId="0" fontId="22" fillId="0" borderId="0" xfId="3" applyFont="1" applyAlignment="1">
      <alignment vertical="center" wrapText="1"/>
    </xf>
    <xf numFmtId="4" fontId="22" fillId="0" borderId="71" xfId="3" applyNumberFormat="1" applyFont="1" applyBorder="1" applyAlignment="1">
      <alignment horizontal="center" vertical="center" wrapText="1"/>
    </xf>
    <xf numFmtId="4" fontId="22" fillId="0" borderId="83" xfId="3" applyNumberFormat="1" applyFont="1" applyBorder="1" applyAlignment="1">
      <alignment horizontal="center" vertical="center" wrapText="1"/>
    </xf>
    <xf numFmtId="0" fontId="22" fillId="0" borderId="71" xfId="3" applyFont="1" applyBorder="1" applyAlignment="1">
      <alignment vertical="top"/>
    </xf>
    <xf numFmtId="0" fontId="22" fillId="0" borderId="71" xfId="3" applyFont="1" applyBorder="1" applyAlignment="1">
      <alignment horizontal="center" vertical="center"/>
    </xf>
    <xf numFmtId="0" fontId="59" fillId="0" borderId="71" xfId="3" applyFont="1" applyBorder="1" applyAlignment="1">
      <alignment vertical="center" wrapText="1"/>
    </xf>
    <xf numFmtId="164" fontId="60" fillId="0" borderId="83" xfId="5" quotePrefix="1" applyFont="1" applyFill="1" applyBorder="1" applyAlignment="1">
      <alignment vertical="center"/>
    </xf>
    <xf numFmtId="0" fontId="22" fillId="0" borderId="0" xfId="3" applyFont="1" applyAlignment="1">
      <alignment horizontal="left" vertical="center"/>
    </xf>
    <xf numFmtId="43" fontId="7" fillId="0" borderId="0" xfId="3" applyNumberFormat="1" applyFont="1" applyAlignment="1">
      <alignment vertical="top"/>
    </xf>
    <xf numFmtId="0" fontId="22" fillId="0" borderId="0" xfId="3" applyFont="1" applyAlignment="1">
      <alignment vertical="center"/>
    </xf>
    <xf numFmtId="0" fontId="22" fillId="0" borderId="83" xfId="3" applyFont="1" applyBorder="1" applyAlignment="1">
      <alignment vertical="center"/>
    </xf>
    <xf numFmtId="9" fontId="22" fillId="0" borderId="0" xfId="3" applyNumberFormat="1" applyFont="1" applyAlignment="1">
      <alignment vertical="center"/>
    </xf>
    <xf numFmtId="43" fontId="22" fillId="0" borderId="55" xfId="4" quotePrefix="1" applyFont="1" applyFill="1" applyBorder="1" applyAlignment="1">
      <alignment horizontal="right" vertical="center"/>
    </xf>
    <xf numFmtId="43" fontId="7" fillId="0" borderId="0" xfId="4" applyFont="1" applyFill="1" applyAlignment="1">
      <alignment vertical="top"/>
    </xf>
    <xf numFmtId="0" fontId="22" fillId="0" borderId="71" xfId="3" applyFont="1" applyBorder="1" applyAlignment="1">
      <alignment vertical="center"/>
    </xf>
    <xf numFmtId="0" fontId="59" fillId="0" borderId="0" xfId="3" applyFont="1" applyAlignment="1">
      <alignment vertical="center" wrapText="1"/>
    </xf>
    <xf numFmtId="0" fontId="22" fillId="0" borderId="0" xfId="3" applyFont="1" applyAlignment="1">
      <alignment horizontal="center" vertical="center"/>
    </xf>
    <xf numFmtId="39" fontId="60" fillId="0" borderId="83" xfId="5" applyNumberFormat="1" applyFont="1" applyFill="1" applyBorder="1" applyAlignment="1">
      <alignment vertical="center"/>
    </xf>
    <xf numFmtId="43" fontId="7" fillId="0" borderId="0" xfId="4" applyFont="1" applyFill="1" applyBorder="1" applyAlignment="1">
      <alignment vertical="top"/>
    </xf>
    <xf numFmtId="0" fontId="22" fillId="0" borderId="0" xfId="3" applyFont="1" applyAlignment="1">
      <alignment horizontal="left" vertical="center" wrapText="1"/>
    </xf>
    <xf numFmtId="0" fontId="61" fillId="0" borderId="0" xfId="3" applyFont="1" applyAlignment="1">
      <alignment horizontal="center" vertical="center"/>
    </xf>
    <xf numFmtId="0" fontId="31" fillId="0" borderId="71" xfId="3" applyFont="1" applyBorder="1" applyAlignment="1">
      <alignment vertical="top"/>
    </xf>
    <xf numFmtId="0" fontId="7" fillId="0" borderId="8" xfId="3" applyFont="1" applyBorder="1" applyAlignment="1">
      <alignment vertical="top"/>
    </xf>
    <xf numFmtId="0" fontId="62" fillId="0" borderId="9" xfId="3" applyFont="1" applyBorder="1" applyAlignment="1">
      <alignment horizontal="left" vertical="center"/>
    </xf>
    <xf numFmtId="0" fontId="63" fillId="0" borderId="9" xfId="3" applyFont="1" applyBorder="1" applyAlignment="1">
      <alignment vertical="center"/>
    </xf>
    <xf numFmtId="0" fontId="63" fillId="0" borderId="54" xfId="3" applyFont="1" applyBorder="1" applyAlignment="1">
      <alignment vertical="center"/>
    </xf>
    <xf numFmtId="0" fontId="64" fillId="0" borderId="9" xfId="3" applyFont="1" applyBorder="1" applyAlignment="1">
      <alignment horizontal="center" vertical="center"/>
    </xf>
    <xf numFmtId="164" fontId="7" fillId="0" borderId="0" xfId="3" applyNumberFormat="1" applyFont="1" applyAlignment="1">
      <alignment vertical="top"/>
    </xf>
    <xf numFmtId="0" fontId="6" fillId="0" borderId="0" xfId="3" applyFont="1" applyAlignment="1">
      <alignment vertical="center"/>
    </xf>
    <xf numFmtId="0" fontId="65" fillId="0" borderId="33" xfId="0" applyFont="1" applyBorder="1"/>
    <xf numFmtId="0" fontId="6" fillId="0" borderId="33" xfId="3" applyFont="1" applyBorder="1"/>
    <xf numFmtId="0" fontId="65" fillId="0" borderId="0" xfId="0" applyFont="1"/>
    <xf numFmtId="39" fontId="6" fillId="0" borderId="0" xfId="3" applyNumberFormat="1" applyFont="1"/>
    <xf numFmtId="43" fontId="6" fillId="0" borderId="0" xfId="3" applyNumberFormat="1" applyFont="1"/>
    <xf numFmtId="0" fontId="22" fillId="0" borderId="0" xfId="3" applyFont="1"/>
    <xf numFmtId="0" fontId="25" fillId="0" borderId="99" xfId="3" applyFont="1" applyBorder="1" applyAlignment="1">
      <alignment vertical="center"/>
    </xf>
    <xf numFmtId="0" fontId="25" fillId="0" borderId="99" xfId="3" applyFont="1" applyBorder="1" applyAlignment="1">
      <alignment vertical="center" wrapText="1"/>
    </xf>
    <xf numFmtId="0" fontId="25" fillId="0" borderId="100" xfId="3" applyFont="1" applyBorder="1" applyAlignment="1">
      <alignment vertical="center"/>
    </xf>
    <xf numFmtId="0" fontId="25" fillId="0" borderId="101" xfId="3" applyFont="1" applyBorder="1" applyAlignment="1">
      <alignment vertical="center"/>
    </xf>
    <xf numFmtId="0" fontId="25" fillId="0" borderId="99" xfId="3" applyFont="1" applyBorder="1" applyAlignment="1">
      <alignment horizontal="left" vertical="center"/>
    </xf>
    <xf numFmtId="0" fontId="25" fillId="0" borderId="99" xfId="3" applyFont="1" applyBorder="1" applyAlignment="1">
      <alignment horizontal="left" vertical="center" wrapText="1"/>
    </xf>
    <xf numFmtId="0" fontId="25" fillId="0" borderId="100" xfId="3" applyFont="1" applyBorder="1" applyAlignment="1">
      <alignment horizontal="left" vertical="center"/>
    </xf>
    <xf numFmtId="164" fontId="25" fillId="0" borderId="100" xfId="5" applyFont="1" applyBorder="1" applyAlignment="1">
      <alignment horizontal="left" vertical="center"/>
    </xf>
    <xf numFmtId="0" fontId="25" fillId="0" borderId="101" xfId="3" applyFont="1" applyBorder="1" applyAlignment="1">
      <alignment horizontal="left" vertical="center"/>
    </xf>
    <xf numFmtId="0" fontId="25" fillId="0" borderId="35" xfId="3" applyFont="1" applyBorder="1" applyAlignment="1">
      <alignment vertical="center"/>
    </xf>
    <xf numFmtId="1" fontId="22" fillId="0" borderId="0" xfId="3" quotePrefix="1" applyNumberFormat="1" applyFont="1" applyAlignment="1">
      <alignment horizontal="center" vertical="center" wrapText="1"/>
    </xf>
    <xf numFmtId="164" fontId="22" fillId="0" borderId="0" xfId="5" applyFont="1" applyAlignment="1">
      <alignment horizontal="center" vertical="center" wrapText="1"/>
    </xf>
    <xf numFmtId="0" fontId="25" fillId="0" borderId="31" xfId="3" applyFont="1" applyBorder="1" applyAlignment="1">
      <alignment horizontal="center" vertical="center"/>
    </xf>
    <xf numFmtId="171" fontId="22" fillId="0" borderId="35" xfId="3" applyNumberFormat="1" applyFont="1" applyBorder="1" applyAlignment="1">
      <alignment horizontal="center" vertical="center"/>
    </xf>
    <xf numFmtId="0" fontId="22" fillId="0" borderId="100" xfId="3" applyFont="1" applyBorder="1" applyAlignment="1">
      <alignment horizontal="left" vertical="center"/>
    </xf>
    <xf numFmtId="164" fontId="22" fillId="0" borderId="100" xfId="5" applyFont="1" applyBorder="1" applyAlignment="1">
      <alignment horizontal="left" vertical="center"/>
    </xf>
    <xf numFmtId="0" fontId="22" fillId="0" borderId="101" xfId="3" applyFont="1" applyBorder="1" applyAlignment="1">
      <alignment horizontal="left" vertical="center"/>
    </xf>
    <xf numFmtId="0" fontId="22" fillId="0" borderId="25" xfId="3" applyFont="1" applyBorder="1"/>
    <xf numFmtId="0" fontId="22" fillId="0" borderId="0" xfId="3" applyFont="1" applyAlignment="1">
      <alignment horizontal="center"/>
    </xf>
    <xf numFmtId="0" fontId="22" fillId="0" borderId="64" xfId="3" applyFont="1" applyBorder="1"/>
    <xf numFmtId="164" fontId="22" fillId="0" borderId="0" xfId="5" applyFont="1"/>
    <xf numFmtId="0" fontId="25" fillId="7" borderId="99" xfId="3" applyFont="1" applyFill="1" applyBorder="1" applyAlignment="1">
      <alignment horizontal="center" vertical="center" wrapText="1"/>
    </xf>
    <xf numFmtId="164" fontId="25" fillId="7" borderId="99" xfId="5" applyFont="1" applyFill="1" applyBorder="1" applyAlignment="1">
      <alignment horizontal="center" vertical="center" wrapText="1"/>
    </xf>
    <xf numFmtId="0" fontId="60" fillId="0" borderId="99" xfId="3" applyFont="1" applyBorder="1" applyAlignment="1">
      <alignment horizontal="center" vertical="center"/>
    </xf>
    <xf numFmtId="0" fontId="60" fillId="0" borderId="99" xfId="3" quotePrefix="1" applyFont="1" applyBorder="1" applyAlignment="1">
      <alignment horizontal="center" vertical="center"/>
    </xf>
    <xf numFmtId="164" fontId="60" fillId="0" borderId="99" xfId="5" applyFont="1" applyBorder="1" applyAlignment="1">
      <alignment vertical="center"/>
    </xf>
    <xf numFmtId="43" fontId="22" fillId="0" borderId="0" xfId="3" applyNumberFormat="1" applyFont="1" applyAlignment="1">
      <alignment vertical="center"/>
    </xf>
    <xf numFmtId="164" fontId="22" fillId="0" borderId="99" xfId="5" applyFont="1" applyBorder="1" applyAlignment="1">
      <alignment vertical="center"/>
    </xf>
    <xf numFmtId="0" fontId="22" fillId="0" borderId="99" xfId="3" applyFont="1" applyBorder="1" applyAlignment="1">
      <alignment horizontal="center" vertical="center"/>
    </xf>
    <xf numFmtId="1" fontId="60" fillId="0" borderId="99" xfId="3" quotePrefix="1" applyNumberFormat="1" applyFont="1" applyBorder="1" applyAlignment="1">
      <alignment horizontal="center" vertical="center"/>
    </xf>
    <xf numFmtId="164" fontId="60" fillId="0" borderId="99" xfId="5" applyFont="1" applyFill="1" applyBorder="1" applyAlignment="1">
      <alignment vertical="center"/>
    </xf>
    <xf numFmtId="0" fontId="25" fillId="4" borderId="103" xfId="3" applyFont="1" applyFill="1" applyBorder="1" applyAlignment="1">
      <alignment vertical="center"/>
    </xf>
    <xf numFmtId="0" fontId="25" fillId="4" borderId="100" xfId="3" applyFont="1" applyFill="1" applyBorder="1" applyAlignment="1">
      <alignment vertical="center"/>
    </xf>
    <xf numFmtId="0" fontId="25" fillId="4" borderId="101" xfId="3" applyFont="1" applyFill="1" applyBorder="1" applyAlignment="1">
      <alignment vertical="center"/>
    </xf>
    <xf numFmtId="164" fontId="25" fillId="4" borderId="99" xfId="5" applyFont="1" applyFill="1" applyBorder="1" applyAlignment="1">
      <alignment horizontal="right" vertical="center"/>
    </xf>
    <xf numFmtId="43" fontId="22" fillId="0" borderId="0" xfId="3" applyNumberFormat="1" applyFont="1"/>
    <xf numFmtId="169" fontId="22" fillId="0" borderId="0" xfId="3" applyNumberFormat="1" applyFont="1"/>
    <xf numFmtId="0" fontId="25" fillId="0" borderId="0" xfId="3" applyFont="1" applyAlignment="1">
      <alignment vertical="center"/>
    </xf>
    <xf numFmtId="164" fontId="22" fillId="0" borderId="0" xfId="5" applyFont="1" applyAlignment="1">
      <alignment vertical="center"/>
    </xf>
    <xf numFmtId="164" fontId="22" fillId="0" borderId="0" xfId="3" applyNumberFormat="1" applyFont="1" applyAlignment="1">
      <alignment vertical="center"/>
    </xf>
    <xf numFmtId="0" fontId="25" fillId="0" borderId="0" xfId="3" applyFont="1" applyAlignment="1">
      <alignment horizontal="center" vertical="center"/>
    </xf>
    <xf numFmtId="0" fontId="25" fillId="0" borderId="0" xfId="3" applyFont="1" applyAlignment="1">
      <alignment horizontal="center"/>
    </xf>
    <xf numFmtId="39" fontId="46" fillId="0" borderId="83" xfId="3" applyNumberFormat="1" applyFont="1" applyBorder="1" applyAlignment="1">
      <alignment vertical="center"/>
    </xf>
    <xf numFmtId="39" fontId="6" fillId="0" borderId="54" xfId="3" applyNumberFormat="1" applyFont="1" applyBorder="1" applyAlignment="1">
      <alignment vertical="center"/>
    </xf>
    <xf numFmtId="39" fontId="7" fillId="0" borderId="0" xfId="3" applyNumberFormat="1" applyFont="1" applyAlignment="1">
      <alignment vertical="center"/>
    </xf>
    <xf numFmtId="39" fontId="58" fillId="0" borderId="3" xfId="3" applyNumberFormat="1" applyFont="1" applyBorder="1" applyAlignment="1">
      <alignment horizontal="center" vertical="center" wrapText="1"/>
    </xf>
    <xf numFmtId="39" fontId="22" fillId="0" borderId="83" xfId="3" applyNumberFormat="1" applyFont="1" applyBorder="1" applyAlignment="1">
      <alignment horizontal="center" vertical="center" wrapText="1"/>
    </xf>
    <xf numFmtId="39" fontId="60" fillId="0" borderId="83" xfId="5" quotePrefix="1" applyNumberFormat="1" applyFont="1" applyFill="1" applyBorder="1" applyAlignment="1">
      <alignment vertical="center"/>
    </xf>
    <xf numFmtId="0" fontId="67" fillId="0" borderId="0" xfId="3" applyFont="1" applyAlignment="1">
      <alignment vertical="center" wrapText="1"/>
    </xf>
    <xf numFmtId="0" fontId="25" fillId="0" borderId="0" xfId="3" applyFont="1" applyAlignment="1">
      <alignment vertical="center" wrapText="1"/>
    </xf>
    <xf numFmtId="0" fontId="67" fillId="0" borderId="71" xfId="3" applyFont="1" applyBorder="1" applyAlignment="1">
      <alignment vertical="center" wrapText="1"/>
    </xf>
    <xf numFmtId="39" fontId="66" fillId="0" borderId="55" xfId="5" quotePrefix="1" applyNumberFormat="1" applyFont="1" applyFill="1" applyBorder="1" applyAlignment="1">
      <alignment vertical="center"/>
    </xf>
    <xf numFmtId="0" fontId="59" fillId="0" borderId="71" xfId="3" applyFont="1" applyBorder="1" applyAlignment="1">
      <alignment horizontal="center" vertical="center"/>
    </xf>
    <xf numFmtId="0" fontId="59" fillId="0" borderId="0" xfId="3" applyFont="1" applyAlignment="1">
      <alignment horizontal="left" vertical="center"/>
    </xf>
    <xf numFmtId="0" fontId="22" fillId="0" borderId="0" xfId="3" applyFont="1" applyAlignment="1">
      <alignment horizontal="left" vertical="center" wrapText="1" indent="5"/>
    </xf>
    <xf numFmtId="0" fontId="7" fillId="0" borderId="71" xfId="3" applyFont="1" applyBorder="1" applyAlignment="1">
      <alignment vertical="top"/>
    </xf>
    <xf numFmtId="39" fontId="63" fillId="0" borderId="54" xfId="3" applyNumberFormat="1" applyFont="1" applyBorder="1" applyAlignment="1">
      <alignment vertical="center"/>
    </xf>
    <xf numFmtId="39" fontId="6" fillId="0" borderId="0" xfId="3" applyNumberFormat="1" applyFont="1" applyAlignment="1">
      <alignment vertical="center"/>
    </xf>
    <xf numFmtId="0" fontId="68" fillId="0" borderId="0" xfId="13" applyFont="1" applyAlignment="1">
      <alignment horizontal="left" vertical="center"/>
    </xf>
    <xf numFmtId="0" fontId="69" fillId="0" borderId="0" xfId="3" applyFont="1"/>
    <xf numFmtId="43" fontId="70" fillId="0" borderId="0" xfId="14" applyFont="1" applyFill="1"/>
    <xf numFmtId="43" fontId="70" fillId="0" borderId="78" xfId="15" applyFont="1" applyFill="1" applyBorder="1" applyAlignment="1">
      <alignment horizontal="left" vertical="center"/>
    </xf>
    <xf numFmtId="43" fontId="51" fillId="8" borderId="103" xfId="4" applyFont="1" applyFill="1" applyBorder="1" applyAlignment="1">
      <alignment horizontal="center" vertical="center"/>
    </xf>
    <xf numFmtId="43" fontId="51" fillId="8" borderId="99" xfId="4" applyFont="1" applyFill="1" applyBorder="1" applyAlignment="1">
      <alignment horizontal="center" vertical="center"/>
    </xf>
    <xf numFmtId="43" fontId="70" fillId="0" borderId="78" xfId="4" applyFont="1" applyBorder="1"/>
    <xf numFmtId="0" fontId="70" fillId="0" borderId="88" xfId="3" applyFont="1" applyBorder="1"/>
    <xf numFmtId="0" fontId="70" fillId="0" borderId="104" xfId="3" applyFont="1" applyBorder="1"/>
    <xf numFmtId="0" fontId="71" fillId="0" borderId="99" xfId="3" applyFont="1" applyBorder="1"/>
    <xf numFmtId="43" fontId="71" fillId="0" borderId="99" xfId="4" applyFont="1" applyBorder="1"/>
    <xf numFmtId="164" fontId="0" fillId="0" borderId="9" xfId="16" applyFont="1" applyBorder="1"/>
    <xf numFmtId="164" fontId="0" fillId="0" borderId="54" xfId="16" applyFont="1" applyBorder="1" applyAlignment="1">
      <alignment horizontal="right"/>
    </xf>
    <xf numFmtId="0" fontId="48" fillId="0" borderId="71" xfId="12" applyFont="1" applyBorder="1"/>
    <xf numFmtId="43" fontId="48" fillId="0" borderId="83" xfId="4" applyFont="1" applyBorder="1"/>
    <xf numFmtId="0" fontId="2" fillId="2" borderId="93" xfId="0" applyFont="1" applyFill="1" applyBorder="1" applyAlignment="1">
      <alignment horizontal="center"/>
    </xf>
    <xf numFmtId="43" fontId="51" fillId="2" borderId="72" xfId="4" applyFont="1" applyFill="1" applyBorder="1" applyAlignment="1">
      <alignment horizontal="center"/>
    </xf>
    <xf numFmtId="43" fontId="51" fillId="2" borderId="73" xfId="4" applyFont="1" applyFill="1" applyBorder="1" applyAlignment="1">
      <alignment horizontal="center"/>
    </xf>
    <xf numFmtId="0" fontId="48" fillId="0" borderId="105" xfId="12" applyFont="1" applyBorder="1" applyAlignment="1">
      <alignment horizontal="center"/>
    </xf>
    <xf numFmtId="0" fontId="48" fillId="0" borderId="75" xfId="12" applyFont="1" applyBorder="1"/>
    <xf numFmtId="43" fontId="48" fillId="0" borderId="75" xfId="4" applyFont="1" applyBorder="1"/>
    <xf numFmtId="43" fontId="48" fillId="0" borderId="76" xfId="4" applyFont="1" applyBorder="1"/>
    <xf numFmtId="0" fontId="48" fillId="0" borderId="81" xfId="12" applyFont="1" applyBorder="1"/>
    <xf numFmtId="43" fontId="48" fillId="0" borderId="82" xfId="4" applyFont="1" applyBorder="1"/>
    <xf numFmtId="174" fontId="48" fillId="0" borderId="0" xfId="12" applyNumberFormat="1" applyFont="1"/>
    <xf numFmtId="0" fontId="72" fillId="0" borderId="0" xfId="13" applyFont="1" applyAlignment="1">
      <alignment horizontal="left" vertical="center"/>
    </xf>
    <xf numFmtId="173" fontId="0" fillId="0" borderId="0" xfId="4" applyNumberFormat="1" applyFont="1" applyAlignment="1">
      <alignment horizontal="right" vertical="center"/>
    </xf>
    <xf numFmtId="43" fontId="2" fillId="0" borderId="0" xfId="4" applyFont="1"/>
    <xf numFmtId="0" fontId="2" fillId="2" borderId="93" xfId="0" applyFont="1" applyFill="1" applyBorder="1"/>
    <xf numFmtId="43" fontId="2" fillId="2" borderId="72" xfId="4" applyFont="1" applyFill="1" applyBorder="1" applyAlignment="1">
      <alignment horizontal="center"/>
    </xf>
    <xf numFmtId="0" fontId="0" fillId="0" borderId="107" xfId="0" applyBorder="1"/>
    <xf numFmtId="43" fontId="0" fillId="0" borderId="39" xfId="4" applyFont="1" applyBorder="1" applyAlignment="1">
      <alignment horizontal="center" vertical="center"/>
    </xf>
    <xf numFmtId="43" fontId="0" fillId="0" borderId="39" xfId="4" applyFont="1" applyFill="1" applyBorder="1"/>
    <xf numFmtId="43" fontId="0" fillId="0" borderId="44" xfId="4" applyFont="1" applyBorder="1" applyAlignment="1">
      <alignment horizontal="center" vertical="center"/>
    </xf>
    <xf numFmtId="0" fontId="0" fillId="0" borderId="17" xfId="0" applyBorder="1"/>
    <xf numFmtId="43" fontId="0" fillId="0" borderId="91" xfId="4" applyFont="1" applyBorder="1" applyAlignment="1">
      <alignment horizontal="center" vertical="center"/>
    </xf>
    <xf numFmtId="43" fontId="0" fillId="0" borderId="91" xfId="4" applyFont="1" applyFill="1" applyBorder="1"/>
    <xf numFmtId="43" fontId="69" fillId="0" borderId="0" xfId="15" applyFont="1" applyAlignment="1">
      <alignment vertical="center"/>
    </xf>
    <xf numFmtId="43" fontId="69" fillId="0" borderId="33" xfId="15" applyFont="1" applyBorder="1" applyAlignment="1">
      <alignment vertical="center"/>
    </xf>
    <xf numFmtId="1" fontId="69" fillId="0" borderId="99" xfId="17" applyNumberFormat="1" applyFont="1" applyBorder="1" applyAlignment="1">
      <alignment horizontal="center" vertical="center" wrapText="1"/>
    </xf>
    <xf numFmtId="1" fontId="69" fillId="10" borderId="99" xfId="17" applyNumberFormat="1" applyFont="1" applyFill="1" applyBorder="1" applyAlignment="1">
      <alignment horizontal="center" vertical="center" wrapText="1"/>
    </xf>
    <xf numFmtId="43" fontId="73" fillId="0" borderId="75" xfId="15" applyFont="1" applyBorder="1" applyAlignment="1">
      <alignment vertical="center"/>
    </xf>
    <xf numFmtId="43" fontId="73" fillId="0" borderId="78" xfId="15" applyFont="1" applyBorder="1" applyAlignment="1">
      <alignment vertical="center"/>
    </xf>
    <xf numFmtId="175" fontId="73" fillId="12" borderId="78" xfId="15" applyNumberFormat="1" applyFont="1" applyFill="1" applyBorder="1" applyAlignment="1">
      <alignment horizontal="center" vertical="center"/>
    </xf>
    <xf numFmtId="2" fontId="73" fillId="12" borderId="78" xfId="15" applyNumberFormat="1" applyFont="1" applyFill="1" applyBorder="1" applyAlignment="1">
      <alignment horizontal="center" vertical="center"/>
    </xf>
    <xf numFmtId="0" fontId="73" fillId="9" borderId="78" xfId="15" applyNumberFormat="1" applyFont="1" applyFill="1" applyBorder="1" applyAlignment="1">
      <alignment horizontal="center" vertical="center"/>
    </xf>
    <xf numFmtId="175" fontId="73" fillId="0" borderId="78" xfId="15" applyNumberFormat="1" applyFont="1" applyFill="1" applyBorder="1" applyAlignment="1">
      <alignment horizontal="center"/>
    </xf>
    <xf numFmtId="175" fontId="73" fillId="10" borderId="78" xfId="15" applyNumberFormat="1" applyFont="1" applyFill="1" applyBorder="1" applyAlignment="1">
      <alignment horizontal="center"/>
    </xf>
    <xf numFmtId="43" fontId="73" fillId="0" borderId="78" xfId="15" applyFont="1" applyFill="1" applyBorder="1" applyAlignment="1">
      <alignment vertical="center"/>
    </xf>
    <xf numFmtId="43" fontId="73" fillId="0" borderId="78" xfId="15" applyFont="1" applyBorder="1" applyAlignment="1">
      <alignment horizontal="right" vertical="center"/>
    </xf>
    <xf numFmtId="43" fontId="73" fillId="0" borderId="0" xfId="15" applyFont="1" applyAlignment="1">
      <alignment vertical="center"/>
    </xf>
    <xf numFmtId="0" fontId="73" fillId="9" borderId="81" xfId="15" applyNumberFormat="1" applyFont="1" applyFill="1" applyBorder="1" applyAlignment="1">
      <alignment horizontal="center" vertical="center"/>
    </xf>
    <xf numFmtId="175" fontId="73" fillId="0" borderId="81" xfId="15" applyNumberFormat="1" applyFont="1" applyFill="1" applyBorder="1" applyAlignment="1">
      <alignment horizontal="center"/>
    </xf>
    <xf numFmtId="175" fontId="73" fillId="10" borderId="81" xfId="15" applyNumberFormat="1" applyFont="1" applyFill="1" applyBorder="1" applyAlignment="1">
      <alignment horizontal="center"/>
    </xf>
    <xf numFmtId="175" fontId="73" fillId="11" borderId="81" xfId="15" applyNumberFormat="1" applyFont="1" applyFill="1" applyBorder="1" applyAlignment="1">
      <alignment horizontal="center" vertical="center"/>
    </xf>
    <xf numFmtId="2" fontId="73" fillId="11" borderId="81" xfId="15" applyNumberFormat="1" applyFont="1" applyFill="1" applyBorder="1" applyAlignment="1">
      <alignment horizontal="center" vertical="center"/>
    </xf>
    <xf numFmtId="43" fontId="73" fillId="0" borderId="81" xfId="15" applyFont="1" applyFill="1" applyBorder="1" applyAlignment="1">
      <alignment vertical="center"/>
    </xf>
    <xf numFmtId="0" fontId="69" fillId="0" borderId="0" xfId="17" applyFont="1" applyAlignment="1">
      <alignment vertical="center"/>
    </xf>
    <xf numFmtId="171" fontId="74" fillId="0" borderId="0" xfId="13" applyNumberFormat="1" applyFont="1" applyAlignment="1">
      <alignment horizontal="right" vertical="center"/>
    </xf>
    <xf numFmtId="0" fontId="45" fillId="0" borderId="33" xfId="3" applyFont="1" applyBorder="1" applyAlignment="1">
      <alignment vertical="center"/>
    </xf>
    <xf numFmtId="0" fontId="0" fillId="0" borderId="33" xfId="0" applyBorder="1"/>
    <xf numFmtId="0" fontId="2" fillId="0" borderId="99" xfId="0" applyFont="1" applyBorder="1" applyAlignment="1">
      <alignment horizontal="center" vertical="center" wrapText="1"/>
    </xf>
    <xf numFmtId="0" fontId="2" fillId="0" borderId="99" xfId="0" applyFont="1" applyBorder="1" applyAlignment="1">
      <alignment horizontal="center" vertical="center"/>
    </xf>
    <xf numFmtId="43" fontId="2" fillId="0" borderId="99" xfId="4" applyFont="1" applyBorder="1" applyAlignment="1">
      <alignment horizontal="center" vertical="center"/>
    </xf>
    <xf numFmtId="0" fontId="2" fillId="0" borderId="0" xfId="0" applyFont="1" applyAlignment="1">
      <alignment horizontal="center" vertical="center"/>
    </xf>
    <xf numFmtId="0" fontId="0" fillId="0" borderId="99" xfId="0" quotePrefix="1" applyBorder="1" applyAlignment="1">
      <alignment horizontal="center"/>
    </xf>
    <xf numFmtId="0" fontId="0" fillId="0" borderId="99" xfId="0" applyBorder="1"/>
    <xf numFmtId="43" fontId="0" fillId="0" borderId="99" xfId="4" applyFont="1" applyBorder="1" applyAlignment="1">
      <alignment horizontal="center" vertical="center"/>
    </xf>
    <xf numFmtId="43" fontId="0" fillId="0" borderId="99" xfId="4" applyFont="1" applyBorder="1"/>
    <xf numFmtId="43" fontId="0" fillId="0" borderId="99" xfId="4" applyFont="1" applyFill="1" applyBorder="1" applyAlignment="1">
      <alignment horizontal="center" vertical="center"/>
    </xf>
    <xf numFmtId="43" fontId="2" fillId="0" borderId="99" xfId="4" applyFont="1" applyBorder="1"/>
    <xf numFmtId="0" fontId="47" fillId="0" borderId="0" xfId="0" applyFont="1"/>
    <xf numFmtId="164" fontId="47" fillId="0" borderId="0" xfId="16" applyFont="1"/>
    <xf numFmtId="0" fontId="47" fillId="0" borderId="0" xfId="0" applyFont="1" applyAlignment="1">
      <alignment horizontal="left"/>
    </xf>
    <xf numFmtId="0" fontId="75" fillId="0" borderId="0" xfId="0" applyFont="1"/>
    <xf numFmtId="0" fontId="75" fillId="0" borderId="0" xfId="0" applyFont="1" applyAlignment="1">
      <alignment horizontal="right"/>
    </xf>
    <xf numFmtId="0" fontId="75" fillId="13" borderId="0" xfId="0" applyFont="1" applyFill="1" applyAlignment="1">
      <alignment horizontal="center" vertical="center"/>
    </xf>
    <xf numFmtId="0" fontId="75" fillId="13" borderId="99" xfId="0" applyFont="1" applyFill="1" applyBorder="1" applyAlignment="1">
      <alignment horizontal="center" vertical="center"/>
    </xf>
    <xf numFmtId="164" fontId="75" fillId="13" borderId="99" xfId="16" applyFont="1" applyFill="1" applyBorder="1" applyAlignment="1">
      <alignment horizontal="center" vertical="center"/>
    </xf>
    <xf numFmtId="0" fontId="76" fillId="0" borderId="0" xfId="0" applyFont="1" applyAlignment="1">
      <alignment vertical="center"/>
    </xf>
    <xf numFmtId="0" fontId="76" fillId="14" borderId="75" xfId="0" applyFont="1" applyFill="1" applyBorder="1" applyAlignment="1">
      <alignment vertical="center"/>
    </xf>
    <xf numFmtId="0" fontId="77" fillId="14" borderId="75" xfId="0" applyFont="1" applyFill="1" applyBorder="1" applyAlignment="1">
      <alignment vertical="center" wrapText="1"/>
    </xf>
    <xf numFmtId="4" fontId="76" fillId="14" borderId="75" xfId="0" applyNumberFormat="1" applyFont="1" applyFill="1" applyBorder="1" applyAlignment="1">
      <alignment vertical="center"/>
    </xf>
    <xf numFmtId="164" fontId="76" fillId="14" borderId="75" xfId="16" applyFont="1" applyFill="1" applyBorder="1" applyAlignment="1">
      <alignment vertical="center"/>
    </xf>
    <xf numFmtId="0" fontId="78" fillId="14" borderId="75" xfId="0" applyFont="1" applyFill="1" applyBorder="1" applyAlignment="1">
      <alignment vertical="center"/>
    </xf>
    <xf numFmtId="0" fontId="78" fillId="14" borderId="0" xfId="0" applyFont="1" applyFill="1" applyAlignment="1">
      <alignment vertical="center"/>
    </xf>
    <xf numFmtId="0" fontId="76" fillId="0" borderId="0" xfId="0" applyFont="1" applyAlignment="1">
      <alignment horizontal="left" vertical="center"/>
    </xf>
    <xf numFmtId="0" fontId="47" fillId="0" borderId="0" xfId="0" applyFont="1" applyAlignment="1">
      <alignment vertical="center"/>
    </xf>
    <xf numFmtId="0" fontId="47" fillId="0" borderId="78" xfId="0" applyFont="1" applyBorder="1" applyAlignment="1">
      <alignment horizontal="center" vertical="center"/>
    </xf>
    <xf numFmtId="0" fontId="47" fillId="0" borderId="78" xfId="0" applyFont="1" applyBorder="1" applyAlignment="1">
      <alignment vertical="center" wrapText="1"/>
    </xf>
    <xf numFmtId="0" fontId="47" fillId="0" borderId="78" xfId="0" applyFont="1" applyBorder="1" applyAlignment="1">
      <alignment horizontal="center" vertical="center" wrapText="1"/>
    </xf>
    <xf numFmtId="4" fontId="47" fillId="0" borderId="78" xfId="0" applyNumberFormat="1" applyFont="1" applyBorder="1" applyAlignment="1">
      <alignment vertical="center"/>
    </xf>
    <xf numFmtId="10" fontId="47" fillId="0" borderId="78" xfId="0" applyNumberFormat="1" applyFont="1" applyBorder="1" applyAlignment="1">
      <alignment horizontal="center" vertical="center"/>
    </xf>
    <xf numFmtId="164" fontId="47" fillId="0" borderId="78" xfId="16" applyFont="1" applyBorder="1" applyAlignment="1">
      <alignment vertical="center"/>
    </xf>
    <xf numFmtId="0" fontId="79" fillId="0" borderId="78" xfId="0" applyFont="1" applyBorder="1" applyAlignment="1">
      <alignment vertical="center"/>
    </xf>
    <xf numFmtId="0" fontId="79" fillId="0" borderId="0" xfId="0" applyFont="1" applyAlignment="1">
      <alignment vertical="center"/>
    </xf>
    <xf numFmtId="4" fontId="47" fillId="0" borderId="0" xfId="0" applyNumberFormat="1" applyFont="1" applyAlignment="1">
      <alignment horizontal="left" vertical="center"/>
    </xf>
    <xf numFmtId="0" fontId="47" fillId="0" borderId="0" xfId="0" applyFont="1" applyAlignment="1">
      <alignment horizontal="left" vertical="center"/>
    </xf>
    <xf numFmtId="0" fontId="47" fillId="0" borderId="78" xfId="0" applyFont="1" applyBorder="1" applyAlignment="1">
      <alignment vertical="center"/>
    </xf>
    <xf numFmtId="0" fontId="76" fillId="15" borderId="78" xfId="0" applyFont="1" applyFill="1" applyBorder="1" applyAlignment="1">
      <alignment vertical="center"/>
    </xf>
    <xf numFmtId="0" fontId="77" fillId="15" borderId="78" xfId="0" applyFont="1" applyFill="1" applyBorder="1" applyAlignment="1">
      <alignment vertical="center" wrapText="1"/>
    </xf>
    <xf numFmtId="0" fontId="77" fillId="15" borderId="78" xfId="0" applyFont="1" applyFill="1" applyBorder="1" applyAlignment="1">
      <alignment horizontal="center" vertical="center" wrapText="1"/>
    </xf>
    <xf numFmtId="4" fontId="76" fillId="15" borderId="78" xfId="0" applyNumberFormat="1" applyFont="1" applyFill="1" applyBorder="1" applyAlignment="1">
      <alignment vertical="center"/>
    </xf>
    <xf numFmtId="164" fontId="76" fillId="15" borderId="78" xfId="16" applyFont="1" applyFill="1" applyBorder="1" applyAlignment="1">
      <alignment vertical="center"/>
    </xf>
    <xf numFmtId="0" fontId="78" fillId="15" borderId="78" xfId="0" applyFont="1" applyFill="1" applyBorder="1" applyAlignment="1">
      <alignment vertical="center"/>
    </xf>
    <xf numFmtId="0" fontId="78" fillId="15" borderId="0" xfId="0" applyFont="1" applyFill="1" applyAlignment="1">
      <alignment vertical="center"/>
    </xf>
    <xf numFmtId="4" fontId="76" fillId="0" borderId="0" xfId="0" applyNumberFormat="1" applyFont="1" applyAlignment="1">
      <alignment vertical="center"/>
    </xf>
    <xf numFmtId="0" fontId="47" fillId="16" borderId="78" xfId="0" applyFont="1" applyFill="1" applyBorder="1" applyAlignment="1">
      <alignment vertical="center"/>
    </xf>
    <xf numFmtId="0" fontId="77" fillId="16" borderId="78" xfId="0" applyFont="1" applyFill="1" applyBorder="1" applyAlignment="1">
      <alignment vertical="center" wrapText="1"/>
    </xf>
    <xf numFmtId="0" fontId="77" fillId="16" borderId="78" xfId="0" applyFont="1" applyFill="1" applyBorder="1" applyAlignment="1">
      <alignment horizontal="center" vertical="center" wrapText="1"/>
    </xf>
    <xf numFmtId="4" fontId="76" fillId="16" borderId="78" xfId="0" applyNumberFormat="1" applyFont="1" applyFill="1" applyBorder="1" applyAlignment="1">
      <alignment vertical="center"/>
    </xf>
    <xf numFmtId="164" fontId="76" fillId="16" borderId="78" xfId="16" applyFont="1" applyFill="1" applyBorder="1" applyAlignment="1">
      <alignment vertical="center"/>
    </xf>
    <xf numFmtId="0" fontId="79" fillId="16" borderId="78" xfId="0" applyFont="1" applyFill="1" applyBorder="1" applyAlignment="1">
      <alignment vertical="center"/>
    </xf>
    <xf numFmtId="0" fontId="79" fillId="16" borderId="0" xfId="0" applyFont="1" applyFill="1" applyAlignment="1">
      <alignment vertical="center"/>
    </xf>
    <xf numFmtId="0" fontId="47" fillId="0" borderId="108" xfId="0" applyFont="1" applyBorder="1" applyAlignment="1">
      <alignment horizontal="center" vertical="center" wrapText="1"/>
    </xf>
    <xf numFmtId="0" fontId="47" fillId="0" borderId="86" xfId="0" applyFont="1" applyBorder="1" applyAlignment="1">
      <alignment horizontal="center" vertical="center" wrapText="1"/>
    </xf>
    <xf numFmtId="0" fontId="47" fillId="0" borderId="81" xfId="0" applyFont="1" applyBorder="1" applyAlignment="1">
      <alignment horizontal="center" vertical="center"/>
    </xf>
    <xf numFmtId="0" fontId="47" fillId="0" borderId="81" xfId="0" applyFont="1" applyBorder="1" applyAlignment="1">
      <alignment vertical="center" wrapText="1"/>
    </xf>
    <xf numFmtId="0" fontId="47" fillId="0" borderId="81" xfId="0" applyFont="1" applyBorder="1" applyAlignment="1">
      <alignment horizontal="center" vertical="center" wrapText="1"/>
    </xf>
    <xf numFmtId="4" fontId="47" fillId="0" borderId="81" xfId="0" applyNumberFormat="1" applyFont="1" applyBorder="1" applyAlignment="1">
      <alignment vertical="center"/>
    </xf>
    <xf numFmtId="164" fontId="47" fillId="0" borderId="81" xfId="16" applyFont="1" applyBorder="1" applyAlignment="1">
      <alignment vertical="center"/>
    </xf>
    <xf numFmtId="0" fontId="79" fillId="0" borderId="81" xfId="0" applyFont="1" applyBorder="1" applyAlignment="1">
      <alignment vertical="center" wrapText="1"/>
    </xf>
    <xf numFmtId="0" fontId="79" fillId="0" borderId="0" xfId="0" applyFont="1" applyAlignment="1">
      <alignment vertical="center" wrapText="1"/>
    </xf>
    <xf numFmtId="0" fontId="47" fillId="0" borderId="99" xfId="0" applyFont="1" applyBorder="1"/>
    <xf numFmtId="164" fontId="47" fillId="0" borderId="99" xfId="16" applyFont="1" applyBorder="1"/>
    <xf numFmtId="0" fontId="76" fillId="13" borderId="99" xfId="0" applyFont="1" applyFill="1" applyBorder="1" applyAlignment="1">
      <alignment vertical="center"/>
    </xf>
    <xf numFmtId="4" fontId="76" fillId="13" borderId="99" xfId="0" applyNumberFormat="1" applyFont="1" applyFill="1" applyBorder="1" applyAlignment="1">
      <alignment vertical="center"/>
    </xf>
    <xf numFmtId="164" fontId="76" fillId="13" borderId="99" xfId="16" applyFont="1" applyFill="1" applyBorder="1" applyAlignment="1">
      <alignment horizontal="center" vertical="center"/>
    </xf>
    <xf numFmtId="0" fontId="76" fillId="13" borderId="0" xfId="0" applyFont="1" applyFill="1" applyAlignment="1">
      <alignment vertical="center"/>
    </xf>
    <xf numFmtId="10" fontId="74" fillId="0" borderId="0" xfId="0" applyNumberFormat="1" applyFont="1"/>
    <xf numFmtId="0" fontId="74" fillId="0" borderId="0" xfId="0" applyFont="1"/>
    <xf numFmtId="164" fontId="74" fillId="0" borderId="0" xfId="16" applyFont="1"/>
    <xf numFmtId="4" fontId="74" fillId="0" borderId="0" xfId="0" applyNumberFormat="1" applyFont="1"/>
    <xf numFmtId="0" fontId="47" fillId="0" borderId="0" xfId="0" applyFont="1" applyAlignment="1">
      <alignment horizontal="right"/>
    </xf>
    <xf numFmtId="4" fontId="75" fillId="0" borderId="0" xfId="0" applyNumberFormat="1" applyFont="1"/>
    <xf numFmtId="164" fontId="75" fillId="0" borderId="0" xfId="16" applyFont="1"/>
    <xf numFmtId="0" fontId="77" fillId="0" borderId="0" xfId="0" applyFont="1" applyAlignment="1">
      <alignment horizontal="right"/>
    </xf>
    <xf numFmtId="164" fontId="47" fillId="0" borderId="0" xfId="16" applyFont="1" applyAlignment="1">
      <alignment horizontal="center"/>
    </xf>
    <xf numFmtId="164" fontId="0" fillId="0" borderId="0" xfId="16" applyFont="1"/>
    <xf numFmtId="0" fontId="70" fillId="0" borderId="0" xfId="13" applyFont="1" applyAlignment="1">
      <alignment vertical="center"/>
    </xf>
    <xf numFmtId="0" fontId="70" fillId="0" borderId="0" xfId="13" applyFont="1" applyAlignment="1">
      <alignment horizontal="center" vertical="center"/>
    </xf>
    <xf numFmtId="9" fontId="70" fillId="0" borderId="0" xfId="2" applyFont="1" applyAlignment="1">
      <alignment vertical="center"/>
    </xf>
    <xf numFmtId="0" fontId="68" fillId="0" borderId="0" xfId="13" applyFont="1" applyAlignment="1">
      <alignment horizontal="center" vertical="center"/>
    </xf>
    <xf numFmtId="43" fontId="70" fillId="0" borderId="0" xfId="1" applyFont="1" applyAlignment="1">
      <alignment vertical="center"/>
    </xf>
    <xf numFmtId="0" fontId="71" fillId="0" borderId="27" xfId="13" applyFont="1" applyBorder="1" applyAlignment="1">
      <alignment horizontal="center" vertical="center" wrapText="1"/>
    </xf>
    <xf numFmtId="0" fontId="71" fillId="0" borderId="25" xfId="13" applyFont="1" applyBorder="1" applyAlignment="1">
      <alignment horizontal="center" vertical="center" wrapText="1"/>
    </xf>
    <xf numFmtId="0" fontId="71" fillId="17" borderId="0" xfId="13" applyFont="1" applyFill="1" applyAlignment="1">
      <alignment horizontal="center" vertical="center" wrapText="1"/>
    </xf>
    <xf numFmtId="0" fontId="71" fillId="0" borderId="0" xfId="13" applyFont="1" applyAlignment="1">
      <alignment vertical="center"/>
    </xf>
    <xf numFmtId="0" fontId="81" fillId="0" borderId="25" xfId="19" applyFont="1" applyBorder="1" applyAlignment="1">
      <alignment vertical="center"/>
    </xf>
    <xf numFmtId="0" fontId="70" fillId="0" borderId="25" xfId="19" applyFont="1" applyBorder="1" applyAlignment="1">
      <alignment vertical="center"/>
    </xf>
    <xf numFmtId="38" fontId="70" fillId="0" borderId="109" xfId="18" applyNumberFormat="1" applyFont="1" applyFill="1" applyBorder="1" applyAlignment="1">
      <alignment horizontal="center" vertical="center"/>
    </xf>
    <xf numFmtId="176" fontId="70" fillId="17" borderId="0" xfId="20" applyFont="1" applyFill="1" applyBorder="1" applyAlignment="1">
      <alignment vertical="center"/>
    </xf>
    <xf numFmtId="38" fontId="70" fillId="0" borderId="28" xfId="18" applyNumberFormat="1" applyFont="1" applyFill="1" applyBorder="1" applyAlignment="1">
      <alignment vertical="center"/>
    </xf>
    <xf numFmtId="176" fontId="70" fillId="0" borderId="27" xfId="20" applyFont="1" applyFill="1" applyBorder="1" applyAlignment="1">
      <alignment vertical="center"/>
    </xf>
    <xf numFmtId="0" fontId="70" fillId="0" borderId="28" xfId="19" applyFont="1" applyBorder="1" applyAlignment="1">
      <alignment vertical="center"/>
    </xf>
    <xf numFmtId="43" fontId="70" fillId="0" borderId="0" xfId="13" applyNumberFormat="1" applyFont="1" applyAlignment="1">
      <alignment vertical="center"/>
    </xf>
    <xf numFmtId="0" fontId="70" fillId="0" borderId="25" xfId="19" applyFont="1" applyBorder="1" applyAlignment="1">
      <alignment vertical="center" wrapText="1"/>
    </xf>
    <xf numFmtId="164" fontId="70" fillId="0" borderId="28" xfId="22" applyFont="1" applyFill="1" applyBorder="1" applyAlignment="1">
      <alignment vertical="center"/>
    </xf>
    <xf numFmtId="164" fontId="70" fillId="0" borderId="109" xfId="22" applyFont="1" applyFill="1" applyBorder="1" applyAlignment="1">
      <alignment horizontal="center" vertical="center"/>
    </xf>
    <xf numFmtId="3" fontId="70" fillId="0" borderId="25" xfId="19" applyNumberFormat="1" applyFont="1" applyBorder="1" applyAlignment="1">
      <alignment vertical="center"/>
    </xf>
    <xf numFmtId="0" fontId="83" fillId="0" borderId="0" xfId="13" applyFont="1" applyAlignment="1">
      <alignment vertical="center"/>
    </xf>
    <xf numFmtId="164" fontId="70" fillId="0" borderId="27" xfId="21" applyFont="1" applyFill="1" applyBorder="1" applyAlignment="1">
      <alignment vertical="center"/>
    </xf>
    <xf numFmtId="0" fontId="70" fillId="0" borderId="31" xfId="19" applyFont="1" applyBorder="1" applyAlignment="1">
      <alignment vertical="center"/>
    </xf>
    <xf numFmtId="38" fontId="70" fillId="0" borderId="0" xfId="13" applyNumberFormat="1" applyFont="1" applyAlignment="1">
      <alignment horizontal="center" vertical="center"/>
    </xf>
    <xf numFmtId="0" fontId="71" fillId="8" borderId="99" xfId="13" applyFont="1" applyFill="1" applyBorder="1" applyAlignment="1">
      <alignment horizontal="center" vertical="center"/>
    </xf>
    <xf numFmtId="43" fontId="71" fillId="8" borderId="99" xfId="4" applyFont="1" applyFill="1" applyBorder="1" applyAlignment="1">
      <alignment horizontal="center" vertical="center"/>
    </xf>
    <xf numFmtId="40" fontId="70" fillId="0" borderId="0" xfId="13" applyNumberFormat="1" applyFont="1" applyAlignment="1">
      <alignment vertical="center"/>
    </xf>
    <xf numFmtId="0" fontId="70" fillId="0" borderId="75" xfId="13" applyFont="1" applyBorder="1" applyAlignment="1">
      <alignment vertical="center"/>
    </xf>
    <xf numFmtId="43" fontId="70" fillId="0" borderId="75" xfId="4" applyFont="1" applyFill="1" applyBorder="1" applyAlignment="1">
      <alignment vertical="center"/>
    </xf>
    <xf numFmtId="43" fontId="70" fillId="0" borderId="75" xfId="4" applyFont="1" applyBorder="1" applyAlignment="1">
      <alignment vertical="center"/>
    </xf>
    <xf numFmtId="4" fontId="70" fillId="0" borderId="0" xfId="13" applyNumberFormat="1" applyFont="1" applyAlignment="1">
      <alignment vertical="center"/>
    </xf>
    <xf numFmtId="0" fontId="70" fillId="0" borderId="78" xfId="13" applyFont="1" applyBorder="1" applyAlignment="1">
      <alignment vertical="center"/>
    </xf>
    <xf numFmtId="43" fontId="70" fillId="0" borderId="78" xfId="4" applyFont="1" applyFill="1" applyBorder="1" applyAlignment="1">
      <alignment vertical="center"/>
    </xf>
    <xf numFmtId="43" fontId="70" fillId="0" borderId="78" xfId="4" applyFont="1" applyBorder="1" applyAlignment="1">
      <alignment vertical="center"/>
    </xf>
    <xf numFmtId="164" fontId="70" fillId="0" borderId="0" xfId="13" applyNumberFormat="1" applyFont="1" applyAlignment="1">
      <alignment vertical="center"/>
    </xf>
    <xf numFmtId="176" fontId="70" fillId="0" borderId="0" xfId="13" applyNumberFormat="1" applyFont="1" applyAlignment="1">
      <alignment vertical="center"/>
    </xf>
    <xf numFmtId="0" fontId="85" fillId="19" borderId="78" xfId="13" applyFont="1" applyFill="1" applyBorder="1" applyAlignment="1">
      <alignment vertical="center"/>
    </xf>
    <xf numFmtId="43" fontId="70" fillId="19" borderId="78" xfId="4" applyFont="1" applyFill="1" applyBorder="1" applyAlignment="1">
      <alignment vertical="center"/>
    </xf>
    <xf numFmtId="0" fontId="70" fillId="0" borderId="78" xfId="13" applyFont="1" applyBorder="1" applyAlignment="1">
      <alignment horizontal="left" vertical="center" indent="1"/>
    </xf>
    <xf numFmtId="0" fontId="70" fillId="0" borderId="108" xfId="13" applyFont="1" applyBorder="1" applyAlignment="1">
      <alignment horizontal="left" vertical="center" indent="1"/>
    </xf>
    <xf numFmtId="43" fontId="70" fillId="0" borderId="108" xfId="4" applyFont="1" applyFill="1" applyBorder="1" applyAlignment="1">
      <alignment vertical="center"/>
    </xf>
    <xf numFmtId="43" fontId="70" fillId="0" borderId="108" xfId="4" applyFont="1" applyBorder="1" applyAlignment="1">
      <alignment vertical="center"/>
    </xf>
    <xf numFmtId="0" fontId="70" fillId="0" borderId="81" xfId="13" applyFont="1" applyBorder="1" applyAlignment="1">
      <alignment horizontal="left" vertical="center" indent="1"/>
    </xf>
    <xf numFmtId="43" fontId="70" fillId="0" borderId="81" xfId="4" applyFont="1" applyBorder="1" applyAlignment="1">
      <alignment vertical="center"/>
    </xf>
    <xf numFmtId="0" fontId="71" fillId="0" borderId="99" xfId="13" applyFont="1" applyBorder="1" applyAlignment="1">
      <alignment vertical="center"/>
    </xf>
    <xf numFmtId="43" fontId="71" fillId="0" borderId="99" xfId="4" applyFont="1" applyBorder="1" applyAlignment="1">
      <alignment vertical="center"/>
    </xf>
    <xf numFmtId="43" fontId="70" fillId="0" borderId="0" xfId="13" applyNumberFormat="1" applyFont="1" applyAlignment="1">
      <alignment horizontal="center" vertical="center"/>
    </xf>
    <xf numFmtId="43" fontId="11" fillId="0" borderId="0" xfId="4" applyFont="1"/>
    <xf numFmtId="43" fontId="6" fillId="0" borderId="0" xfId="1" applyFont="1"/>
    <xf numFmtId="43" fontId="9" fillId="0" borderId="0" xfId="1" applyFont="1"/>
    <xf numFmtId="43" fontId="7" fillId="0" borderId="0" xfId="1" applyFont="1" applyAlignment="1">
      <alignment vertical="top"/>
    </xf>
    <xf numFmtId="43" fontId="2" fillId="0" borderId="0" xfId="4" applyFont="1" applyAlignment="1">
      <alignment horizontal="right"/>
    </xf>
    <xf numFmtId="37" fontId="75" fillId="0" borderId="0" xfId="0" applyNumberFormat="1" applyFont="1" applyAlignment="1">
      <alignment horizontal="right"/>
    </xf>
    <xf numFmtId="0" fontId="86" fillId="0" borderId="0" xfId="17" applyFont="1" applyAlignment="1">
      <alignment horizontal="left" vertical="center"/>
    </xf>
    <xf numFmtId="0" fontId="86" fillId="0" borderId="0" xfId="17" applyFont="1" applyAlignment="1">
      <alignment horizontal="center" vertical="center"/>
    </xf>
    <xf numFmtId="0" fontId="69" fillId="0" borderId="0" xfId="17" applyFont="1" applyAlignment="1">
      <alignment horizontal="right" vertical="center"/>
    </xf>
    <xf numFmtId="0" fontId="69" fillId="0" borderId="33" xfId="17" applyFont="1" applyBorder="1" applyAlignment="1">
      <alignment vertical="center"/>
    </xf>
    <xf numFmtId="0" fontId="86" fillId="0" borderId="33" xfId="17" applyFont="1" applyBorder="1" applyAlignment="1">
      <alignment horizontal="left" vertical="center"/>
    </xf>
    <xf numFmtId="17" fontId="69" fillId="0" borderId="33" xfId="17" applyNumberFormat="1" applyFont="1" applyBorder="1" applyAlignment="1">
      <alignment vertical="center"/>
    </xf>
    <xf numFmtId="0" fontId="86" fillId="0" borderId="33" xfId="17" applyFont="1" applyBorder="1" applyAlignment="1">
      <alignment horizontal="center" vertical="center"/>
    </xf>
    <xf numFmtId="0" fontId="86" fillId="0" borderId="0" xfId="17" applyFont="1" applyAlignment="1">
      <alignment horizontal="center" vertical="center" wrapText="1"/>
    </xf>
    <xf numFmtId="0" fontId="73" fillId="0" borderId="75" xfId="17" applyFont="1" applyBorder="1" applyAlignment="1">
      <alignment horizontal="center" vertical="center"/>
    </xf>
    <xf numFmtId="0" fontId="73" fillId="0" borderId="75" xfId="17" applyFont="1" applyBorder="1" applyAlignment="1">
      <alignment vertical="center"/>
    </xf>
    <xf numFmtId="0" fontId="73" fillId="9" borderId="75" xfId="17" applyFont="1" applyFill="1" applyBorder="1" applyAlignment="1">
      <alignment horizontal="center" vertical="center"/>
    </xf>
    <xf numFmtId="0" fontId="73" fillId="10" borderId="75" xfId="17" applyFont="1" applyFill="1" applyBorder="1" applyAlignment="1">
      <alignment horizontal="center" vertical="center"/>
    </xf>
    <xf numFmtId="0" fontId="73" fillId="11" borderId="75" xfId="17" applyFont="1" applyFill="1" applyBorder="1" applyAlignment="1">
      <alignment vertical="center"/>
    </xf>
    <xf numFmtId="2" fontId="73" fillId="11" borderId="75" xfId="17" applyNumberFormat="1" applyFont="1" applyFill="1" applyBorder="1" applyAlignment="1">
      <alignment horizontal="center" vertical="center"/>
    </xf>
    <xf numFmtId="0" fontId="73" fillId="0" borderId="0" xfId="17" applyFont="1" applyAlignment="1">
      <alignment vertical="center"/>
    </xf>
    <xf numFmtId="0" fontId="73" fillId="0" borderId="78" xfId="17" applyFont="1" applyBorder="1" applyAlignment="1">
      <alignment horizontal="center" vertical="center"/>
    </xf>
    <xf numFmtId="0" fontId="87" fillId="0" borderId="78" xfId="17" applyFont="1" applyBorder="1" applyAlignment="1">
      <alignment vertical="center"/>
    </xf>
    <xf numFmtId="0" fontId="88" fillId="0" borderId="78" xfId="17" applyFont="1" applyBorder="1" applyAlignment="1">
      <alignment vertical="center"/>
    </xf>
    <xf numFmtId="0" fontId="73" fillId="9" borderId="78" xfId="17" applyFont="1" applyFill="1" applyBorder="1" applyAlignment="1">
      <alignment horizontal="center" vertical="center"/>
    </xf>
    <xf numFmtId="0" fontId="73" fillId="10" borderId="78" xfId="17" applyFont="1" applyFill="1" applyBorder="1" applyAlignment="1">
      <alignment horizontal="center" vertical="center"/>
    </xf>
    <xf numFmtId="0" fontId="73" fillId="12" borderId="78" xfId="17" applyFont="1" applyFill="1" applyBorder="1" applyAlignment="1">
      <alignment vertical="center"/>
    </xf>
    <xf numFmtId="2" fontId="73" fillId="12" borderId="78" xfId="17" applyNumberFormat="1" applyFont="1" applyFill="1" applyBorder="1" applyAlignment="1">
      <alignment horizontal="center" vertical="center"/>
    </xf>
    <xf numFmtId="0" fontId="73" fillId="0" borderId="78" xfId="17" applyFont="1" applyBorder="1" applyAlignment="1">
      <alignment vertical="center"/>
    </xf>
    <xf numFmtId="0" fontId="73" fillId="10" borderId="78" xfId="17" applyFont="1" applyFill="1" applyBorder="1" applyAlignment="1">
      <alignment horizontal="center"/>
    </xf>
    <xf numFmtId="0" fontId="73" fillId="0" borderId="78" xfId="17" applyFont="1" applyBorder="1" applyAlignment="1">
      <alignment horizontal="center"/>
    </xf>
    <xf numFmtId="43" fontId="73" fillId="0" borderId="78" xfId="17" applyNumberFormat="1" applyFont="1" applyBorder="1" applyAlignment="1">
      <alignment vertical="center"/>
    </xf>
    <xf numFmtId="0" fontId="73" fillId="0" borderId="81" xfId="17" applyFont="1" applyBorder="1" applyAlignment="1">
      <alignment horizontal="center" vertical="center"/>
    </xf>
    <xf numFmtId="0" fontId="73" fillId="0" borderId="81" xfId="17" applyFont="1" applyBorder="1" applyAlignment="1">
      <alignment vertical="center"/>
    </xf>
    <xf numFmtId="43" fontId="73" fillId="0" borderId="81" xfId="17" applyNumberFormat="1" applyFont="1" applyBorder="1" applyAlignment="1">
      <alignment vertical="center"/>
    </xf>
    <xf numFmtId="0" fontId="86" fillId="3" borderId="99" xfId="17" applyFont="1" applyFill="1" applyBorder="1" applyAlignment="1">
      <alignment horizontal="center" vertical="center"/>
    </xf>
    <xf numFmtId="0" fontId="86" fillId="3" borderId="99" xfId="17" applyFont="1" applyFill="1" applyBorder="1" applyAlignment="1">
      <alignment horizontal="right" vertical="center"/>
    </xf>
    <xf numFmtId="0" fontId="86" fillId="3" borderId="99" xfId="17" applyFont="1" applyFill="1" applyBorder="1" applyAlignment="1">
      <alignment vertical="center"/>
    </xf>
    <xf numFmtId="0" fontId="86" fillId="3" borderId="98" xfId="17" applyFont="1" applyFill="1" applyBorder="1" applyAlignment="1">
      <alignment vertical="center"/>
    </xf>
    <xf numFmtId="0" fontId="69" fillId="3" borderId="99" xfId="17" applyFont="1" applyFill="1" applyBorder="1" applyAlignment="1">
      <alignment vertical="center"/>
    </xf>
    <xf numFmtId="43" fontId="86" fillId="3" borderId="99" xfId="15" applyFont="1" applyFill="1" applyBorder="1" applyAlignment="1">
      <alignment vertical="center"/>
    </xf>
    <xf numFmtId="0" fontId="86" fillId="0" borderId="0" xfId="17" applyFont="1" applyAlignment="1">
      <alignment vertical="center"/>
    </xf>
    <xf numFmtId="0" fontId="69" fillId="0" borderId="0" xfId="17" applyFont="1" applyAlignment="1">
      <alignment horizontal="center" vertical="top"/>
    </xf>
    <xf numFmtId="0" fontId="69" fillId="0" borderId="0" xfId="17" applyFont="1" applyAlignment="1">
      <alignment horizontal="left" vertical="top"/>
    </xf>
    <xf numFmtId="0" fontId="69" fillId="0" borderId="0" xfId="17" applyFont="1" applyAlignment="1">
      <alignment horizontal="left" vertical="top" wrapText="1"/>
    </xf>
    <xf numFmtId="0" fontId="2" fillId="0" borderId="99" xfId="0" applyFont="1" applyBorder="1" applyAlignment="1">
      <alignment horizontal="center"/>
    </xf>
    <xf numFmtId="38" fontId="70" fillId="0" borderId="25" xfId="18" applyNumberFormat="1" applyFont="1" applyFill="1" applyBorder="1" applyAlignment="1">
      <alignment vertical="center"/>
    </xf>
    <xf numFmtId="43" fontId="1" fillId="0" borderId="0" xfId="4" applyFont="1" applyAlignment="1">
      <alignment horizontal="center"/>
    </xf>
    <xf numFmtId="0" fontId="0" fillId="0" borderId="0" xfId="0" applyAlignment="1">
      <alignment horizontal="center"/>
    </xf>
    <xf numFmtId="43" fontId="0" fillId="0" borderId="0" xfId="1" applyFont="1" applyAlignment="1">
      <alignment horizontal="center"/>
    </xf>
    <xf numFmtId="43" fontId="1" fillId="0" borderId="0" xfId="4" applyFont="1" applyAlignment="1">
      <alignment horizontal="center" vertical="center"/>
    </xf>
    <xf numFmtId="43" fontId="2" fillId="0" borderId="0" xfId="0" applyNumberFormat="1" applyFont="1" applyAlignment="1">
      <alignment horizontal="center"/>
    </xf>
    <xf numFmtId="43" fontId="0" fillId="0" borderId="0" xfId="0" applyNumberFormat="1" applyAlignment="1">
      <alignment horizontal="center"/>
    </xf>
    <xf numFmtId="0" fontId="2" fillId="0" borderId="0" xfId="0" applyFont="1" applyAlignment="1">
      <alignment horizontal="center"/>
    </xf>
    <xf numFmtId="43" fontId="2" fillId="0" borderId="0" xfId="1" applyFont="1" applyAlignment="1">
      <alignment horizontal="center"/>
    </xf>
    <xf numFmtId="43" fontId="2" fillId="0" borderId="0" xfId="0" applyNumberFormat="1" applyFont="1" applyAlignment="1">
      <alignment vertical="center"/>
    </xf>
    <xf numFmtId="0" fontId="0" fillId="0" borderId="0" xfId="0" applyAlignment="1">
      <alignment vertical="center"/>
    </xf>
    <xf numFmtId="43" fontId="1" fillId="0" borderId="110" xfId="4" applyFont="1" applyBorder="1" applyAlignment="1">
      <alignment horizontal="center" vertical="center"/>
    </xf>
    <xf numFmtId="43" fontId="0" fillId="0" borderId="110" xfId="0" applyNumberFormat="1" applyBorder="1" applyAlignment="1">
      <alignment horizontal="center"/>
    </xf>
    <xf numFmtId="43" fontId="0" fillId="0" borderId="99" xfId="1" applyFont="1" applyBorder="1" applyAlignment="1">
      <alignment horizontal="center"/>
    </xf>
    <xf numFmtId="43" fontId="1" fillId="0" borderId="28" xfId="4" applyFont="1" applyBorder="1" applyAlignment="1">
      <alignment horizontal="center"/>
    </xf>
    <xf numFmtId="0" fontId="0" fillId="0" borderId="28" xfId="0" applyBorder="1" applyAlignment="1">
      <alignment horizontal="center"/>
    </xf>
    <xf numFmtId="43" fontId="0" fillId="0" borderId="28" xfId="1" applyFont="1" applyBorder="1" applyAlignment="1">
      <alignment horizontal="center"/>
    </xf>
    <xf numFmtId="43" fontId="1" fillId="0" borderId="28" xfId="4" applyFont="1" applyBorder="1" applyAlignment="1">
      <alignment horizontal="center" vertical="center"/>
    </xf>
    <xf numFmtId="0" fontId="2" fillId="0" borderId="28" xfId="0" applyFont="1" applyBorder="1" applyAlignment="1">
      <alignment horizontal="center" vertical="center"/>
    </xf>
    <xf numFmtId="43" fontId="0" fillId="0" borderId="28" xfId="0" applyNumberFormat="1" applyBorder="1" applyAlignment="1">
      <alignment horizontal="center"/>
    </xf>
    <xf numFmtId="43" fontId="1" fillId="0" borderId="35" xfId="4" applyFont="1" applyBorder="1" applyAlignment="1">
      <alignment horizontal="center"/>
    </xf>
    <xf numFmtId="0" fontId="0" fillId="0" borderId="35" xfId="0" applyBorder="1" applyAlignment="1">
      <alignment horizontal="center"/>
    </xf>
    <xf numFmtId="43" fontId="0" fillId="0" borderId="35" xfId="1" applyFont="1" applyBorder="1" applyAlignment="1">
      <alignment horizontal="center"/>
    </xf>
    <xf numFmtId="43" fontId="0" fillId="0" borderId="110" xfId="1" applyFont="1" applyBorder="1" applyAlignment="1">
      <alignment horizontal="center"/>
    </xf>
    <xf numFmtId="43" fontId="0" fillId="0" borderId="0" xfId="0" applyNumberFormat="1" applyAlignment="1">
      <alignment vertical="center"/>
    </xf>
    <xf numFmtId="43" fontId="2" fillId="0" borderId="99" xfId="4" applyFont="1" applyBorder="1" applyAlignment="1">
      <alignment horizontal="center"/>
    </xf>
    <xf numFmtId="43" fontId="2" fillId="0" borderId="99" xfId="1" applyFont="1" applyBorder="1" applyAlignment="1">
      <alignment horizontal="center"/>
    </xf>
    <xf numFmtId="43" fontId="72" fillId="0" borderId="0" xfId="13" applyNumberFormat="1" applyFont="1" applyAlignment="1">
      <alignment horizontal="left" vertical="center"/>
    </xf>
    <xf numFmtId="0" fontId="71" fillId="2" borderId="64" xfId="13" applyFont="1" applyFill="1" applyBorder="1" applyAlignment="1">
      <alignment horizontal="center" vertical="center" wrapText="1"/>
    </xf>
    <xf numFmtId="38" fontId="70" fillId="2" borderId="64" xfId="18" applyNumberFormat="1" applyFont="1" applyFill="1" applyBorder="1" applyAlignment="1">
      <alignment vertical="center"/>
    </xf>
    <xf numFmtId="164" fontId="70" fillId="2" borderId="64" xfId="21" applyFont="1" applyFill="1" applyBorder="1" applyAlignment="1">
      <alignment vertical="center"/>
    </xf>
    <xf numFmtId="0" fontId="71" fillId="2" borderId="112" xfId="13" applyFont="1" applyFill="1" applyBorder="1" applyAlignment="1">
      <alignment horizontal="center" vertical="center" wrapText="1"/>
    </xf>
    <xf numFmtId="38" fontId="70" fillId="2" borderId="112" xfId="18" applyNumberFormat="1" applyFont="1" applyFill="1" applyBorder="1" applyAlignment="1">
      <alignment vertical="center"/>
    </xf>
    <xf numFmtId="176" fontId="70" fillId="2" borderId="112" xfId="20" applyFont="1" applyFill="1" applyBorder="1" applyAlignment="1">
      <alignment vertical="center"/>
    </xf>
    <xf numFmtId="40" fontId="70" fillId="2" borderId="112" xfId="18" applyNumberFormat="1" applyFont="1" applyFill="1" applyBorder="1" applyAlignment="1">
      <alignment vertical="center"/>
    </xf>
    <xf numFmtId="164" fontId="70" fillId="2" borderId="112" xfId="21" applyFont="1" applyFill="1" applyBorder="1" applyAlignment="1">
      <alignment vertical="center"/>
    </xf>
    <xf numFmtId="43" fontId="70" fillId="2" borderId="112" xfId="1" applyFont="1" applyFill="1" applyBorder="1" applyAlignment="1">
      <alignment vertical="center"/>
    </xf>
    <xf numFmtId="0" fontId="71" fillId="17" borderId="29" xfId="13" applyFont="1" applyFill="1" applyBorder="1" applyAlignment="1">
      <alignment horizontal="center" vertical="center" wrapText="1"/>
    </xf>
    <xf numFmtId="38" fontId="70" fillId="17" borderId="29" xfId="18" applyNumberFormat="1" applyFont="1" applyFill="1" applyBorder="1" applyAlignment="1">
      <alignment vertical="center"/>
    </xf>
    <xf numFmtId="176" fontId="70" fillId="17" borderId="29" xfId="20" applyFont="1" applyFill="1" applyBorder="1" applyAlignment="1">
      <alignment vertical="center"/>
    </xf>
    <xf numFmtId="164" fontId="70" fillId="17" borderId="29" xfId="21" applyFont="1" applyFill="1" applyBorder="1" applyAlignment="1">
      <alignment vertical="center"/>
    </xf>
    <xf numFmtId="0" fontId="71" fillId="17" borderId="6" xfId="13" applyFont="1" applyFill="1" applyBorder="1" applyAlignment="1">
      <alignment horizontal="center" vertical="center" wrapText="1"/>
    </xf>
    <xf numFmtId="164" fontId="70" fillId="0" borderId="27" xfId="22" applyFont="1" applyFill="1" applyBorder="1" applyAlignment="1">
      <alignment vertical="center"/>
    </xf>
    <xf numFmtId="40" fontId="70" fillId="17" borderId="29" xfId="18" applyNumberFormat="1" applyFont="1" applyFill="1" applyBorder="1" applyAlignment="1">
      <alignment vertical="center"/>
    </xf>
    <xf numFmtId="0" fontId="71" fillId="0" borderId="25" xfId="13" applyFont="1" applyBorder="1" applyAlignment="1">
      <alignment vertical="center" wrapText="1"/>
    </xf>
    <xf numFmtId="0" fontId="71" fillId="0" borderId="115" xfId="13" applyFont="1" applyBorder="1" applyAlignment="1">
      <alignment horizontal="center" vertical="center" wrapText="1"/>
    </xf>
    <xf numFmtId="0" fontId="71" fillId="2" borderId="17" xfId="13" applyFont="1" applyFill="1" applyBorder="1" applyAlignment="1">
      <alignment horizontal="center" vertical="center" wrapText="1"/>
    </xf>
    <xf numFmtId="0" fontId="71" fillId="17" borderId="54" xfId="13" applyFont="1" applyFill="1" applyBorder="1" applyAlignment="1">
      <alignment horizontal="center" vertical="center" wrapText="1"/>
    </xf>
    <xf numFmtId="0" fontId="71" fillId="17" borderId="18" xfId="13" applyFont="1" applyFill="1" applyBorder="1" applyAlignment="1">
      <alignment horizontal="center" vertical="center" wrapText="1"/>
    </xf>
    <xf numFmtId="0" fontId="51" fillId="2" borderId="61" xfId="12" applyFont="1" applyFill="1" applyBorder="1" applyAlignment="1">
      <alignment horizontal="center" vertical="center" wrapText="1"/>
    </xf>
    <xf numFmtId="0" fontId="2" fillId="2" borderId="72" xfId="0" applyFont="1" applyFill="1" applyBorder="1" applyAlignment="1">
      <alignment horizontal="center" vertical="center" wrapText="1"/>
    </xf>
    <xf numFmtId="43" fontId="2" fillId="2" borderId="73" xfId="1" applyFont="1" applyFill="1" applyBorder="1" applyAlignment="1">
      <alignment horizontal="center" vertical="center" wrapText="1"/>
    </xf>
    <xf numFmtId="168" fontId="48" fillId="0" borderId="0" xfId="4" applyNumberFormat="1" applyFont="1" applyAlignment="1">
      <alignment vertical="center" wrapText="1"/>
    </xf>
    <xf numFmtId="0" fontId="48" fillId="0" borderId="0" xfId="12" applyFont="1" applyAlignment="1">
      <alignment vertical="center" wrapText="1"/>
    </xf>
    <xf numFmtId="43" fontId="48" fillId="0" borderId="0" xfId="4" applyFont="1" applyAlignment="1">
      <alignment vertical="center" wrapText="1"/>
    </xf>
    <xf numFmtId="43" fontId="51" fillId="2" borderId="72" xfId="4" applyFont="1" applyFill="1" applyBorder="1" applyAlignment="1">
      <alignment horizontal="center" vertical="center" wrapText="1"/>
    </xf>
    <xf numFmtId="168" fontId="51" fillId="2" borderId="72" xfId="4" applyNumberFormat="1" applyFont="1" applyFill="1" applyBorder="1" applyAlignment="1">
      <alignment horizontal="center" vertical="center" wrapText="1"/>
    </xf>
    <xf numFmtId="164" fontId="48" fillId="0" borderId="88" xfId="1" applyNumberFormat="1" applyFont="1" applyBorder="1"/>
    <xf numFmtId="43" fontId="48" fillId="0" borderId="78" xfId="1" applyFont="1" applyBorder="1"/>
    <xf numFmtId="43" fontId="48" fillId="0" borderId="79" xfId="1" applyFont="1" applyBorder="1"/>
    <xf numFmtId="43" fontId="48" fillId="0" borderId="81" xfId="1" applyFont="1" applyBorder="1"/>
    <xf numFmtId="43" fontId="48" fillId="0" borderId="82" xfId="1" applyFont="1" applyBorder="1"/>
    <xf numFmtId="43" fontId="51" fillId="0" borderId="91" xfId="1" applyFont="1" applyFill="1" applyBorder="1"/>
    <xf numFmtId="43" fontId="51" fillId="0" borderId="91" xfId="1" applyFont="1" applyBorder="1"/>
    <xf numFmtId="43" fontId="51" fillId="0" borderId="56" xfId="1" applyFont="1" applyBorder="1"/>
    <xf numFmtId="43" fontId="2" fillId="0" borderId="92" xfId="1" applyFont="1" applyBorder="1"/>
    <xf numFmtId="43" fontId="2" fillId="0" borderId="60" xfId="1" applyFont="1" applyBorder="1"/>
    <xf numFmtId="43" fontId="48" fillId="0" borderId="86" xfId="1" applyFont="1" applyBorder="1"/>
    <xf numFmtId="43" fontId="51" fillId="2" borderId="72" xfId="4" applyFont="1" applyFill="1" applyBorder="1" applyAlignment="1">
      <alignment horizontal="center" vertical="center"/>
    </xf>
    <xf numFmtId="168" fontId="51" fillId="2" borderId="72" xfId="4" applyNumberFormat="1" applyFont="1" applyFill="1" applyBorder="1" applyAlignment="1">
      <alignment horizontal="center" vertical="center"/>
    </xf>
    <xf numFmtId="168" fontId="48" fillId="0" borderId="87" xfId="4" applyNumberFormat="1" applyFont="1" applyFill="1" applyBorder="1"/>
    <xf numFmtId="0" fontId="75" fillId="0" borderId="0" xfId="3" applyFont="1" applyAlignment="1">
      <alignment vertical="top"/>
    </xf>
    <xf numFmtId="0" fontId="75" fillId="0" borderId="0" xfId="3" applyFont="1" applyAlignment="1">
      <alignment horizontal="left"/>
    </xf>
    <xf numFmtId="171" fontId="75" fillId="0" borderId="0" xfId="3" applyNumberFormat="1" applyFont="1" applyAlignment="1">
      <alignment horizontal="left"/>
    </xf>
    <xf numFmtId="0" fontId="75" fillId="0" borderId="0" xfId="3" quotePrefix="1" applyFont="1" applyAlignment="1">
      <alignment horizontal="left"/>
    </xf>
    <xf numFmtId="177" fontId="75" fillId="0" borderId="0" xfId="0" applyNumberFormat="1" applyFont="1" applyAlignment="1">
      <alignment horizontal="left"/>
    </xf>
    <xf numFmtId="178" fontId="74" fillId="0" borderId="0" xfId="2" applyNumberFormat="1" applyFont="1"/>
    <xf numFmtId="43" fontId="1" fillId="0" borderId="9" xfId="1" applyFont="1" applyBorder="1"/>
    <xf numFmtId="164" fontId="6" fillId="0" borderId="3" xfId="3" applyNumberFormat="1" applyFont="1" applyBorder="1" applyAlignment="1">
      <alignment vertical="center"/>
    </xf>
    <xf numFmtId="0" fontId="0" fillId="0" borderId="79" xfId="0" applyBorder="1"/>
    <xf numFmtId="0" fontId="0" fillId="0" borderId="79" xfId="0" applyBorder="1" applyAlignment="1">
      <alignment horizontal="right"/>
    </xf>
    <xf numFmtId="0" fontId="2" fillId="2" borderId="117" xfId="0" applyFont="1" applyFill="1" applyBorder="1" applyAlignment="1">
      <alignment horizontal="center" vertical="center"/>
    </xf>
    <xf numFmtId="0" fontId="2" fillId="2" borderId="92" xfId="0" applyFont="1" applyFill="1" applyBorder="1" applyAlignment="1">
      <alignment horizontal="center" vertical="center"/>
    </xf>
    <xf numFmtId="0" fontId="2" fillId="2" borderId="60" xfId="0" applyFont="1" applyFill="1" applyBorder="1" applyAlignment="1">
      <alignment horizontal="center" vertical="center"/>
    </xf>
    <xf numFmtId="43" fontId="0" fillId="0" borderId="0" xfId="4" applyFont="1" applyAlignment="1">
      <alignment horizontal="center"/>
    </xf>
    <xf numFmtId="0" fontId="0" fillId="0" borderId="116" xfId="0" quotePrefix="1" applyBorder="1" applyAlignment="1">
      <alignment horizontal="center"/>
    </xf>
    <xf numFmtId="0" fontId="0" fillId="0" borderId="116" xfId="0" applyBorder="1" applyAlignment="1">
      <alignment horizontal="center"/>
    </xf>
    <xf numFmtId="43" fontId="48" fillId="0" borderId="0" xfId="1" applyFont="1"/>
    <xf numFmtId="3" fontId="18" fillId="0" borderId="83" xfId="9" applyNumberFormat="1" applyFont="1" applyBorder="1"/>
    <xf numFmtId="166" fontId="0" fillId="0" borderId="83" xfId="0" applyNumberFormat="1" applyBorder="1" applyAlignment="1">
      <alignment horizontal="left"/>
    </xf>
    <xf numFmtId="0" fontId="0" fillId="0" borderId="83" xfId="0" applyBorder="1"/>
    <xf numFmtId="0" fontId="0" fillId="0" borderId="75" xfId="0" quotePrefix="1" applyBorder="1" applyAlignment="1">
      <alignment horizontal="center"/>
    </xf>
    <xf numFmtId="0" fontId="0" fillId="0" borderId="78" xfId="0" quotePrefix="1" applyBorder="1" applyAlignment="1">
      <alignment horizontal="center"/>
    </xf>
    <xf numFmtId="0" fontId="0" fillId="0" borderId="108" xfId="0" quotePrefix="1" applyBorder="1" applyAlignment="1">
      <alignment horizontal="center"/>
    </xf>
    <xf numFmtId="43" fontId="0" fillId="0" borderId="111" xfId="1" applyFont="1" applyBorder="1" applyAlignment="1">
      <alignment horizontal="center"/>
    </xf>
    <xf numFmtId="164" fontId="48" fillId="0" borderId="79" xfId="1" applyNumberFormat="1" applyFont="1" applyBorder="1"/>
    <xf numFmtId="0" fontId="0" fillId="0" borderId="112" xfId="0" applyBorder="1" applyAlignment="1">
      <alignment horizontal="center"/>
    </xf>
    <xf numFmtId="0" fontId="48" fillId="0" borderId="116" xfId="12" applyFont="1" applyBorder="1" applyAlignment="1">
      <alignment horizontal="center"/>
    </xf>
    <xf numFmtId="0" fontId="2" fillId="0" borderId="117" xfId="0" applyFont="1" applyBorder="1"/>
    <xf numFmtId="0" fontId="0" fillId="0" borderId="54" xfId="0" applyBorder="1"/>
    <xf numFmtId="43" fontId="0" fillId="0" borderId="110" xfId="0" applyNumberFormat="1" applyBorder="1"/>
    <xf numFmtId="3" fontId="18" fillId="0" borderId="0" xfId="10" applyNumberFormat="1" applyFont="1" applyAlignment="1">
      <alignment vertical="top" wrapText="1"/>
    </xf>
    <xf numFmtId="0" fontId="69" fillId="0" borderId="0" xfId="17" applyFont="1" applyAlignment="1">
      <alignment horizontal="center" vertical="center"/>
    </xf>
    <xf numFmtId="43" fontId="89" fillId="3" borderId="99" xfId="17" applyNumberFormat="1" applyFont="1" applyFill="1" applyBorder="1" applyAlignment="1">
      <alignment vertical="center"/>
    </xf>
    <xf numFmtId="0" fontId="69" fillId="20" borderId="0" xfId="3" applyFont="1" applyFill="1"/>
    <xf numFmtId="173" fontId="69" fillId="0" borderId="0" xfId="3" applyNumberFormat="1" applyFont="1"/>
    <xf numFmtId="16" fontId="69" fillId="0" borderId="0" xfId="3" applyNumberFormat="1" applyFont="1" applyAlignment="1">
      <alignment horizontal="right"/>
    </xf>
    <xf numFmtId="0" fontId="69" fillId="0" borderId="0" xfId="3" applyFont="1" applyAlignment="1">
      <alignment horizontal="center" vertical="center"/>
    </xf>
    <xf numFmtId="176" fontId="70" fillId="0" borderId="71" xfId="20" applyFont="1" applyFill="1" applyBorder="1" applyAlignment="1">
      <alignment vertical="center"/>
    </xf>
    <xf numFmtId="40" fontId="70" fillId="17" borderId="83" xfId="18" applyNumberFormat="1" applyFont="1" applyFill="1" applyBorder="1" applyAlignment="1">
      <alignment vertical="center"/>
    </xf>
    <xf numFmtId="0" fontId="0" fillId="0" borderId="118" xfId="0" applyBorder="1" applyAlignment="1">
      <alignment horizontal="center"/>
    </xf>
    <xf numFmtId="0" fontId="0" fillId="0" borderId="108" xfId="0" applyBorder="1"/>
    <xf numFmtId="43" fontId="0" fillId="0" borderId="108" xfId="1" applyFont="1" applyBorder="1"/>
    <xf numFmtId="0" fontId="0" fillId="0" borderId="119" xfId="0" applyBorder="1"/>
    <xf numFmtId="0" fontId="0" fillId="0" borderId="117" xfId="0" applyBorder="1" applyAlignment="1">
      <alignment horizontal="center"/>
    </xf>
    <xf numFmtId="0" fontId="0" fillId="0" borderId="92" xfId="0" applyBorder="1"/>
    <xf numFmtId="43" fontId="0" fillId="0" borderId="92" xfId="1" applyFont="1" applyBorder="1"/>
    <xf numFmtId="0" fontId="0" fillId="0" borderId="60" xfId="0" applyBorder="1"/>
    <xf numFmtId="0" fontId="0" fillId="0" borderId="86" xfId="0" applyBorder="1"/>
    <xf numFmtId="43" fontId="0" fillId="0" borderId="86" xfId="1" applyFont="1" applyBorder="1"/>
    <xf numFmtId="0" fontId="2" fillId="0" borderId="99" xfId="0" applyFont="1" applyBorder="1"/>
    <xf numFmtId="43" fontId="2" fillId="0" borderId="99" xfId="1" applyFont="1" applyBorder="1"/>
    <xf numFmtId="10" fontId="70" fillId="0" borderId="0" xfId="2" applyNumberFormat="1" applyFont="1" applyAlignment="1">
      <alignment vertical="center"/>
    </xf>
    <xf numFmtId="164" fontId="70" fillId="17" borderId="83" xfId="21" applyFont="1" applyFill="1" applyBorder="1" applyAlignment="1">
      <alignment vertical="center"/>
    </xf>
    <xf numFmtId="0" fontId="48" fillId="0" borderId="112" xfId="12" applyFont="1" applyBorder="1" applyAlignment="1">
      <alignment horizontal="center"/>
    </xf>
    <xf numFmtId="0" fontId="48" fillId="0" borderId="25" xfId="12" applyFont="1" applyBorder="1"/>
    <xf numFmtId="164" fontId="48" fillId="0" borderId="25" xfId="1" applyNumberFormat="1" applyFont="1" applyBorder="1"/>
    <xf numFmtId="43" fontId="48" fillId="0" borderId="25" xfId="1" applyFont="1" applyBorder="1"/>
    <xf numFmtId="43" fontId="48" fillId="0" borderId="29" xfId="1" applyFont="1" applyBorder="1"/>
    <xf numFmtId="0" fontId="48" fillId="0" borderId="120" xfId="12" applyFont="1" applyBorder="1" applyAlignment="1">
      <alignment horizontal="center"/>
    </xf>
    <xf numFmtId="0" fontId="48" fillId="0" borderId="96" xfId="12" applyFont="1" applyBorder="1" applyAlignment="1">
      <alignment horizontal="center"/>
    </xf>
    <xf numFmtId="43" fontId="0" fillId="0" borderId="75" xfId="1" applyFont="1" applyFill="1" applyBorder="1"/>
    <xf numFmtId="49" fontId="70" fillId="0" borderId="88" xfId="3" applyNumberFormat="1" applyFont="1" applyBorder="1" applyAlignment="1">
      <alignment vertical="center"/>
    </xf>
    <xf numFmtId="49" fontId="70" fillId="0" borderId="25" xfId="3" applyNumberFormat="1" applyFont="1" applyBorder="1" applyAlignment="1">
      <alignment vertical="center"/>
    </xf>
    <xf numFmtId="17" fontId="70" fillId="0" borderId="88" xfId="3" applyNumberFormat="1" applyFont="1" applyBorder="1" applyAlignment="1">
      <alignment vertical="center"/>
    </xf>
    <xf numFmtId="49" fontId="70" fillId="0" borderId="78" xfId="3" applyNumberFormat="1" applyFont="1" applyBorder="1" applyAlignment="1">
      <alignment horizontal="left" vertical="center"/>
    </xf>
    <xf numFmtId="38" fontId="70" fillId="17" borderId="83" xfId="18" applyNumberFormat="1" applyFont="1" applyFill="1" applyBorder="1" applyAlignment="1">
      <alignment vertical="center"/>
    </xf>
    <xf numFmtId="164" fontId="70" fillId="0" borderId="71" xfId="21" applyFont="1" applyFill="1" applyBorder="1" applyAlignment="1">
      <alignment vertical="center"/>
    </xf>
    <xf numFmtId="43" fontId="71" fillId="0" borderId="0" xfId="1" applyFont="1" applyAlignment="1">
      <alignment vertical="center"/>
    </xf>
    <xf numFmtId="43" fontId="0" fillId="0" borderId="56" xfId="4" applyFont="1" applyFill="1" applyBorder="1" applyAlignment="1">
      <alignment horizontal="center" vertical="center"/>
    </xf>
    <xf numFmtId="43" fontId="0" fillId="0" borderId="27" xfId="0" quotePrefix="1" applyNumberFormat="1" applyBorder="1"/>
    <xf numFmtId="43" fontId="0" fillId="0" borderId="28" xfId="0" applyNumberFormat="1" applyBorder="1"/>
    <xf numFmtId="43" fontId="0" fillId="0" borderId="35" xfId="0" applyNumberFormat="1" applyBorder="1"/>
    <xf numFmtId="43" fontId="0" fillId="0" borderId="34" xfId="0" quotePrefix="1" applyNumberFormat="1" applyBorder="1"/>
    <xf numFmtId="43" fontId="0" fillId="0" borderId="35" xfId="4" applyFont="1" applyFill="1" applyBorder="1"/>
    <xf numFmtId="43" fontId="0" fillId="0" borderId="27" xfId="4" applyFont="1" applyFill="1" applyBorder="1"/>
    <xf numFmtId="43" fontId="0" fillId="0" borderId="27" xfId="4" quotePrefix="1" applyFont="1" applyFill="1" applyBorder="1"/>
    <xf numFmtId="43" fontId="0" fillId="0" borderId="47" xfId="0" applyNumberFormat="1" applyBorder="1"/>
    <xf numFmtId="43" fontId="0" fillId="0" borderId="34" xfId="0" applyNumberFormat="1" applyBorder="1"/>
    <xf numFmtId="176" fontId="70" fillId="0" borderId="113" xfId="20" applyFont="1" applyFill="1" applyBorder="1" applyAlignment="1">
      <alignment vertical="center"/>
    </xf>
    <xf numFmtId="176" fontId="68" fillId="0" borderId="0" xfId="13" applyNumberFormat="1" applyFont="1" applyAlignment="1">
      <alignment horizontal="left" vertical="center"/>
    </xf>
    <xf numFmtId="43" fontId="68" fillId="0" borderId="0" xfId="13" applyNumberFormat="1" applyFont="1" applyAlignment="1">
      <alignment horizontal="left" vertical="center"/>
    </xf>
    <xf numFmtId="43" fontId="48" fillId="0" borderId="78" xfId="1" applyFont="1" applyFill="1" applyBorder="1"/>
    <xf numFmtId="0" fontId="71" fillId="0" borderId="18" xfId="13" applyFont="1" applyBorder="1" applyAlignment="1">
      <alignment horizontal="center" vertical="center" wrapText="1"/>
    </xf>
    <xf numFmtId="0" fontId="71" fillId="0" borderId="114" xfId="13" applyFont="1" applyBorder="1" applyAlignment="1">
      <alignment horizontal="center" vertical="center" wrapText="1"/>
    </xf>
    <xf numFmtId="0" fontId="71" fillId="0" borderId="91" xfId="13" applyFont="1" applyBorder="1" applyAlignment="1">
      <alignment horizontal="center" vertical="center" wrapText="1"/>
    </xf>
    <xf numFmtId="0" fontId="71" fillId="17" borderId="56" xfId="13" applyFont="1" applyFill="1" applyBorder="1" applyAlignment="1">
      <alignment horizontal="center" vertical="center" wrapText="1"/>
    </xf>
    <xf numFmtId="43" fontId="69" fillId="0" borderId="0" xfId="17" applyNumberFormat="1" applyFont="1" applyAlignment="1">
      <alignment vertical="center"/>
    </xf>
    <xf numFmtId="49" fontId="70" fillId="0" borderId="78" xfId="3" applyNumberFormat="1" applyFont="1" applyBorder="1" applyAlignment="1">
      <alignment horizontal="left" vertical="center" wrapText="1"/>
    </xf>
    <xf numFmtId="0" fontId="71" fillId="0" borderId="0" xfId="13" applyFont="1" applyAlignment="1">
      <alignment horizontal="center" vertical="center" wrapText="1"/>
    </xf>
    <xf numFmtId="0" fontId="70" fillId="0" borderId="0" xfId="19" applyFont="1" applyAlignment="1">
      <alignment horizontal="center" vertical="center"/>
    </xf>
    <xf numFmtId="0" fontId="81" fillId="0" borderId="0" xfId="19" applyFont="1" applyAlignment="1">
      <alignment horizontal="center" vertical="center"/>
    </xf>
    <xf numFmtId="0" fontId="70" fillId="0" borderId="64" xfId="19" applyFont="1" applyBorder="1" applyAlignment="1">
      <alignment vertical="center"/>
    </xf>
    <xf numFmtId="0" fontId="71" fillId="0" borderId="9" xfId="13" applyFont="1" applyBorder="1" applyAlignment="1">
      <alignment horizontal="center" vertical="center" wrapText="1"/>
    </xf>
    <xf numFmtId="43" fontId="0" fillId="0" borderId="33" xfId="0" applyNumberFormat="1" applyBorder="1"/>
    <xf numFmtId="0" fontId="71" fillId="0" borderId="8" xfId="13" applyFont="1" applyBorder="1" applyAlignment="1">
      <alignment horizontal="center" vertical="center"/>
    </xf>
    <xf numFmtId="43" fontId="70" fillId="0" borderId="0" xfId="1" applyFont="1" applyAlignment="1">
      <alignment horizontal="center" vertical="center"/>
    </xf>
    <xf numFmtId="43" fontId="33" fillId="0" borderId="0" xfId="4" applyFont="1" applyAlignment="1">
      <alignment vertical="center"/>
    </xf>
    <xf numFmtId="0" fontId="70" fillId="0" borderId="9" xfId="13" applyFont="1" applyBorder="1" applyAlignment="1">
      <alignment vertical="center"/>
    </xf>
    <xf numFmtId="0" fontId="71" fillId="2" borderId="90" xfId="13" applyFont="1" applyFill="1" applyBorder="1" applyAlignment="1">
      <alignment horizontal="center" vertical="center" wrapText="1"/>
    </xf>
    <xf numFmtId="176" fontId="84" fillId="2" borderId="112" xfId="20" applyFont="1" applyFill="1" applyBorder="1" applyAlignment="1">
      <alignment vertical="center"/>
    </xf>
    <xf numFmtId="0" fontId="70" fillId="0" borderId="9" xfId="19" applyFont="1" applyBorder="1" applyAlignment="1">
      <alignment horizontal="center" vertical="center"/>
    </xf>
    <xf numFmtId="3" fontId="70" fillId="0" borderId="18" xfId="19" applyNumberFormat="1" applyFont="1" applyBorder="1" applyAlignment="1">
      <alignment vertical="center"/>
    </xf>
    <xf numFmtId="38" fontId="70" fillId="0" borderId="91" xfId="18" applyNumberFormat="1" applyFont="1" applyFill="1" applyBorder="1" applyAlignment="1">
      <alignment vertical="center"/>
    </xf>
    <xf numFmtId="38" fontId="70" fillId="0" borderId="114" xfId="18" applyNumberFormat="1" applyFont="1" applyFill="1" applyBorder="1" applyAlignment="1">
      <alignment horizontal="center" vertical="center"/>
    </xf>
    <xf numFmtId="176" fontId="70" fillId="0" borderId="115" xfId="20" applyFont="1" applyFill="1" applyBorder="1" applyAlignment="1">
      <alignment vertical="center"/>
    </xf>
    <xf numFmtId="164" fontId="70" fillId="2" borderId="17" xfId="21" applyFont="1" applyFill="1" applyBorder="1" applyAlignment="1">
      <alignment vertical="center"/>
    </xf>
    <xf numFmtId="176" fontId="70" fillId="2" borderId="17" xfId="20" applyFont="1" applyFill="1" applyBorder="1" applyAlignment="1">
      <alignment vertical="center"/>
    </xf>
    <xf numFmtId="176" fontId="70" fillId="17" borderId="9" xfId="20" applyFont="1" applyFill="1" applyBorder="1" applyAlignment="1">
      <alignment vertical="center"/>
    </xf>
    <xf numFmtId="176" fontId="70" fillId="0" borderId="8" xfId="20" applyFont="1" applyFill="1" applyBorder="1" applyAlignment="1">
      <alignment vertical="center"/>
    </xf>
    <xf numFmtId="164" fontId="70" fillId="17" borderId="54" xfId="21" applyFont="1" applyFill="1" applyBorder="1" applyAlignment="1">
      <alignment vertical="center"/>
    </xf>
    <xf numFmtId="164" fontId="70" fillId="2" borderId="90" xfId="21" applyFont="1" applyFill="1" applyBorder="1" applyAlignment="1">
      <alignment vertical="center"/>
    </xf>
    <xf numFmtId="164" fontId="70" fillId="17" borderId="56" xfId="21" applyFont="1" applyFill="1" applyBorder="1" applyAlignment="1">
      <alignment vertical="center"/>
    </xf>
    <xf numFmtId="0" fontId="73" fillId="21" borderId="88" xfId="17" applyFont="1" applyFill="1" applyBorder="1" applyAlignment="1">
      <alignment vertical="center" wrapText="1"/>
    </xf>
    <xf numFmtId="43" fontId="69" fillId="0" borderId="0" xfId="15" applyFont="1" applyAlignment="1">
      <alignment horizontal="right" vertical="center"/>
    </xf>
    <xf numFmtId="49" fontId="70" fillId="0" borderId="25" xfId="3" applyNumberFormat="1" applyFont="1" applyBorder="1" applyAlignment="1">
      <alignment horizontal="left" vertical="center" wrapText="1"/>
    </xf>
    <xf numFmtId="0" fontId="70" fillId="0" borderId="77" xfId="3" quotePrefix="1" applyFont="1" applyBorder="1" applyAlignment="1">
      <alignment horizontal="center" vertical="center"/>
    </xf>
    <xf numFmtId="0" fontId="70" fillId="0" borderId="77" xfId="3" applyFont="1" applyBorder="1" applyAlignment="1">
      <alignment horizontal="center" vertical="center"/>
    </xf>
    <xf numFmtId="0" fontId="71" fillId="0" borderId="102" xfId="3" applyFont="1" applyBorder="1" applyAlignment="1">
      <alignment horizontal="center" vertical="center" wrapText="1"/>
    </xf>
    <xf numFmtId="0" fontId="71" fillId="0" borderId="35" xfId="3" applyFont="1" applyBorder="1" applyAlignment="1">
      <alignment horizontal="center" vertical="center"/>
    </xf>
    <xf numFmtId="43" fontId="71" fillId="0" borderId="102" xfId="14" applyFont="1" applyFill="1" applyBorder="1" applyAlignment="1">
      <alignment horizontal="center" vertical="center" wrapText="1"/>
    </xf>
    <xf numFmtId="0" fontId="70" fillId="0" borderId="35" xfId="3" applyFont="1" applyBorder="1" applyAlignment="1">
      <alignment horizontal="center" vertical="center"/>
    </xf>
    <xf numFmtId="0" fontId="71" fillId="0" borderId="31" xfId="3" applyFont="1" applyBorder="1" applyAlignment="1">
      <alignment horizontal="center" vertical="center" wrapText="1"/>
    </xf>
    <xf numFmtId="43" fontId="71" fillId="0" borderId="35" xfId="14" applyFont="1" applyFill="1" applyBorder="1" applyAlignment="1">
      <alignment horizontal="center" vertical="center" wrapText="1"/>
    </xf>
    <xf numFmtId="49" fontId="70" fillId="0" borderId="88" xfId="3" applyNumberFormat="1" applyFont="1" applyBorder="1" applyAlignment="1">
      <alignment horizontal="left" vertical="center" wrapText="1"/>
    </xf>
    <xf numFmtId="49" fontId="70" fillId="0" borderId="78" xfId="3" applyNumberFormat="1" applyFont="1" applyBorder="1" applyAlignment="1">
      <alignment vertical="center"/>
    </xf>
    <xf numFmtId="49" fontId="70" fillId="0" borderId="88" xfId="3" applyNumberFormat="1" applyFont="1" applyBorder="1" applyAlignment="1">
      <alignment horizontal="left" vertical="center"/>
    </xf>
    <xf numFmtId="0" fontId="70" fillId="0" borderId="78" xfId="14" applyNumberFormat="1" applyFont="1" applyFill="1" applyBorder="1" applyAlignment="1">
      <alignment horizontal="left" vertical="center"/>
    </xf>
    <xf numFmtId="0" fontId="70" fillId="0" borderId="78" xfId="3" applyFont="1" applyBorder="1" applyAlignment="1">
      <alignment horizontal="left" vertical="center"/>
    </xf>
    <xf numFmtId="0" fontId="70" fillId="0" borderId="78" xfId="16" applyNumberFormat="1" applyFont="1" applyFill="1" applyBorder="1" applyAlignment="1">
      <alignment horizontal="left" vertical="center"/>
    </xf>
    <xf numFmtId="0" fontId="71" fillId="0" borderId="71" xfId="13" applyFont="1" applyBorder="1" applyAlignment="1">
      <alignment horizontal="center" vertical="center" wrapText="1"/>
    </xf>
    <xf numFmtId="40" fontId="70" fillId="0" borderId="71" xfId="18" applyNumberFormat="1" applyFont="1" applyFill="1" applyBorder="1" applyAlignment="1">
      <alignment vertical="center"/>
    </xf>
    <xf numFmtId="0" fontId="71" fillId="2" borderId="8" xfId="13" applyFont="1" applyFill="1" applyBorder="1" applyAlignment="1">
      <alignment horizontal="center" vertical="center" wrapText="1"/>
    </xf>
    <xf numFmtId="0" fontId="71" fillId="17" borderId="83" xfId="13" applyFont="1" applyFill="1" applyBorder="1" applyAlignment="1">
      <alignment horizontal="center" vertical="center" wrapText="1"/>
    </xf>
    <xf numFmtId="43" fontId="70" fillId="17" borderId="83" xfId="1" applyFont="1" applyFill="1" applyBorder="1" applyAlignment="1">
      <alignment vertical="center"/>
    </xf>
    <xf numFmtId="38" fontId="84" fillId="2" borderId="112" xfId="18" applyNumberFormat="1" applyFont="1" applyFill="1" applyBorder="1" applyAlignment="1">
      <alignment vertical="center"/>
    </xf>
    <xf numFmtId="0" fontId="71" fillId="2" borderId="17" xfId="13" applyFont="1" applyFill="1" applyBorder="1" applyAlignment="1">
      <alignment horizontal="center" vertical="center"/>
    </xf>
    <xf numFmtId="0" fontId="71" fillId="17" borderId="56" xfId="13" applyFont="1" applyFill="1" applyBorder="1" applyAlignment="1">
      <alignment horizontal="center" vertical="center"/>
    </xf>
    <xf numFmtId="176" fontId="70" fillId="17" borderId="56" xfId="20" applyFont="1" applyFill="1" applyBorder="1" applyAlignment="1">
      <alignment vertical="center"/>
    </xf>
    <xf numFmtId="9" fontId="71" fillId="0" borderId="90" xfId="2" applyFont="1" applyBorder="1" applyAlignment="1">
      <alignment horizontal="center" vertical="center" wrapText="1"/>
    </xf>
    <xf numFmtId="0" fontId="71" fillId="2" borderId="71" xfId="13" applyFont="1" applyFill="1" applyBorder="1" applyAlignment="1">
      <alignment horizontal="center" vertical="center" wrapText="1"/>
    </xf>
    <xf numFmtId="176" fontId="70" fillId="2" borderId="71" xfId="20" applyFont="1" applyFill="1" applyBorder="1" applyAlignment="1">
      <alignment vertical="center"/>
    </xf>
    <xf numFmtId="43" fontId="70" fillId="17" borderId="29" xfId="4" applyFont="1" applyFill="1" applyBorder="1" applyAlignment="1">
      <alignment vertical="center"/>
    </xf>
    <xf numFmtId="43" fontId="70" fillId="2" borderId="71" xfId="4" applyFont="1" applyFill="1" applyBorder="1" applyAlignment="1">
      <alignment vertical="center"/>
    </xf>
    <xf numFmtId="43" fontId="83" fillId="2" borderId="71" xfId="4" applyFont="1" applyFill="1" applyBorder="1" applyAlignment="1">
      <alignment vertical="center"/>
    </xf>
    <xf numFmtId="43" fontId="84" fillId="2" borderId="71" xfId="1" applyFont="1" applyFill="1" applyBorder="1" applyAlignment="1">
      <alignment vertical="center"/>
    </xf>
    <xf numFmtId="43" fontId="84" fillId="17" borderId="29" xfId="1" applyFont="1" applyFill="1" applyBorder="1" applyAlignment="1">
      <alignment vertical="center"/>
    </xf>
    <xf numFmtId="0" fontId="70" fillId="2" borderId="71" xfId="13" applyFont="1" applyFill="1" applyBorder="1" applyAlignment="1">
      <alignment vertical="center"/>
    </xf>
    <xf numFmtId="0" fontId="70" fillId="17" borderId="29" xfId="13" applyFont="1" applyFill="1" applyBorder="1" applyAlignment="1">
      <alignment vertical="center"/>
    </xf>
    <xf numFmtId="43" fontId="70" fillId="2" borderId="8" xfId="4" applyFont="1" applyFill="1" applyBorder="1" applyAlignment="1">
      <alignment vertical="center"/>
    </xf>
    <xf numFmtId="43" fontId="70" fillId="17" borderId="56" xfId="4" applyFont="1" applyFill="1" applyBorder="1" applyAlignment="1">
      <alignment vertical="center"/>
    </xf>
    <xf numFmtId="164" fontId="70" fillId="2" borderId="71" xfId="21" applyFont="1" applyFill="1" applyBorder="1" applyAlignment="1">
      <alignment vertical="center"/>
    </xf>
    <xf numFmtId="9" fontId="71" fillId="0" borderId="10" xfId="2" applyFont="1" applyBorder="1" applyAlignment="1">
      <alignment horizontal="center" vertical="center" wrapText="1"/>
    </xf>
    <xf numFmtId="9" fontId="70" fillId="0" borderId="112" xfId="2" applyFont="1" applyFill="1" applyBorder="1" applyAlignment="1">
      <alignment vertical="center"/>
    </xf>
    <xf numFmtId="9" fontId="70" fillId="0" borderId="17" xfId="2" applyFont="1" applyFill="1" applyBorder="1" applyAlignment="1">
      <alignment vertical="center"/>
    </xf>
    <xf numFmtId="10" fontId="71" fillId="0" borderId="18" xfId="2" applyNumberFormat="1" applyFont="1" applyBorder="1" applyAlignment="1">
      <alignment horizontal="center" vertical="center" wrapText="1"/>
    </xf>
    <xf numFmtId="10" fontId="71" fillId="0" borderId="11" xfId="2" applyNumberFormat="1" applyFont="1" applyBorder="1" applyAlignment="1">
      <alignment horizontal="center" vertical="center" wrapText="1"/>
    </xf>
    <xf numFmtId="10" fontId="70" fillId="0" borderId="25" xfId="2" applyNumberFormat="1" applyFont="1" applyFill="1" applyBorder="1" applyAlignment="1">
      <alignment vertical="center"/>
    </xf>
    <xf numFmtId="9" fontId="70" fillId="0" borderId="25" xfId="2" applyFont="1" applyFill="1" applyBorder="1" applyAlignment="1">
      <alignment vertical="center"/>
    </xf>
    <xf numFmtId="10" fontId="70" fillId="0" borderId="18" xfId="2" applyNumberFormat="1" applyFont="1" applyFill="1" applyBorder="1" applyAlignment="1">
      <alignment vertical="center"/>
    </xf>
    <xf numFmtId="176" fontId="70" fillId="2" borderId="8" xfId="20" applyFont="1" applyFill="1" applyBorder="1" applyAlignment="1">
      <alignment vertical="center"/>
    </xf>
    <xf numFmtId="10" fontId="37" fillId="0" borderId="0" xfId="2" applyNumberFormat="1" applyFont="1"/>
    <xf numFmtId="40" fontId="2" fillId="0" borderId="0" xfId="0" applyNumberFormat="1" applyFont="1"/>
    <xf numFmtId="43" fontId="2" fillId="0" borderId="0" xfId="1" applyFont="1" applyAlignment="1">
      <alignment vertical="center"/>
    </xf>
    <xf numFmtId="43" fontId="2" fillId="0" borderId="0" xfId="1" applyFont="1"/>
    <xf numFmtId="40" fontId="0" fillId="0" borderId="27" xfId="0" quotePrefix="1" applyNumberFormat="1" applyBorder="1"/>
    <xf numFmtId="169" fontId="3" fillId="0" borderId="0" xfId="5" applyNumberFormat="1" applyFont="1"/>
    <xf numFmtId="17" fontId="69" fillId="9" borderId="0" xfId="17" applyNumberFormat="1" applyFont="1" applyFill="1" applyAlignment="1">
      <alignment horizontal="center" vertical="center" wrapText="1"/>
    </xf>
    <xf numFmtId="169" fontId="86" fillId="0" borderId="0" xfId="5" applyNumberFormat="1" applyFont="1" applyAlignment="1">
      <alignment horizontal="center" vertical="center" wrapText="1"/>
    </xf>
    <xf numFmtId="169" fontId="61" fillId="0" borderId="0" xfId="5" applyNumberFormat="1" applyFont="1"/>
    <xf numFmtId="43" fontId="73" fillId="0" borderId="0" xfId="17" applyNumberFormat="1" applyFont="1" applyAlignment="1">
      <alignment vertical="center"/>
    </xf>
    <xf numFmtId="164" fontId="73" fillId="0" borderId="0" xfId="17" applyNumberFormat="1" applyFont="1" applyAlignment="1">
      <alignment vertical="center"/>
    </xf>
    <xf numFmtId="169" fontId="86" fillId="0" borderId="0" xfId="5" applyNumberFormat="1" applyFont="1" applyAlignment="1">
      <alignment vertical="center"/>
    </xf>
    <xf numFmtId="173" fontId="3" fillId="0" borderId="0" xfId="26" applyFont="1"/>
    <xf numFmtId="43" fontId="96" fillId="0" borderId="0" xfId="17" applyNumberFormat="1" applyFont="1" applyAlignment="1">
      <alignment vertical="center"/>
    </xf>
    <xf numFmtId="169" fontId="69" fillId="0" borderId="0" xfId="5" applyNumberFormat="1" applyFont="1" applyAlignment="1">
      <alignment vertical="center"/>
    </xf>
    <xf numFmtId="0" fontId="70" fillId="0" borderId="122" xfId="3" applyFont="1" applyBorder="1" applyAlignment="1">
      <alignment horizontal="center" vertical="center"/>
    </xf>
    <xf numFmtId="49" fontId="70" fillId="0" borderId="108" xfId="3" applyNumberFormat="1" applyFont="1" applyBorder="1" applyAlignment="1">
      <alignment horizontal="left" vertical="center" wrapText="1"/>
    </xf>
    <xf numFmtId="0" fontId="70" fillId="0" borderId="108" xfId="14" applyNumberFormat="1" applyFont="1" applyFill="1" applyBorder="1" applyAlignment="1">
      <alignment horizontal="left" vertical="center"/>
    </xf>
    <xf numFmtId="0" fontId="70" fillId="0" borderId="0" xfId="3" applyFont="1" applyAlignment="1">
      <alignment horizontal="left" vertical="center"/>
    </xf>
    <xf numFmtId="43" fontId="2" fillId="0" borderId="35" xfId="14" applyFont="1" applyFill="1" applyBorder="1" applyAlignment="1">
      <alignment horizontal="center" vertical="center" wrapText="1"/>
    </xf>
    <xf numFmtId="43" fontId="69" fillId="0" borderId="0" xfId="3" applyNumberFormat="1" applyFont="1"/>
    <xf numFmtId="164" fontId="70" fillId="17" borderId="123" xfId="21" applyFont="1" applyFill="1" applyBorder="1" applyAlignment="1">
      <alignment vertical="center"/>
    </xf>
    <xf numFmtId="43" fontId="70" fillId="17" borderId="28" xfId="4" applyFont="1" applyFill="1" applyBorder="1" applyAlignment="1">
      <alignment vertical="center"/>
    </xf>
    <xf numFmtId="10" fontId="70" fillId="0" borderId="29" xfId="2" applyNumberFormat="1" applyFont="1" applyFill="1" applyBorder="1" applyAlignment="1">
      <alignment vertical="center"/>
    </xf>
    <xf numFmtId="176" fontId="70" fillId="17" borderId="109" xfId="20" applyFont="1" applyFill="1" applyBorder="1" applyAlignment="1">
      <alignment vertical="center"/>
    </xf>
    <xf numFmtId="0" fontId="81" fillId="0" borderId="25" xfId="19" applyFont="1" applyBorder="1" applyAlignment="1">
      <alignment horizontal="left" vertical="center"/>
    </xf>
    <xf numFmtId="0" fontId="93" fillId="0" borderId="25" xfId="19" applyFont="1" applyBorder="1" applyAlignment="1">
      <alignment vertical="center"/>
    </xf>
    <xf numFmtId="0" fontId="70" fillId="0" borderId="18" xfId="19" applyFont="1" applyBorder="1" applyAlignment="1">
      <alignment vertical="center"/>
    </xf>
    <xf numFmtId="10" fontId="20" fillId="22" borderId="6" xfId="6" applyNumberFormat="1" applyFont="1" applyFill="1" applyBorder="1" applyAlignment="1">
      <alignment horizontal="right" vertical="center"/>
    </xf>
    <xf numFmtId="43" fontId="51" fillId="0" borderId="21" xfId="1" applyFont="1" applyBorder="1"/>
    <xf numFmtId="43" fontId="51" fillId="0" borderId="23" xfId="1" applyFont="1" applyBorder="1"/>
    <xf numFmtId="43" fontId="70" fillId="18" borderId="98" xfId="1" applyFont="1" applyFill="1" applyBorder="1" applyAlignment="1">
      <alignment horizontal="right" vertical="center"/>
    </xf>
    <xf numFmtId="43" fontId="70" fillId="18" borderId="40" xfId="1" applyFont="1" applyFill="1" applyBorder="1" applyAlignment="1">
      <alignment horizontal="right" vertical="center"/>
    </xf>
    <xf numFmtId="43" fontId="70" fillId="18" borderId="40" xfId="1" applyFont="1" applyFill="1" applyBorder="1" applyAlignment="1">
      <alignment vertical="center"/>
    </xf>
    <xf numFmtId="43" fontId="71" fillId="18" borderId="43" xfId="1" applyFont="1" applyFill="1" applyBorder="1" applyAlignment="1">
      <alignment horizontal="right" vertical="center"/>
    </xf>
    <xf numFmtId="43" fontId="71" fillId="18" borderId="121" xfId="1" applyFont="1" applyFill="1" applyBorder="1" applyAlignment="1">
      <alignment horizontal="center" vertical="center"/>
    </xf>
    <xf numFmtId="43" fontId="71" fillId="2" borderId="107" xfId="1" applyFont="1" applyFill="1" applyBorder="1" applyAlignment="1">
      <alignment horizontal="right" vertical="center"/>
    </xf>
    <xf numFmtId="43" fontId="71" fillId="17" borderId="97" xfId="1" applyFont="1" applyFill="1" applyBorder="1" applyAlignment="1">
      <alignment horizontal="right" vertical="center"/>
    </xf>
    <xf numFmtId="43" fontId="71" fillId="2" borderId="38" xfId="1" applyFont="1" applyFill="1" applyBorder="1" applyAlignment="1">
      <alignment horizontal="right" vertical="center"/>
    </xf>
    <xf numFmtId="43" fontId="71" fillId="17" borderId="44" xfId="1" applyFont="1" applyFill="1" applyBorder="1" applyAlignment="1">
      <alignment horizontal="right" vertical="center"/>
    </xf>
    <xf numFmtId="43" fontId="71" fillId="18" borderId="38" xfId="1" applyFont="1" applyFill="1" applyBorder="1" applyAlignment="1">
      <alignment horizontal="right" vertical="center"/>
    </xf>
    <xf numFmtId="43" fontId="71" fillId="2" borderId="98" xfId="1" applyFont="1" applyFill="1" applyBorder="1" applyAlignment="1">
      <alignment horizontal="right" vertical="center"/>
    </xf>
    <xf numFmtId="43" fontId="71" fillId="18" borderId="107" xfId="1" applyFont="1" applyFill="1" applyBorder="1" applyAlignment="1">
      <alignment horizontal="right" vertical="center"/>
    </xf>
    <xf numFmtId="43" fontId="71" fillId="18" borderId="40" xfId="1" applyFont="1" applyFill="1" applyBorder="1" applyAlignment="1">
      <alignment horizontal="right" vertical="center"/>
    </xf>
    <xf numFmtId="43" fontId="70" fillId="0" borderId="75" xfId="1" applyFont="1" applyFill="1" applyBorder="1" applyAlignment="1">
      <alignment vertical="center"/>
    </xf>
    <xf numFmtId="43" fontId="70" fillId="0" borderId="39" xfId="1" applyFont="1" applyBorder="1" applyAlignment="1">
      <alignment vertical="center"/>
    </xf>
    <xf numFmtId="43" fontId="70" fillId="0" borderId="75" xfId="1" applyFont="1" applyBorder="1" applyAlignment="1">
      <alignment vertical="center"/>
    </xf>
    <xf numFmtId="43" fontId="70" fillId="0" borderId="78" xfId="1" applyFont="1" applyFill="1" applyBorder="1" applyAlignment="1">
      <alignment vertical="center"/>
    </xf>
    <xf numFmtId="43" fontId="70" fillId="0" borderId="78" xfId="1" applyFont="1" applyBorder="1" applyAlignment="1">
      <alignment vertical="center"/>
    </xf>
    <xf numFmtId="43" fontId="70" fillId="19" borderId="78" xfId="1" applyFont="1" applyFill="1" applyBorder="1" applyAlignment="1">
      <alignment vertical="center"/>
    </xf>
    <xf numFmtId="43" fontId="70" fillId="19" borderId="108" xfId="1" applyFont="1" applyFill="1" applyBorder="1" applyAlignment="1">
      <alignment vertical="center"/>
    </xf>
    <xf numFmtId="43" fontId="70" fillId="0" borderId="108" xfId="1" applyFont="1" applyFill="1" applyBorder="1" applyAlignment="1">
      <alignment vertical="center"/>
    </xf>
    <xf numFmtId="43" fontId="70" fillId="0" borderId="108" xfId="1" applyFont="1" applyBorder="1" applyAlignment="1">
      <alignment vertical="center"/>
    </xf>
    <xf numFmtId="43" fontId="70" fillId="0" borderId="81" xfId="1" applyFont="1" applyBorder="1" applyAlignment="1">
      <alignment vertical="center"/>
    </xf>
    <xf numFmtId="43" fontId="70" fillId="0" borderId="28" xfId="1" applyFont="1" applyBorder="1" applyAlignment="1">
      <alignment vertical="center"/>
    </xf>
    <xf numFmtId="43" fontId="71" fillId="0" borderId="99" xfId="1" applyFont="1" applyBorder="1" applyAlignment="1">
      <alignment vertical="center"/>
    </xf>
    <xf numFmtId="43" fontId="48" fillId="0" borderId="87" xfId="1" applyFont="1" applyBorder="1"/>
    <xf numFmtId="43" fontId="48" fillId="0" borderId="87" xfId="1" applyFont="1" applyFill="1" applyBorder="1"/>
    <xf numFmtId="43" fontId="69" fillId="0" borderId="0" xfId="1" applyFont="1" applyAlignment="1">
      <alignment vertical="center"/>
    </xf>
    <xf numFmtId="43" fontId="96" fillId="0" borderId="0" xfId="15" applyFont="1" applyAlignment="1">
      <alignment horizontal="right" vertical="center"/>
    </xf>
    <xf numFmtId="43" fontId="86" fillId="0" borderId="0" xfId="17" applyNumberFormat="1" applyFont="1" applyAlignment="1">
      <alignment vertical="center"/>
    </xf>
    <xf numFmtId="0" fontId="12" fillId="3" borderId="1" xfId="6" applyFont="1" applyFill="1" applyBorder="1" applyAlignment="1">
      <alignment horizontal="center" vertical="center"/>
    </xf>
    <xf numFmtId="0" fontId="12" fillId="3" borderId="2" xfId="6" applyFont="1" applyFill="1" applyBorder="1" applyAlignment="1">
      <alignment horizontal="center" vertical="center"/>
    </xf>
    <xf numFmtId="0" fontId="12" fillId="3" borderId="3" xfId="6" applyFont="1" applyFill="1" applyBorder="1" applyAlignment="1">
      <alignment horizontal="center" vertical="center"/>
    </xf>
    <xf numFmtId="0" fontId="34" fillId="0" borderId="0" xfId="6" applyFont="1" applyAlignment="1">
      <alignment wrapText="1"/>
    </xf>
    <xf numFmtId="0" fontId="28" fillId="5" borderId="58" xfId="6" applyFont="1" applyFill="1" applyBorder="1" applyAlignment="1">
      <alignment horizontal="left" vertical="center" wrapText="1"/>
    </xf>
    <xf numFmtId="0" fontId="28" fillId="5" borderId="57" xfId="0" applyFont="1" applyFill="1" applyBorder="1" applyAlignment="1">
      <alignment horizontal="left" vertical="center" wrapText="1"/>
    </xf>
    <xf numFmtId="0" fontId="28" fillId="5" borderId="58" xfId="0" applyFont="1" applyFill="1" applyBorder="1" applyAlignment="1">
      <alignment horizontal="left" vertical="center" wrapText="1"/>
    </xf>
    <xf numFmtId="0" fontId="20" fillId="0" borderId="61" xfId="6" applyFont="1" applyBorder="1" applyAlignment="1">
      <alignment horizontal="left" vertical="center"/>
    </xf>
    <xf numFmtId="0" fontId="20" fillId="0" borderId="15" xfId="6" applyFont="1" applyBorder="1" applyAlignment="1">
      <alignment horizontal="left" vertical="center"/>
    </xf>
    <xf numFmtId="0" fontId="20" fillId="0" borderId="62" xfId="6" applyFont="1" applyBorder="1" applyAlignment="1">
      <alignment horizontal="left" vertical="center" wrapText="1"/>
    </xf>
    <xf numFmtId="0" fontId="20" fillId="0" borderId="14" xfId="6" applyFont="1" applyBorder="1" applyAlignment="1">
      <alignment horizontal="left" vertical="center"/>
    </xf>
    <xf numFmtId="0" fontId="20" fillId="0" borderId="63" xfId="6" applyFont="1" applyBorder="1" applyAlignment="1">
      <alignment horizontal="left" vertical="center"/>
    </xf>
    <xf numFmtId="0" fontId="20" fillId="0" borderId="5" xfId="6" applyFont="1" applyBorder="1" applyAlignment="1">
      <alignment horizontal="left" vertical="center"/>
    </xf>
    <xf numFmtId="0" fontId="20" fillId="0" borderId="64" xfId="6" applyFont="1" applyBorder="1" applyAlignment="1">
      <alignment horizontal="left" vertical="center"/>
    </xf>
    <xf numFmtId="0" fontId="20" fillId="0" borderId="25" xfId="6" applyFont="1" applyBorder="1" applyAlignment="1">
      <alignment horizontal="left" vertical="center" wrapText="1"/>
    </xf>
    <xf numFmtId="0" fontId="20" fillId="0" borderId="0" xfId="6" applyFont="1" applyAlignment="1">
      <alignment horizontal="left" vertical="center" wrapText="1"/>
    </xf>
    <xf numFmtId="0" fontId="20" fillId="0" borderId="6" xfId="6" applyFont="1" applyBorder="1" applyAlignment="1">
      <alignment horizontal="left" vertical="center" wrapText="1"/>
    </xf>
    <xf numFmtId="0" fontId="38" fillId="5" borderId="58" xfId="6" applyFont="1" applyFill="1" applyBorder="1" applyAlignment="1">
      <alignment horizontal="center"/>
    </xf>
    <xf numFmtId="0" fontId="38" fillId="5" borderId="65" xfId="6" applyFont="1" applyFill="1" applyBorder="1" applyAlignment="1">
      <alignment horizontal="center"/>
    </xf>
    <xf numFmtId="3" fontId="18" fillId="0" borderId="0" xfId="9" applyNumberFormat="1" applyFont="1" applyAlignment="1">
      <alignment horizontal="left" vertical="top" wrapText="1"/>
    </xf>
    <xf numFmtId="3" fontId="18" fillId="0" borderId="6" xfId="9" applyNumberFormat="1" applyFont="1" applyBorder="1" applyAlignment="1">
      <alignment horizontal="left" vertical="top" wrapText="1"/>
    </xf>
    <xf numFmtId="0" fontId="28" fillId="4" borderId="58" xfId="6" applyFont="1" applyFill="1" applyBorder="1" applyAlignment="1">
      <alignment horizontal="center" vertical="center" wrapText="1"/>
    </xf>
    <xf numFmtId="0" fontId="28" fillId="4" borderId="57" xfId="0" applyFont="1" applyFill="1" applyBorder="1" applyAlignment="1">
      <alignment horizontal="left" vertical="center" wrapText="1"/>
    </xf>
    <xf numFmtId="0" fontId="28" fillId="4" borderId="58" xfId="0" applyFont="1" applyFill="1" applyBorder="1" applyAlignment="1">
      <alignment horizontal="left" vertical="center" wrapText="1"/>
    </xf>
    <xf numFmtId="0" fontId="20" fillId="0" borderId="62" xfId="6" quotePrefix="1" applyFont="1" applyBorder="1" applyAlignment="1">
      <alignment horizontal="left" vertical="center" wrapText="1"/>
    </xf>
    <xf numFmtId="3" fontId="18" fillId="0" borderId="67" xfId="10" applyNumberFormat="1" applyFont="1" applyBorder="1" applyAlignment="1">
      <alignment horizontal="left" vertical="top" wrapText="1"/>
    </xf>
    <xf numFmtId="0" fontId="41" fillId="5" borderId="58" xfId="6" applyFont="1" applyFill="1" applyBorder="1" applyAlignment="1">
      <alignment horizontal="center"/>
    </xf>
    <xf numFmtId="0" fontId="41" fillId="5" borderId="65" xfId="6" applyFont="1" applyFill="1" applyBorder="1" applyAlignment="1">
      <alignment horizontal="center"/>
    </xf>
    <xf numFmtId="43" fontId="0" fillId="0" borderId="0" xfId="4" applyFont="1" applyAlignment="1">
      <alignment horizontal="center"/>
    </xf>
    <xf numFmtId="0" fontId="2" fillId="2" borderId="13" xfId="0" applyFont="1" applyFill="1" applyBorder="1" applyAlignment="1">
      <alignment horizontal="center"/>
    </xf>
    <xf numFmtId="0" fontId="2" fillId="2" borderId="14" xfId="0" applyFont="1" applyFill="1" applyBorder="1" applyAlignment="1">
      <alignment horizontal="center"/>
    </xf>
    <xf numFmtId="0" fontId="2" fillId="2" borderId="15" xfId="0" applyFont="1" applyFill="1" applyBorder="1" applyAlignment="1">
      <alignment horizontal="center"/>
    </xf>
    <xf numFmtId="43" fontId="2" fillId="2" borderId="16" xfId="4" applyFont="1" applyFill="1" applyBorder="1" applyAlignment="1">
      <alignment horizontal="center" vertical="center" wrapText="1"/>
    </xf>
    <xf numFmtId="43" fontId="2" fillId="2" borderId="24" xfId="4" applyFont="1" applyFill="1" applyBorder="1" applyAlignment="1">
      <alignment horizontal="center" vertical="center" wrapText="1"/>
    </xf>
    <xf numFmtId="0" fontId="4" fillId="0" borderId="0" xfId="3" applyFont="1" applyAlignment="1">
      <alignment horizontal="center"/>
    </xf>
    <xf numFmtId="0" fontId="5" fillId="0" borderId="0" xfId="3" applyFont="1" applyAlignment="1">
      <alignment horizontal="center"/>
    </xf>
    <xf numFmtId="0" fontId="8" fillId="0" borderId="0" xfId="3" applyFont="1" applyAlignment="1">
      <alignment horizontal="right"/>
    </xf>
    <xf numFmtId="0" fontId="2" fillId="2" borderId="10" xfId="0" applyFont="1" applyFill="1" applyBorder="1" applyAlignment="1">
      <alignment horizontal="center" vertical="center"/>
    </xf>
    <xf numFmtId="0" fontId="2" fillId="2" borderId="17" xfId="0" applyFont="1" applyFill="1" applyBorder="1" applyAlignment="1">
      <alignment horizontal="center" vertical="center"/>
    </xf>
    <xf numFmtId="43" fontId="2" fillId="2" borderId="11" xfId="4" applyFont="1" applyFill="1" applyBorder="1" applyAlignment="1">
      <alignment horizontal="center" vertical="center" wrapText="1"/>
    </xf>
    <xf numFmtId="43" fontId="2" fillId="2" borderId="18" xfId="4" applyFont="1" applyFill="1" applyBorder="1" applyAlignment="1">
      <alignment horizontal="center" vertical="center" wrapText="1"/>
    </xf>
    <xf numFmtId="43" fontId="2" fillId="2" borderId="12" xfId="4" applyFont="1" applyFill="1" applyBorder="1" applyAlignment="1">
      <alignment horizontal="center" vertical="center" wrapText="1"/>
    </xf>
    <xf numFmtId="43" fontId="2" fillId="2" borderId="19" xfId="4" applyFont="1" applyFill="1" applyBorder="1" applyAlignment="1">
      <alignment horizontal="center" vertical="center" wrapText="1"/>
    </xf>
    <xf numFmtId="43" fontId="2" fillId="2" borderId="2" xfId="4" applyFont="1" applyFill="1" applyBorder="1" applyAlignment="1">
      <alignment horizontal="center" vertical="center" wrapText="1"/>
    </xf>
    <xf numFmtId="43" fontId="2" fillId="2" borderId="9" xfId="4" applyFont="1" applyFill="1" applyBorder="1" applyAlignment="1">
      <alignment horizontal="center" vertical="center" wrapText="1"/>
    </xf>
    <xf numFmtId="0" fontId="44" fillId="0" borderId="0" xfId="3" applyFont="1" applyAlignment="1">
      <alignment horizontal="center" vertical="center"/>
    </xf>
    <xf numFmtId="0" fontId="9" fillId="0" borderId="9" xfId="3" applyFont="1" applyBorder="1" applyAlignment="1">
      <alignment horizontal="center" vertical="center"/>
    </xf>
    <xf numFmtId="0" fontId="49" fillId="0" borderId="0" xfId="3" applyFont="1" applyAlignment="1">
      <alignment horizontal="center" vertical="center"/>
    </xf>
    <xf numFmtId="0" fontId="9" fillId="0" borderId="0" xfId="3" applyFont="1" applyAlignment="1">
      <alignment horizontal="center" vertical="center"/>
    </xf>
    <xf numFmtId="0" fontId="2" fillId="2" borderId="72" xfId="0" applyFont="1" applyFill="1" applyBorder="1" applyAlignment="1">
      <alignment horizontal="center" vertical="center"/>
    </xf>
    <xf numFmtId="0" fontId="2" fillId="2" borderId="21" xfId="0" applyFont="1" applyFill="1" applyBorder="1" applyAlignment="1">
      <alignment horizontal="center" vertical="center"/>
    </xf>
    <xf numFmtId="0" fontId="2" fillId="2" borderId="62" xfId="0" applyFont="1" applyFill="1" applyBorder="1" applyAlignment="1">
      <alignment horizontal="center" vertical="center"/>
    </xf>
    <xf numFmtId="0" fontId="2" fillId="2" borderId="15" xfId="0" applyFont="1" applyFill="1" applyBorder="1" applyAlignment="1">
      <alignment horizontal="center" vertical="center"/>
    </xf>
    <xf numFmtId="43" fontId="2" fillId="2" borderId="72" xfId="4" applyFont="1" applyFill="1" applyBorder="1" applyAlignment="1">
      <alignment horizontal="center"/>
    </xf>
    <xf numFmtId="43" fontId="2" fillId="2" borderId="73" xfId="4" applyFont="1" applyFill="1" applyBorder="1" applyAlignment="1">
      <alignment horizontal="center"/>
    </xf>
    <xf numFmtId="43" fontId="48" fillId="0" borderId="89" xfId="4" applyFont="1" applyBorder="1"/>
    <xf numFmtId="43" fontId="48" fillId="0" borderId="80" xfId="4" applyFont="1" applyBorder="1"/>
    <xf numFmtId="43" fontId="51" fillId="0" borderId="18" xfId="4" applyFont="1" applyBorder="1" applyAlignment="1">
      <alignment horizontal="left"/>
    </xf>
    <xf numFmtId="43" fontId="51" fillId="0" borderId="90" xfId="4" applyFont="1" applyBorder="1" applyAlignment="1">
      <alignment horizontal="left"/>
    </xf>
    <xf numFmtId="43" fontId="48" fillId="0" borderId="95" xfId="4" applyFont="1" applyBorder="1"/>
    <xf numFmtId="43" fontId="48" fillId="0" borderId="74" xfId="4" applyFont="1" applyBorder="1"/>
    <xf numFmtId="43" fontId="48" fillId="0" borderId="88" xfId="4" applyFont="1" applyBorder="1"/>
    <xf numFmtId="43" fontId="48" fillId="0" borderId="77" xfId="4" applyFont="1" applyBorder="1"/>
    <xf numFmtId="0" fontId="51" fillId="0" borderId="106" xfId="12" applyFont="1" applyBorder="1"/>
    <xf numFmtId="0" fontId="51" fillId="0" borderId="21" xfId="12" applyFont="1" applyBorder="1"/>
    <xf numFmtId="0" fontId="4" fillId="0" borderId="0" xfId="3" applyFont="1" applyAlignment="1">
      <alignment horizontal="center" vertical="center"/>
    </xf>
    <xf numFmtId="166" fontId="46" fillId="0" borderId="0" xfId="11" applyNumberFormat="1" applyFont="1" applyAlignment="1">
      <alignment horizontal="left" vertical="center"/>
    </xf>
    <xf numFmtId="166" fontId="46" fillId="0" borderId="83" xfId="11" applyNumberFormat="1" applyFont="1" applyBorder="1" applyAlignment="1">
      <alignment horizontal="left" vertical="center"/>
    </xf>
    <xf numFmtId="0" fontId="58" fillId="6" borderId="57" xfId="3" applyFont="1" applyFill="1" applyBorder="1" applyAlignment="1">
      <alignment horizontal="center" vertical="center" wrapText="1"/>
    </xf>
    <xf numFmtId="0" fontId="58" fillId="6" borderId="58" xfId="3" applyFont="1" applyFill="1" applyBorder="1" applyAlignment="1">
      <alignment horizontal="center" vertical="center" wrapText="1"/>
    </xf>
    <xf numFmtId="0" fontId="58" fillId="6" borderId="65" xfId="3" applyFont="1" applyFill="1" applyBorder="1" applyAlignment="1">
      <alignment horizontal="center" vertical="center" wrapText="1"/>
    </xf>
    <xf numFmtId="4" fontId="58" fillId="6" borderId="57" xfId="3" applyNumberFormat="1" applyFont="1" applyFill="1" applyBorder="1" applyAlignment="1">
      <alignment horizontal="center" vertical="center" wrapText="1"/>
    </xf>
    <xf numFmtId="4" fontId="58" fillId="6" borderId="65" xfId="3" applyNumberFormat="1" applyFont="1" applyFill="1" applyBorder="1" applyAlignment="1">
      <alignment horizontal="center" vertical="center" wrapText="1"/>
    </xf>
    <xf numFmtId="0" fontId="30" fillId="0" borderId="8" xfId="3" applyFont="1" applyBorder="1" applyAlignment="1">
      <alignment horizontal="left" vertical="top" wrapText="1" indent="1"/>
    </xf>
    <xf numFmtId="0" fontId="30" fillId="0" borderId="9" xfId="3" quotePrefix="1" applyFont="1" applyBorder="1" applyAlignment="1">
      <alignment horizontal="left" vertical="top" wrapText="1" indent="1"/>
    </xf>
    <xf numFmtId="0" fontId="52" fillId="0" borderId="0" xfId="3" applyFont="1" applyAlignment="1">
      <alignment horizontal="center"/>
    </xf>
    <xf numFmtId="0" fontId="53" fillId="0" borderId="0" xfId="3" applyFont="1" applyAlignment="1">
      <alignment horizontal="center"/>
    </xf>
    <xf numFmtId="166" fontId="55" fillId="0" borderId="0" xfId="11" applyNumberFormat="1" applyFont="1" applyAlignment="1">
      <alignment horizontal="left"/>
    </xf>
    <xf numFmtId="166" fontId="55" fillId="0" borderId="83" xfId="11" applyNumberFormat="1" applyFont="1" applyBorder="1" applyAlignment="1">
      <alignment horizontal="left"/>
    </xf>
    <xf numFmtId="0" fontId="56" fillId="6" borderId="57" xfId="3" applyFont="1" applyFill="1" applyBorder="1" applyAlignment="1">
      <alignment horizontal="center" vertical="center" wrapText="1"/>
    </xf>
    <xf numFmtId="0" fontId="56" fillId="6" borderId="58" xfId="3" applyFont="1" applyFill="1" applyBorder="1" applyAlignment="1">
      <alignment horizontal="center" vertical="center" wrapText="1"/>
    </xf>
    <xf numFmtId="0" fontId="56" fillId="6" borderId="65" xfId="3" applyFont="1" applyFill="1" applyBorder="1" applyAlignment="1">
      <alignment horizontal="center" vertical="center" wrapText="1"/>
    </xf>
    <xf numFmtId="4" fontId="56" fillId="6" borderId="57" xfId="3" applyNumberFormat="1" applyFont="1" applyFill="1" applyBorder="1" applyAlignment="1">
      <alignment horizontal="center" vertical="center" wrapText="1"/>
    </xf>
    <xf numFmtId="4" fontId="56" fillId="6" borderId="65" xfId="3" applyNumberFormat="1" applyFont="1" applyFill="1" applyBorder="1" applyAlignment="1">
      <alignment horizontal="center" vertical="center" wrapText="1"/>
    </xf>
    <xf numFmtId="0" fontId="22" fillId="0" borderId="0" xfId="3" applyFont="1" applyAlignment="1">
      <alignment horizontal="left" vertical="center" wrapText="1"/>
    </xf>
    <xf numFmtId="0" fontId="22" fillId="0" borderId="83" xfId="3" applyFont="1" applyBorder="1" applyAlignment="1">
      <alignment horizontal="left" vertical="center" wrapText="1"/>
    </xf>
    <xf numFmtId="172" fontId="60" fillId="0" borderId="103" xfId="3" applyNumberFormat="1" applyFont="1" applyBorder="1" applyAlignment="1">
      <alignment horizontal="center" vertical="center" wrapText="1"/>
    </xf>
    <xf numFmtId="172" fontId="60" fillId="0" borderId="101" xfId="3" applyNumberFormat="1" applyFont="1" applyBorder="1" applyAlignment="1">
      <alignment horizontal="center" vertical="center" wrapText="1"/>
    </xf>
    <xf numFmtId="0" fontId="66" fillId="0" borderId="40" xfId="3" applyFont="1" applyBorder="1" applyAlignment="1">
      <alignment horizontal="center" vertical="center"/>
    </xf>
    <xf numFmtId="0" fontId="66" fillId="0" borderId="42" xfId="3" applyFont="1" applyBorder="1" applyAlignment="1">
      <alignment horizontal="center" vertical="center"/>
    </xf>
    <xf numFmtId="0" fontId="66" fillId="0" borderId="98" xfId="3" applyFont="1" applyBorder="1" applyAlignment="1">
      <alignment horizontal="center" vertical="center"/>
    </xf>
    <xf numFmtId="0" fontId="25" fillId="0" borderId="31" xfId="3" applyFont="1" applyBorder="1" applyAlignment="1">
      <alignment horizontal="center" vertical="center"/>
    </xf>
    <xf numFmtId="0" fontId="25" fillId="0" borderId="102" xfId="3" applyFont="1" applyBorder="1" applyAlignment="1">
      <alignment horizontal="center" vertical="center"/>
    </xf>
    <xf numFmtId="0" fontId="22" fillId="0" borderId="103" xfId="3" applyFont="1" applyBorder="1" applyAlignment="1">
      <alignment horizontal="left" vertical="center" indent="2"/>
    </xf>
    <xf numFmtId="0" fontId="22" fillId="0" borderId="100" xfId="3" applyFont="1" applyBorder="1" applyAlignment="1">
      <alignment horizontal="left" vertical="center" indent="2"/>
    </xf>
    <xf numFmtId="0" fontId="25" fillId="7" borderId="103" xfId="3" applyFont="1" applyFill="1" applyBorder="1" applyAlignment="1">
      <alignment horizontal="center" vertical="center" wrapText="1"/>
    </xf>
    <xf numFmtId="0" fontId="25" fillId="7" borderId="101" xfId="3" applyFont="1" applyFill="1" applyBorder="1" applyAlignment="1">
      <alignment horizontal="center" vertical="center" wrapText="1"/>
    </xf>
    <xf numFmtId="17" fontId="69" fillId="9" borderId="39" xfId="17" applyNumberFormat="1" applyFont="1" applyFill="1" applyBorder="1" applyAlignment="1">
      <alignment horizontal="center" vertical="center" wrapText="1"/>
    </xf>
    <xf numFmtId="17" fontId="69" fillId="9" borderId="35" xfId="17" applyNumberFormat="1" applyFont="1" applyFill="1" applyBorder="1" applyAlignment="1">
      <alignment horizontal="center" vertical="center" wrapText="1"/>
    </xf>
    <xf numFmtId="43" fontId="69" fillId="9" borderId="39" xfId="15" applyFont="1" applyFill="1" applyBorder="1" applyAlignment="1">
      <alignment horizontal="center" vertical="center" wrapText="1"/>
    </xf>
    <xf numFmtId="43" fontId="69" fillId="9" borderId="35" xfId="15" applyFont="1" applyFill="1" applyBorder="1" applyAlignment="1">
      <alignment horizontal="center" vertical="center" wrapText="1"/>
    </xf>
    <xf numFmtId="0" fontId="69" fillId="0" borderId="0" xfId="17" applyFont="1" applyAlignment="1">
      <alignment horizontal="center" vertical="center"/>
    </xf>
    <xf numFmtId="0" fontId="69" fillId="9" borderId="39" xfId="17" applyFont="1" applyFill="1" applyBorder="1" applyAlignment="1">
      <alignment horizontal="center" vertical="center"/>
    </xf>
    <xf numFmtId="0" fontId="69" fillId="9" borderId="35" xfId="17" applyFont="1" applyFill="1" applyBorder="1" applyAlignment="1">
      <alignment horizontal="center" vertical="center"/>
    </xf>
    <xf numFmtId="0" fontId="69" fillId="9" borderId="39" xfId="17" applyFont="1" applyFill="1" applyBorder="1" applyAlignment="1">
      <alignment horizontal="center" vertical="center" wrapText="1"/>
    </xf>
    <xf numFmtId="0" fontId="69" fillId="9" borderId="35" xfId="17" applyFont="1" applyFill="1" applyBorder="1" applyAlignment="1">
      <alignment horizontal="center" vertical="center" wrapText="1"/>
    </xf>
    <xf numFmtId="0" fontId="69" fillId="10" borderId="39" xfId="17" applyFont="1" applyFill="1" applyBorder="1" applyAlignment="1">
      <alignment horizontal="center" vertical="center" wrapText="1"/>
    </xf>
    <xf numFmtId="0" fontId="69" fillId="10" borderId="35" xfId="17" applyFont="1" applyFill="1" applyBorder="1" applyAlignment="1">
      <alignment horizontal="center" vertical="center" wrapText="1"/>
    </xf>
    <xf numFmtId="17" fontId="69" fillId="10" borderId="103" xfId="17" quotePrefix="1" applyNumberFormat="1" applyFont="1" applyFill="1" applyBorder="1" applyAlignment="1">
      <alignment horizontal="center" vertical="center"/>
    </xf>
    <xf numFmtId="17" fontId="69" fillId="10" borderId="100" xfId="17" quotePrefix="1" applyNumberFormat="1" applyFont="1" applyFill="1" applyBorder="1" applyAlignment="1">
      <alignment horizontal="center" vertical="center"/>
    </xf>
    <xf numFmtId="0" fontId="47" fillId="0" borderId="0" xfId="0" applyFont="1"/>
    <xf numFmtId="4" fontId="47" fillId="0" borderId="108" xfId="0" applyNumberFormat="1" applyFont="1" applyBorder="1" applyAlignment="1">
      <alignment horizontal="right" vertical="center"/>
    </xf>
    <xf numFmtId="4" fontId="47" fillId="0" borderId="86" xfId="0" applyNumberFormat="1" applyFont="1" applyBorder="1" applyAlignment="1">
      <alignment horizontal="right" vertical="center"/>
    </xf>
    <xf numFmtId="0" fontId="75" fillId="13" borderId="39" xfId="0" applyFont="1" applyFill="1" applyBorder="1" applyAlignment="1">
      <alignment horizontal="center" vertical="center" wrapText="1"/>
    </xf>
    <xf numFmtId="0" fontId="75" fillId="13" borderId="35" xfId="0" applyFont="1" applyFill="1" applyBorder="1" applyAlignment="1">
      <alignment horizontal="center" vertical="center" wrapText="1"/>
    </xf>
    <xf numFmtId="0" fontId="75" fillId="13" borderId="103" xfId="0" applyFont="1" applyFill="1" applyBorder="1" applyAlignment="1">
      <alignment horizontal="center" vertical="center"/>
    </xf>
    <xf numFmtId="0" fontId="75" fillId="13" borderId="100" xfId="0" applyFont="1" applyFill="1" applyBorder="1" applyAlignment="1">
      <alignment horizontal="center" vertical="center"/>
    </xf>
    <xf numFmtId="0" fontId="75" fillId="13" borderId="101" xfId="0" applyFont="1" applyFill="1" applyBorder="1" applyAlignment="1">
      <alignment horizontal="center" vertical="center"/>
    </xf>
    <xf numFmtId="0" fontId="75" fillId="13" borderId="39" xfId="0" applyFont="1" applyFill="1" applyBorder="1" applyAlignment="1">
      <alignment horizontal="center" vertical="center"/>
    </xf>
    <xf numFmtId="0" fontId="75" fillId="13" borderId="35" xfId="0" applyFont="1" applyFill="1" applyBorder="1" applyAlignment="1">
      <alignment horizontal="center" vertical="center"/>
    </xf>
    <xf numFmtId="4" fontId="47" fillId="0" borderId="108" xfId="0" applyNumberFormat="1" applyFont="1" applyBorder="1" applyAlignment="1">
      <alignment horizontal="center" vertical="center"/>
    </xf>
    <xf numFmtId="4" fontId="47" fillId="0" borderId="86" xfId="0" applyNumberFormat="1" applyFont="1" applyBorder="1" applyAlignment="1">
      <alignment horizontal="center" vertical="center"/>
    </xf>
    <xf numFmtId="10" fontId="47" fillId="0" borderId="108" xfId="0" applyNumberFormat="1" applyFont="1" applyBorder="1" applyAlignment="1">
      <alignment horizontal="center" vertical="center"/>
    </xf>
    <xf numFmtId="10" fontId="47" fillId="0" borderId="86" xfId="0" applyNumberFormat="1" applyFont="1" applyBorder="1" applyAlignment="1">
      <alignment horizontal="center" vertical="center"/>
    </xf>
    <xf numFmtId="0" fontId="2" fillId="0" borderId="99" xfId="0" applyFont="1" applyBorder="1" applyAlignment="1">
      <alignment horizontal="center"/>
    </xf>
  </cellXfs>
  <cellStyles count="27">
    <cellStyle name="Comma" xfId="1" builtinId="3"/>
    <cellStyle name="Comma 10 7 2 4 2" xfId="16" xr:uid="{00000000-0005-0000-0000-000001000000}"/>
    <cellStyle name="Comma 12" xfId="5" xr:uid="{00000000-0005-0000-0000-000002000000}"/>
    <cellStyle name="Comma 2 2" xfId="20" xr:uid="{00000000-0005-0000-0000-000003000000}"/>
    <cellStyle name="Comma 2 2 2" xfId="14" xr:uid="{00000000-0005-0000-0000-000004000000}"/>
    <cellStyle name="Comma 2 2 3 2" xfId="22" xr:uid="{00000000-0005-0000-0000-000005000000}"/>
    <cellStyle name="Comma 2 2 4" xfId="21" xr:uid="{00000000-0005-0000-0000-000006000000}"/>
    <cellStyle name="Comma 2 8" xfId="15" xr:uid="{00000000-0005-0000-0000-000007000000}"/>
    <cellStyle name="Comma 4" xfId="4" xr:uid="{00000000-0005-0000-0000-000008000000}"/>
    <cellStyle name="Comma 5" xfId="18" xr:uid="{00000000-0005-0000-0000-000009000000}"/>
    <cellStyle name="Comma 5 2" xfId="23" xr:uid="{00000000-0005-0000-0000-00000A000000}"/>
    <cellStyle name="Currency 2" xfId="8" xr:uid="{00000000-0005-0000-0000-00000B000000}"/>
    <cellStyle name="Normal" xfId="0" builtinId="0"/>
    <cellStyle name="Normal 10" xfId="6" xr:uid="{00000000-0005-0000-0000-00000D000000}"/>
    <cellStyle name="Normal 10 2 2 2 10 10" xfId="13" xr:uid="{00000000-0005-0000-0000-00000E000000}"/>
    <cellStyle name="Normal 2" xfId="24" xr:uid="{0B906E5F-AFD3-4366-9B56-FC8A2E81AB6E}"/>
    <cellStyle name="Normal 2 10" xfId="12" xr:uid="{00000000-0005-0000-0000-00000F000000}"/>
    <cellStyle name="Normal 2 2 2" xfId="3" xr:uid="{00000000-0005-0000-0000-000010000000}"/>
    <cellStyle name="Normal 3" xfId="25" xr:uid="{28908B9E-6ECC-4C09-8AE2-6A6133C57696}"/>
    <cellStyle name="Normal 35" xfId="9" xr:uid="{00000000-0005-0000-0000-000011000000}"/>
    <cellStyle name="Normal 35 2" xfId="10" xr:uid="{00000000-0005-0000-0000-000012000000}"/>
    <cellStyle name="Normal 37" xfId="7" xr:uid="{00000000-0005-0000-0000-000013000000}"/>
    <cellStyle name="Normal 4" xfId="26" xr:uid="{58C28533-367A-4371-8C68-395858BB0865}"/>
    <cellStyle name="Normal 4 2 3" xfId="17" xr:uid="{00000000-0005-0000-0000-000014000000}"/>
    <cellStyle name="Normal 5 2" xfId="11" xr:uid="{00000000-0005-0000-0000-000015000000}"/>
    <cellStyle name="Normal_KB 561-VAL 24 2" xfId="19" xr:uid="{00000000-0005-0000-0000-000016000000}"/>
    <cellStyle name="Percent" xfId="2" builtinId="5"/>
  </cellStyles>
  <dxfs count="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auto="1"/>
        <name val="Trebuchet MS"/>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auto="1"/>
        <name val="Trebuchet MS"/>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1"/>
        <color auto="1"/>
        <name val="Trebuchet MS"/>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1"/>
        <color auto="1"/>
        <name val="Trebuchet MS"/>
        <family val="2"/>
        <scheme val="none"/>
      </font>
      <numFmt numFmtId="30" formatCode="@"/>
      <alignment horizontal="lef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1"/>
        <color auto="1"/>
        <name val="Trebuchet MS"/>
        <family val="2"/>
        <scheme val="none"/>
      </font>
      <alignment horizontal="center" vertical="center" textRotation="0" wrapText="0" indent="0" justifyLastLine="0" shrinkToFit="0" readingOrder="0"/>
      <border diagonalUp="0" diagonalDown="0" outline="0">
        <left/>
        <right style="thin">
          <color auto="1"/>
        </right>
        <top style="hair">
          <color auto="1"/>
        </top>
        <bottom style="hair">
          <color auto="1"/>
        </bottom>
      </border>
    </dxf>
    <dxf>
      <border outline="0">
        <left style="thin">
          <color indexed="64"/>
        </left>
        <top style="thin">
          <color indexed="64"/>
        </top>
        <bottom style="thin">
          <color indexed="64"/>
        </bottom>
      </border>
    </dxf>
    <dxf>
      <font>
        <strike val="0"/>
        <outline val="0"/>
        <shadow val="0"/>
        <u val="none"/>
        <vertAlign val="baseline"/>
        <sz val="11"/>
        <color auto="1"/>
        <name val="Trebuchet MS"/>
        <family val="2"/>
        <scheme val="none"/>
      </font>
    </dxf>
    <dxf>
      <border outline="0">
        <bottom style="thin">
          <color indexed="64"/>
        </bottom>
      </border>
    </dxf>
    <dxf>
      <font>
        <strike val="0"/>
        <outline val="0"/>
        <shadow val="0"/>
        <u val="none"/>
        <vertAlign val="baseline"/>
        <sz val="11"/>
        <color auto="1"/>
        <name val="Trebuchet MS"/>
        <family val="2"/>
        <scheme val="none"/>
      </font>
    </dxf>
    <dxf>
      <font>
        <b val="0"/>
        <i val="0"/>
        <strike val="0"/>
        <condense val="0"/>
        <extend val="0"/>
        <outline val="0"/>
        <shadow val="0"/>
        <u val="none"/>
        <vertAlign val="baseline"/>
        <sz val="11"/>
        <color auto="1"/>
        <name val="Trebuchet MS"/>
        <family val="2"/>
        <scheme val="none"/>
      </font>
      <fill>
        <patternFill patternType="solid">
          <fgColor indexed="64"/>
          <bgColor theme="7" tint="0.79998168889431442"/>
        </patternFill>
      </fill>
      <alignment horizontal="general" vertical="center" textRotation="0" wrapText="0" indent="0" justifyLastLine="0" shrinkToFit="0" readingOrder="0"/>
      <border diagonalUp="0" diagonalDown="0">
        <left style="thin">
          <color indexed="64"/>
        </left>
        <right style="medium">
          <color indexed="64"/>
        </right>
        <top/>
        <bottom/>
        <vertical style="thin">
          <color indexed="64"/>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rgb="FFCCFFCC"/>
        </patternFill>
      </fill>
      <alignment horizontal="general" vertical="center" textRotation="0" wrapText="0" indent="0" justifyLastLine="0" shrinkToFit="0" readingOrder="0"/>
      <border diagonalUp="0" diagonalDown="0">
        <left style="medium">
          <color indexed="64"/>
        </left>
        <right style="thin">
          <color indexed="64"/>
        </right>
        <top/>
        <bottom/>
        <vertical style="thin">
          <color indexed="64"/>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theme="7" tint="0.79998168889431442"/>
        </patternFill>
      </fill>
      <alignment horizontal="general"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rgb="FFCCFFCC"/>
        </patternFill>
      </fill>
      <alignment horizontal="general" vertical="center" textRotation="0" wrapText="0" indent="0" justifyLastLine="0" shrinkToFit="0" readingOrder="0"/>
      <border diagonalUp="0" diagonalDown="0">
        <left style="medium">
          <color indexed="64"/>
        </left>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theme="7" tint="0.79998168889431442"/>
        </patternFill>
      </fill>
      <alignment horizontal="general" vertical="center" textRotation="0" wrapText="0" indent="0" justifyLastLine="0" shrinkToFit="0" readingOrder="0"/>
      <border diagonalUp="0" diagonalDown="0">
        <left style="thin">
          <color indexed="64"/>
        </left>
        <right style="double">
          <color indexed="64"/>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rgb="FFCCFFCC"/>
        </patternFill>
      </fill>
      <alignment horizontal="general" vertical="center" textRotation="0" wrapText="0" indent="0" justifyLastLine="0" shrinkToFit="0" readingOrder="0"/>
      <border diagonalUp="0" diagonalDown="0">
        <left style="medium">
          <color indexed="64"/>
        </left>
        <right/>
        <top/>
        <bottom/>
        <vertical/>
        <horizontal/>
      </border>
    </dxf>
    <dxf>
      <font>
        <b val="0"/>
        <i val="0"/>
        <strike val="0"/>
        <condense val="0"/>
        <extend val="0"/>
        <outline val="0"/>
        <shadow val="0"/>
        <u val="none"/>
        <vertAlign val="baseline"/>
        <sz val="11"/>
        <color auto="1"/>
        <name val="Trebuchet MS"/>
        <family val="2"/>
        <scheme val="none"/>
      </font>
      <numFmt numFmtId="14" formatCode="0.00%"/>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medium">
          <color auto="1"/>
        </right>
        <top/>
        <bottom/>
        <vertical style="thin">
          <color indexed="64"/>
        </vertical>
        <horizontal/>
      </border>
    </dxf>
    <dxf>
      <font>
        <b val="0"/>
        <i val="0"/>
        <strike val="0"/>
        <condense val="0"/>
        <extend val="0"/>
        <outline val="0"/>
        <shadow val="0"/>
        <u val="none"/>
        <vertAlign val="baseline"/>
        <sz val="11"/>
        <color auto="1"/>
        <name val="Trebuchet MS"/>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medium">
          <color auto="1"/>
        </left>
        <right style="thin">
          <color indexed="64"/>
        </right>
        <top/>
        <bottom/>
        <vertical style="thin">
          <color indexed="64"/>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theme="7" tint="0.79998168889431442"/>
        </patternFill>
      </fill>
      <alignment horizontal="general" vertical="center" textRotation="0" wrapText="0"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rgb="FFCCFFCC"/>
        </patternFill>
      </fill>
      <alignment horizontal="general" vertical="center" textRotation="0" wrapText="0" indent="0" justifyLastLine="0" shrinkToFit="0" readingOrder="0"/>
      <border diagonalUp="0" diagonalDown="0">
        <left style="medium">
          <color indexed="64"/>
        </left>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theme="7" tint="0.79998168889431442"/>
        </patternFill>
      </fill>
      <alignment horizontal="general" vertical="center" textRotation="0" wrapText="0" indent="0" justifyLastLine="0" shrinkToFit="0" readingOrder="0"/>
      <border diagonalUp="0" diagonalDown="0">
        <left style="thin">
          <color indexed="64"/>
        </left>
        <right style="medium">
          <color indexed="64"/>
        </right>
        <vertical style="thin">
          <color indexed="64"/>
        </vertical>
      </border>
    </dxf>
    <dxf>
      <font>
        <b val="0"/>
        <i val="0"/>
        <strike val="0"/>
        <condense val="0"/>
        <extend val="0"/>
        <outline val="0"/>
        <shadow val="0"/>
        <u val="none"/>
        <vertAlign val="baseline"/>
        <sz val="11"/>
        <color auto="1"/>
        <name val="Trebuchet MS"/>
        <family val="2"/>
        <scheme val="none"/>
      </font>
      <fill>
        <patternFill patternType="solid">
          <fgColor indexed="64"/>
          <bgColor rgb="FFCCFFCC"/>
        </patternFill>
      </fill>
      <alignment horizontal="general" vertical="center" textRotation="0" wrapText="0" indent="0" justifyLastLine="0" shrinkToFit="0" readingOrder="0"/>
      <border diagonalUp="0" diagonalDown="0">
        <left style="medium">
          <color indexed="64"/>
        </left>
        <right style="thin">
          <color indexed="64"/>
        </right>
        <top/>
        <bottom/>
        <vertical style="thin">
          <color indexed="64"/>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theme="7" tint="0.79998168889431442"/>
        </patternFill>
      </fill>
      <alignment horizontal="general" vertical="center" textRotation="0" wrapText="0" indent="0" justifyLastLine="0" shrinkToFit="0" readingOrder="0"/>
      <border diagonalUp="0" diagonalDown="0">
        <left style="thin">
          <color auto="1"/>
        </left>
        <right style="medium">
          <color auto="1"/>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rgb="FFCCFFCC"/>
        </patternFill>
      </fill>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theme="7" tint="0.79998168889431442"/>
        </patternFill>
      </fill>
      <alignment horizontal="general" vertical="center" textRotation="0" wrapText="0" indent="0" justifyLastLine="0" shrinkToFit="0" readingOrder="0"/>
      <border diagonalUp="0" diagonalDown="0">
        <left style="thin">
          <color auto="1"/>
        </left>
        <right style="medium">
          <color auto="1"/>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rgb="FFCCFFCC"/>
        </patternFill>
      </fill>
      <alignment horizontal="general" vertical="center" textRotation="0" wrapText="0" indent="0" justifyLastLine="0" shrinkToFit="0" readingOrder="0"/>
      <border diagonalUp="0" diagonalDown="0">
        <left style="medium">
          <color indexed="64"/>
        </left>
        <right style="thin">
          <color indexed="64"/>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theme="7" tint="0.79998168889431442"/>
        </patternFill>
      </fill>
      <alignment horizontal="general" vertical="center" textRotation="0" wrapText="0" indent="0" justifyLastLine="0" shrinkToFit="0" readingOrder="0"/>
      <border diagonalUp="0" diagonalDown="0">
        <left/>
        <right style="double">
          <color indexed="64"/>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rgb="FFCCFFCC"/>
        </patternFill>
      </fill>
      <alignment horizontal="general" vertical="center" textRotation="0" wrapText="0" indent="0" justifyLastLine="0" shrinkToFit="0" readingOrder="0"/>
      <border diagonalUp="0" diagonalDown="0">
        <left style="medium">
          <color indexed="64"/>
        </left>
        <right style="thin">
          <color indexed="64"/>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theme="7" tint="0.79998168889431442"/>
        </patternFill>
      </fill>
      <alignment horizontal="general" vertical="center" textRotation="0" wrapText="0" indent="0" justifyLastLine="0" shrinkToFit="0" readingOrder="0"/>
      <border diagonalUp="0" diagonalDown="0">
        <left/>
        <right style="medium">
          <color auto="1"/>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rgb="FFCCFFCC"/>
        </patternFill>
      </fill>
      <alignment horizontal="general" vertical="center" textRotation="0" wrapText="0" indent="0" justifyLastLine="0" shrinkToFit="0" readingOrder="0"/>
      <border diagonalUp="0" diagonalDown="0">
        <left style="medium">
          <color indexed="64"/>
        </left>
        <right style="thin">
          <color indexed="64"/>
        </right>
        <top/>
        <bottom/>
        <vertical/>
        <horizontal/>
      </border>
    </dxf>
    <dxf>
      <font>
        <b val="0"/>
        <i val="0"/>
        <strike val="0"/>
        <condense val="0"/>
        <extend val="0"/>
        <outline val="0"/>
        <shadow val="0"/>
        <u val="none"/>
        <vertAlign val="baseline"/>
        <sz val="11"/>
        <color auto="1"/>
        <name val="Trebuchet MS"/>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medium">
          <color auto="1"/>
        </left>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theme="7"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Trebuchet MS"/>
        <family val="2"/>
        <scheme val="none"/>
      </font>
      <fill>
        <patternFill patternType="solid">
          <fgColor indexed="64"/>
          <bgColor rgb="FFCCFFCC"/>
        </patternFill>
      </fill>
      <alignment horizontal="general" vertical="center" textRotation="0" wrapText="0" indent="0" justifyLastLine="0" shrinkToFit="0" readingOrder="0"/>
      <border diagonalUp="0" diagonalDown="0">
        <left style="medium">
          <color indexed="64"/>
        </left>
        <right style="thin">
          <color indexed="64"/>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theme="7" tint="0.79998168889431442"/>
        </patternFill>
      </fill>
      <alignment horizontal="general" vertical="center" textRotation="0" wrapText="0" indent="0" justifyLastLine="0" shrinkToFit="0" readingOrder="0"/>
      <border diagonalUp="0" diagonalDown="0">
        <left style="thin">
          <color auto="1"/>
        </left>
        <right style="medium">
          <color auto="1"/>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rgb="FFCCFFCC"/>
        </patternFill>
      </fill>
      <alignment horizontal="general" vertical="center" textRotation="0" wrapText="0" indent="0" justifyLastLine="0" shrinkToFit="0" readingOrder="0"/>
      <border diagonalUp="0" diagonalDown="0">
        <left style="medium">
          <color indexed="64"/>
        </left>
        <right style="thin">
          <color indexed="64"/>
        </right>
        <top/>
        <bottom/>
        <vertical/>
        <horizontal/>
      </border>
    </dxf>
    <dxf>
      <font>
        <b val="0"/>
        <i val="0"/>
        <strike val="0"/>
        <condense val="0"/>
        <extend val="0"/>
        <outline val="0"/>
        <shadow val="0"/>
        <u val="none"/>
        <vertAlign val="baseline"/>
        <sz val="11"/>
        <color auto="1"/>
        <name val="Trebuchet MS"/>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double">
          <color auto="1"/>
        </left>
        <right/>
        <top/>
        <bottom/>
        <vertical/>
        <horizontal/>
      </border>
    </dxf>
    <dxf>
      <font>
        <b val="0"/>
        <i val="0"/>
        <strike val="0"/>
        <condense val="0"/>
        <extend val="0"/>
        <outline val="0"/>
        <shadow val="0"/>
        <u val="none"/>
        <vertAlign val="baseline"/>
        <sz val="11"/>
        <color auto="1"/>
        <name val="Trebuchet MS"/>
        <family val="2"/>
        <scheme val="none"/>
      </font>
      <numFmt numFmtId="6" formatCode="#,##0_);[Red]\(#,##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double">
          <color indexed="64"/>
        </right>
        <top/>
        <bottom/>
        <vertical/>
        <horizontal/>
      </border>
    </dxf>
    <dxf>
      <font>
        <b val="0"/>
        <i val="0"/>
        <strike val="0"/>
        <condense val="0"/>
        <extend val="0"/>
        <outline val="0"/>
        <shadow val="0"/>
        <u val="none"/>
        <vertAlign val="baseline"/>
        <sz val="11"/>
        <color auto="1"/>
        <name val="Trebuchet MS"/>
        <family val="2"/>
        <scheme val="none"/>
      </font>
      <numFmt numFmtId="6" formatCode="#,##0_);[Red]\(#,##0\)"/>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1"/>
        <color auto="1"/>
        <name val="Trebuchet MS"/>
        <family val="2"/>
        <scheme val="none"/>
      </font>
      <alignment horizontal="general" vertical="center" textRotation="0" wrapText="0" indent="0" justifyLastLine="0" shrinkToFit="0" readingOrder="0"/>
      <border diagonalUp="0" diagonalDown="0">
        <left style="thin">
          <color auto="1"/>
        </left>
        <right/>
        <top/>
        <bottom style="thin">
          <color indexed="64"/>
        </bottom>
        <vertical/>
        <horizontal/>
      </border>
    </dxf>
    <dxf>
      <font>
        <b val="0"/>
        <i val="0"/>
        <strike val="0"/>
        <condense val="0"/>
        <extend val="0"/>
        <outline val="0"/>
        <shadow val="0"/>
        <u val="none"/>
        <vertAlign val="baseline"/>
        <sz val="11"/>
        <color auto="1"/>
        <name val="Trebuchet MS"/>
        <family val="2"/>
        <scheme val="none"/>
      </font>
      <alignment horizontal="general" vertical="center" textRotation="0" wrapText="0" indent="0" justifyLastLine="0" shrinkToFit="0" readingOrder="0"/>
      <border diagonalUp="0" diagonalDown="0">
        <left style="thin">
          <color auto="1"/>
        </left>
        <right/>
        <top/>
        <bottom style="thin">
          <color indexed="64"/>
        </bottom>
        <vertical/>
        <horizontal/>
      </border>
    </dxf>
    <dxf>
      <font>
        <b val="0"/>
        <i val="0"/>
        <strike val="0"/>
        <condense val="0"/>
        <extend val="0"/>
        <outline val="0"/>
        <shadow val="0"/>
        <u val="none"/>
        <vertAlign val="baseline"/>
        <sz val="11"/>
        <color auto="1"/>
        <name val="Trebuchet MS"/>
        <family val="2"/>
        <scheme val="none"/>
      </font>
      <alignment horizontal="center" vertical="center" textRotation="0" wrapText="0" indent="0" justifyLastLine="0" shrinkToFit="0" readingOrder="0"/>
    </dxf>
    <dxf>
      <border outline="0">
        <left style="medium">
          <color indexed="64"/>
        </left>
        <right style="medium">
          <color indexed="64"/>
        </right>
        <top style="medium">
          <color indexed="64"/>
        </top>
        <bottom style="medium">
          <color indexed="64"/>
        </bottom>
      </border>
    </dxf>
    <dxf>
      <border outline="0">
        <bottom style="medium">
          <color indexed="64"/>
        </bottom>
      </border>
    </dxf>
  </dxfs>
  <tableStyles count="1" defaultTableStyle="TableStyleMedium2" defaultPivotStyle="PivotStyleLight16">
    <tableStyle name="Table Style 1" pivot="0" count="0" xr9:uid="{940EBF7E-71C5-44E3-897A-F9DD92F488E8}"/>
  </tableStyles>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32"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Rajeev\c\rajeev\data\RAJMAH\P&amp;G%20Super\Hosmec%20Hosp..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LA%20Standard%20Cost%20Report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1 (2)"/>
      <sheetName val="Overhead SUP"/>
      <sheetName val="INFORMATION"/>
      <sheetName val="comcond"/>
      <sheetName val="13 Jan development"/>
      <sheetName val="Labour"/>
      <sheetName val="data site"/>
      <sheetName val="Data tranfer"/>
      <sheetName val="as submitted"/>
      <sheetName val="boq"/>
      <sheetName val="concana"/>
      <sheetName val="concrate"/>
      <sheetName val="rateana"/>
      <sheetName val="comparative"/>
      <sheetName val="FW"/>
      <sheetName val="factor"/>
      <sheetName val="overhead"/>
      <sheetName val="6&quot; wall site"/>
      <sheetName val="6&quot; wall"/>
      <sheetName val="9&quot;wall"/>
      <sheetName val="final abstract"/>
      <sheetName val="02-05-06"/>
      <sheetName val="SPT vs PHI"/>
      <sheetName val="Fee Rate Summary"/>
      <sheetName val="Hosmec Hosp."/>
      <sheetName val="Summary"/>
      <sheetName val="Form 6"/>
      <sheetName val="FitOutConfCentre"/>
      <sheetName val="#REF"/>
      <sheetName val="subcon_mnpwr"/>
      <sheetName val="PriceSummary"/>
      <sheetName val="VCH-SLC"/>
      <sheetName val="database"/>
      <sheetName val="Summary Transformers"/>
      <sheetName val="预算"/>
      <sheetName val="ሼ_x0000__x0000_6_x0000_į_x0000_ょ_x0001_Ṷీ5鈽_x0000__x0000_6_x0001_ɣ_x0000_3ڥᑶु҉_x0001_⩹‽5ሾ_x0000__x0000_"/>
      <sheetName val=""/>
      <sheetName val="TWO-WAY"/>
      <sheetName val="Break up Sheet"/>
      <sheetName val="PointNo.5"/>
      <sheetName val="Headings"/>
      <sheetName val="ሼ??6?į?ょ_x0001_Ṷీ5鈽??6_x0001_ɣ?3ڥᑶु҉_x0001_⩹‽5ሾ??"/>
      <sheetName val="Debits as on 12.04.08"/>
      <sheetName val="Data.Project"/>
      <sheetName val="ሼ"/>
      <sheetName val="COLUMN"/>
      <sheetName val="T&amp;M"/>
      <sheetName val="UPA(Part C,D,E,G,H)"/>
      <sheetName val="UPA(Part F)"/>
      <sheetName val="Materials"/>
      <sheetName val="일위대가 (Part C,D,E,G,H)"/>
      <sheetName val="Sheet1_(2)"/>
      <sheetName val="Overhead_SUP"/>
      <sheetName val="13_Jan_development"/>
      <sheetName val="data_site"/>
      <sheetName val="Data_tranfer"/>
      <sheetName val="as_submitted"/>
      <sheetName val="6&quot;_wall_site"/>
      <sheetName val="6&quot;_wall"/>
      <sheetName val="final_abstract"/>
      <sheetName val="SPT_vs_PHI"/>
      <sheetName val="Fee_Rate_Summary"/>
      <sheetName val="Hosmec_Hosp_"/>
      <sheetName val="Form_6"/>
      <sheetName val="Summary_Transformers"/>
      <sheetName val="Data_Project"/>
      <sheetName val="ሼ6įょṶీ5鈽6ɣ3ڥᑶु҉⩹‽5ሾ"/>
      <sheetName val="Break_up_Sheet"/>
      <sheetName val="PointNo_5"/>
      <sheetName val="ሼ??6?į?ょṶీ5鈽??6ɣ?3ڥᑶु҉⩹‽5ሾ??"/>
      <sheetName val="Debits_as_on_12_04_08"/>
      <sheetName val="UPA(Part_C,D,E,G,H)"/>
      <sheetName val="UPA(Part_F)"/>
      <sheetName val="일위대가_(Part_C,D,E,G,H)"/>
      <sheetName val="Sheet1_(2)1"/>
      <sheetName val="Overhead_SUP1"/>
      <sheetName val="13_Jan_development1"/>
      <sheetName val="data_site1"/>
      <sheetName val="Data_tranfer1"/>
      <sheetName val="as_submitted1"/>
      <sheetName val="6&quot;_wall_site1"/>
      <sheetName val="6&quot;_wall1"/>
      <sheetName val="final_abstract1"/>
      <sheetName val="SPT_vs_PHI1"/>
      <sheetName val="Fee_Rate_Summary1"/>
      <sheetName val="Hosmec_Hosp_1"/>
      <sheetName val="Form_61"/>
      <sheetName val="Summary_Transformers1"/>
      <sheetName val="Data_Project1"/>
      <sheetName val="Break_up_Sheet1"/>
      <sheetName val="PointNo_51"/>
      <sheetName val="Debits_as_on_12_04_081"/>
      <sheetName val="UPA(Part_C,D,E,G,H)1"/>
      <sheetName val="UPA(Part_F)1"/>
      <sheetName val="일위대가_(Part_C,D,E,G,H)1"/>
      <sheetName val="SOR"/>
      <sheetName val="Agenda"/>
      <sheetName val="Risks&amp;issues"/>
      <sheetName val="IMS_RiskAssess"/>
      <sheetName val="Risk Register"/>
      <sheetName val="ROAE"/>
      <sheetName val="Revised Front Page"/>
      <sheetName val="Diff Run01&amp;Run02"/>
      <sheetName val="ProvSums"/>
      <sheetName val="CCS Summary"/>
      <sheetName val="Prelims"/>
      <sheetName val="1 Carillion Staff"/>
      <sheetName val=" 2 Staff &amp; Gen labour"/>
      <sheetName val="3 Offices"/>
      <sheetName val="4 TempServ"/>
      <sheetName val="  5 Temp Wks"/>
      <sheetName val=" 6 Addn Plant"/>
      <sheetName val=" 7  Transport"/>
      <sheetName val=" 8 Testing"/>
      <sheetName val="9  Miscellaneous"/>
      <sheetName val="10  Design"/>
      <sheetName val=" 11 Insurances"/>
      <sheetName val=" 12 Client Req."/>
      <sheetName val="Risk List"/>
      <sheetName val="Track of Changes"/>
      <sheetName val="BASIS -DEC 08"/>
      <sheetName val="Staff Acco."/>
      <sheetName val="cubes_M20"/>
      <sheetName val=" GULF"/>
      <sheetName val="price"/>
      <sheetName val="co-no.2"/>
      <sheetName val="Sheet7"/>
      <sheetName val="AN"/>
      <sheetName val="Code Master"/>
      <sheetName val="detail'02"/>
      <sheetName val="Bill.10"/>
      <sheetName val="Actual"/>
      <sheetName val="Budget"/>
      <sheetName val="New Rates"/>
      <sheetName val="Voucher"/>
      <sheetName val="Data"/>
      <sheetName val="Cal"/>
      <sheetName val="Val breakdown"/>
      <sheetName val="TBAL9697 -group wise  sdpl"/>
      <sheetName val="Sheet1_(2)2"/>
      <sheetName val="Overhead_SUP2"/>
      <sheetName val="13_Jan_development2"/>
      <sheetName val="data_site2"/>
      <sheetName val="Data_tranfer2"/>
      <sheetName val="as_submitted2"/>
      <sheetName val="6&quot;_wall_site2"/>
      <sheetName val="6&quot;_wall2"/>
      <sheetName val="final_abstract2"/>
      <sheetName val="SPT_vs_PHI2"/>
      <sheetName val="Fee_Rate_Summary2"/>
      <sheetName val="Hosmec_Hosp_2"/>
      <sheetName val="Sheet1_(2)3"/>
      <sheetName val="Overhead_SUP3"/>
      <sheetName val="13_Jan_development3"/>
      <sheetName val="data_site3"/>
      <sheetName val="Data_tranfer3"/>
      <sheetName val="as_submitted3"/>
      <sheetName val="6&quot;_wall_site3"/>
      <sheetName val="6&quot;_wall3"/>
      <sheetName val="final_abstract3"/>
      <sheetName val="SPT_vs_PHI3"/>
      <sheetName val="Fee_Rate_Summary3"/>
      <sheetName val="Hosmec_Hosp_3"/>
      <sheetName val="Sheet1_(2)4"/>
      <sheetName val="Overhead_SUP4"/>
      <sheetName val="13_Jan_development4"/>
      <sheetName val="data_site4"/>
      <sheetName val="Data_tranfer4"/>
      <sheetName val="as_submitted4"/>
      <sheetName val="6&quot;_wall_site4"/>
      <sheetName val="6&quot;_wall4"/>
      <sheetName val="final_abstract4"/>
      <sheetName val="SPT_vs_PHI4"/>
      <sheetName val="Fee_Rate_Summary4"/>
      <sheetName val="Hosmec_Hosp_4"/>
      <sheetName val="Sheet1_(2)5"/>
      <sheetName val="Overhead_SUP5"/>
      <sheetName val="13_Jan_development5"/>
      <sheetName val="data_site5"/>
      <sheetName val="Data_tranfer5"/>
      <sheetName val="as_submitted5"/>
      <sheetName val="6&quot;_wall_site5"/>
      <sheetName val="6&quot;_wall5"/>
      <sheetName val="final_abstract5"/>
      <sheetName val="SPT_vs_PHI5"/>
      <sheetName val="Fee_Rate_Summary5"/>
      <sheetName val="Hosmec_Hosp_5"/>
      <sheetName val="Sheet1_(2)6"/>
      <sheetName val="Overhead_SUP6"/>
      <sheetName val="13_Jan_development6"/>
      <sheetName val="data_site6"/>
      <sheetName val="Data_tranfer6"/>
      <sheetName val="as_submitted6"/>
      <sheetName val="6&quot;_wall_site6"/>
      <sheetName val="6&quot;_wall6"/>
      <sheetName val="final_abstract6"/>
      <sheetName val="SPT_vs_PHI6"/>
      <sheetName val="Fee_Rate_Summary6"/>
      <sheetName val="Hosmec_Hosp_6"/>
      <sheetName val="Sheet1_(2)7"/>
      <sheetName val="Overhead_SUP7"/>
      <sheetName val="13_Jan_development7"/>
      <sheetName val="data_site7"/>
      <sheetName val="Data_tranfer7"/>
      <sheetName val="as_submitted7"/>
      <sheetName val="6&quot;_wall_site7"/>
      <sheetName val="6&quot;_wall7"/>
      <sheetName val="final_abstract7"/>
      <sheetName val="SPT_vs_PHI7"/>
      <sheetName val="Fee_Rate_Summary7"/>
      <sheetName val="Hosmec_Hosp_7"/>
      <sheetName val="Sheet1_(2)8"/>
      <sheetName val="Overhead_SUP8"/>
      <sheetName val="13_Jan_development8"/>
      <sheetName val="data_site8"/>
      <sheetName val="Data_tranfer8"/>
      <sheetName val="as_submitted8"/>
      <sheetName val="6&quot;_wall_site8"/>
      <sheetName val="6&quot;_wall8"/>
      <sheetName val="final_abstract8"/>
      <sheetName val="SPT_vs_PHI8"/>
      <sheetName val="Fee_Rate_Summary8"/>
      <sheetName val="Hosmec_Hosp_8"/>
      <sheetName val="Sheet1_(2)9"/>
      <sheetName val="Overhead_SUP9"/>
      <sheetName val="13_Jan_development9"/>
      <sheetName val="data_site9"/>
      <sheetName val="Data_tranfer9"/>
      <sheetName val="as_submitted9"/>
      <sheetName val="6&quot;_wall_site9"/>
      <sheetName val="6&quot;_wall9"/>
      <sheetName val="final_abstract9"/>
      <sheetName val="SPT_vs_PHI9"/>
      <sheetName val="Fee_Rate_Summary9"/>
      <sheetName val="Hosmec_Hosp_9"/>
      <sheetName val="Sheet1_(2)10"/>
      <sheetName val="Overhead_SUP10"/>
      <sheetName val="13_Jan_development10"/>
      <sheetName val="data_site10"/>
      <sheetName val="Data_tranfer10"/>
      <sheetName val="as_submitted10"/>
      <sheetName val="6&quot;_wall_site10"/>
      <sheetName val="6&quot;_wall10"/>
      <sheetName val="final_abstract10"/>
      <sheetName val="SPT_vs_PHI10"/>
      <sheetName val="Fee_Rate_Summary10"/>
      <sheetName val="Hosmec_Hosp_10"/>
      <sheetName val="Sheet1_(2)11"/>
      <sheetName val="Overhead_SUP11"/>
      <sheetName val="13_Jan_development11"/>
      <sheetName val="data_site11"/>
      <sheetName val="Data_tranfer11"/>
      <sheetName val="as_submitted11"/>
      <sheetName val="6&quot;_wall_site11"/>
      <sheetName val="6&quot;_wall11"/>
      <sheetName val="final_abstract11"/>
      <sheetName val="SPT_vs_PHI11"/>
      <sheetName val="Fee_Rate_Summary11"/>
      <sheetName val="Hosmec_Hosp_11"/>
      <sheetName val="Sheet1_(2)12"/>
      <sheetName val="Overhead_SUP12"/>
      <sheetName val="13_Jan_development12"/>
      <sheetName val="data_site12"/>
      <sheetName val="Data_tranfer12"/>
      <sheetName val="as_submitted12"/>
      <sheetName val="6&quot;_wall_site12"/>
      <sheetName val="6&quot;_wall12"/>
      <sheetName val="final_abstract12"/>
      <sheetName val="SPT_vs_PHI12"/>
      <sheetName val="Fee_Rate_Summary12"/>
      <sheetName val="Hosmec_Hosp_12"/>
      <sheetName val="Sheet1_(2)13"/>
      <sheetName val="Overhead_SUP13"/>
      <sheetName val="13_Jan_development13"/>
      <sheetName val="data_site13"/>
      <sheetName val="Data_tranfer13"/>
      <sheetName val="as_submitted13"/>
      <sheetName val="6&quot;_wall_site13"/>
      <sheetName val="6&quot;_wall13"/>
      <sheetName val="final_abstract13"/>
      <sheetName val="SPT_vs_PHI13"/>
      <sheetName val="Fee_Rate_Summary13"/>
      <sheetName val="Hosmec_Hosp_13"/>
      <sheetName val="Sheet1_(2)14"/>
      <sheetName val="Overhead_SUP14"/>
      <sheetName val="13_Jan_development14"/>
      <sheetName val="data_site14"/>
      <sheetName val="Data_tranfer14"/>
      <sheetName val="as_submitted14"/>
      <sheetName val="6&quot;_wall_site14"/>
      <sheetName val="6&quot;_wall14"/>
      <sheetName val="final_abstract14"/>
      <sheetName val="SPT_vs_PHI14"/>
      <sheetName val="Fee_Rate_Summary14"/>
      <sheetName val="Hosmec_Hosp_14"/>
      <sheetName val="Sheet1_(2)15"/>
      <sheetName val="Overhead_SUP15"/>
      <sheetName val="13_Jan_development15"/>
      <sheetName val="data_site15"/>
      <sheetName val="Data_tranfer15"/>
      <sheetName val="as_submitted15"/>
      <sheetName val="6&quot;_wall_site15"/>
      <sheetName val="6&quot;_wall15"/>
      <sheetName val="final_abstract15"/>
      <sheetName val="SPT_vs_PHI15"/>
      <sheetName val="Fee_Rate_Summary15"/>
      <sheetName val="Hosmec_Hosp_15"/>
      <sheetName val="Sheet1_(2)16"/>
      <sheetName val="Overhead_SUP16"/>
      <sheetName val="13_Jan_development16"/>
      <sheetName val="data_site16"/>
      <sheetName val="Data_tranfer16"/>
      <sheetName val="as_submitted16"/>
      <sheetName val="6&quot;_wall_site16"/>
      <sheetName val="6&quot;_wall16"/>
      <sheetName val="final_abstract16"/>
      <sheetName val="SPT_vs_PHI16"/>
      <sheetName val="Fee_Rate_Summary16"/>
      <sheetName val="Hosmec_Hosp_16"/>
      <sheetName val="Sheet1_(2)17"/>
      <sheetName val="Overhead_SUP17"/>
      <sheetName val="13_Jan_development17"/>
      <sheetName val="data_site17"/>
      <sheetName val="Data_tranfer17"/>
      <sheetName val="as_submitted17"/>
      <sheetName val="6&quot;_wall_site17"/>
      <sheetName val="6&quot;_wall17"/>
      <sheetName val="final_abstract17"/>
      <sheetName val="SPT_vs_PHI17"/>
      <sheetName val="Fee_Rate_Summary17"/>
      <sheetName val="Hosmec_Hosp_17"/>
      <sheetName val="Sheet1_(2)18"/>
      <sheetName val="Overhead_SUP18"/>
      <sheetName val="13_Jan_development18"/>
      <sheetName val="data_site18"/>
      <sheetName val="Data_tranfer18"/>
      <sheetName val="as_submitted18"/>
      <sheetName val="6&quot;_wall_site18"/>
      <sheetName val="6&quot;_wall18"/>
      <sheetName val="final_abstract18"/>
      <sheetName val="SPT_vs_PHI18"/>
      <sheetName val="Fee_Rate_Summary18"/>
      <sheetName val="Hosmec_Hosp_18"/>
      <sheetName val="Sheet1_(2)19"/>
      <sheetName val="Overhead_SUP19"/>
      <sheetName val="13_Jan_development19"/>
      <sheetName val="data_site19"/>
      <sheetName val="Data_tranfer19"/>
      <sheetName val="as_submitted19"/>
      <sheetName val="6&quot;_wall_site19"/>
      <sheetName val="6&quot;_wall19"/>
      <sheetName val="final_abstract19"/>
      <sheetName val="SPT_vs_PHI19"/>
      <sheetName val="Fee_Rate_Summary19"/>
      <sheetName val="Hosmec_Hosp_19"/>
      <sheetName val="Sheet1_(2)20"/>
      <sheetName val="Overhead_SUP20"/>
      <sheetName val="13_Jan_development20"/>
      <sheetName val="data_site20"/>
      <sheetName val="Data_tranfer20"/>
      <sheetName val="as_submitted20"/>
      <sheetName val="6&quot;_wall_site20"/>
      <sheetName val="6&quot;_wall20"/>
      <sheetName val="final_abstract20"/>
      <sheetName val="SPT_vs_PHI20"/>
      <sheetName val="Fee_Rate_Summary20"/>
      <sheetName val="Hosmec_Hosp_20"/>
      <sheetName val="Sheet1_(2)21"/>
      <sheetName val="Overhead_SUP21"/>
      <sheetName val="13_Jan_development21"/>
      <sheetName val="data_site21"/>
      <sheetName val="Data_tranfer21"/>
      <sheetName val="as_submitted21"/>
      <sheetName val="6&quot;_wall_site21"/>
      <sheetName val="6&quot;_wall21"/>
      <sheetName val="final_abstract21"/>
      <sheetName val="SPT_vs_PHI21"/>
      <sheetName val="Fee_Rate_Summary21"/>
      <sheetName val="Hosmec_Hosp_21"/>
      <sheetName val="Sheet1_(2)22"/>
      <sheetName val="Overhead_SUP22"/>
      <sheetName val="13_Jan_development22"/>
      <sheetName val="data_site22"/>
      <sheetName val="Data_tranfer22"/>
      <sheetName val="as_submitted22"/>
      <sheetName val="6&quot;_wall_site22"/>
      <sheetName val="6&quot;_wall22"/>
      <sheetName val="final_abstract22"/>
      <sheetName val="SPT_vs_PHI22"/>
      <sheetName val="Fee_Rate_Summary22"/>
      <sheetName val="Hosmec_Hosp_22"/>
      <sheetName val="Sheet1_(2)23"/>
      <sheetName val="Overhead_SUP23"/>
      <sheetName val="13_Jan_development23"/>
      <sheetName val="data_site23"/>
      <sheetName val="Data_tranfer23"/>
      <sheetName val="as_submitted23"/>
      <sheetName val="6&quot;_wall_site23"/>
      <sheetName val="6&quot;_wall23"/>
      <sheetName val="final_abstract23"/>
      <sheetName val="SPT_vs_PHI23"/>
      <sheetName val="Fee_Rate_Summary23"/>
      <sheetName val="Hosmec_Hosp_23"/>
      <sheetName val="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ll this out first..."/>
      <sheetName val="Checklist"/>
      <sheetName val="Front"/>
      <sheetName val="PDF Front"/>
      <sheetName val="Simple Letter"/>
      <sheetName val="Inside"/>
      <sheetName val="Contents"/>
      <sheetName val="Basis"/>
      <sheetName val="Inclusions"/>
      <sheetName val="Exclusions"/>
      <sheetName val="Overall Summary"/>
      <sheetName val="CSI Summary"/>
      <sheetName val="Section 1 Areas"/>
      <sheetName val="Section 1 Summary"/>
      <sheetName val="Section 1"/>
      <sheetName val="Section 2 Areas"/>
      <sheetName val="Section 2 Summary"/>
      <sheetName val="Section 2"/>
      <sheetName val="Section 3 Areas"/>
      <sheetName val="Section 3 Summary"/>
      <sheetName val="Section 3"/>
      <sheetName val="Section 4 Areas"/>
      <sheetName val="Section 4 Summary"/>
      <sheetName val="Section 4"/>
      <sheetName val="Section 5 Areas"/>
      <sheetName val="Section 5 Summary"/>
      <sheetName val="Section 5"/>
      <sheetName val="Sitework Areas"/>
      <sheetName val="Section 6 Areas"/>
      <sheetName val="Section 6 Summary"/>
      <sheetName val="Section 6"/>
      <sheetName val="Sitework Summary"/>
      <sheetName val="Sitework"/>
      <sheetName val="Alternates"/>
      <sheetName val="Comparison Summary"/>
      <sheetName val="Fill this out first___"/>
      <sheetName val="Data"/>
      <sheetName val="SHEET 1"/>
      <sheetName val="Summary"/>
      <sheetName val="Salient Features"/>
      <sheetName val="Index"/>
      <sheetName val="LOI"/>
      <sheetName val="construction_schedule"/>
      <sheetName val="top_sheet"/>
      <sheetName val="Offtop-Tender"/>
      <sheetName val="Offtop-Prestart"/>
      <sheetName val="SummaryIDC"/>
      <sheetName val="Basic"/>
      <sheetName val="Items"/>
      <sheetName val="IDC.AHK "/>
      <sheetName val="BOQ_Direct_selling cost"/>
      <sheetName val="Monthwise breakup"/>
      <sheetName val="Labourrate"/>
      <sheetName val="conanalysis"/>
      <sheetName val="ShuttAna"/>
      <sheetName val="Reinf Analy"/>
      <sheetName val="Machinery"/>
      <sheetName val="Power anal"/>
      <sheetName val="quality_obj"/>
      <sheetName val="Assumptions"/>
      <sheetName val="water"/>
      <sheetName val="Power"/>
      <sheetName val="Macro custom function"/>
      <sheetName val="Sheet1"/>
      <sheetName val="Sheet2"/>
      <sheetName val="Sheet3"/>
      <sheetName val="labour coeff"/>
      <sheetName val="PRECAST lightconc-II"/>
      <sheetName val="DLA Standard Cost Report1"/>
      <sheetName val="Design"/>
      <sheetName val="IO List"/>
      <sheetName val="Sebtion 1 SumMary"/>
      <sheetName val="p&amp;m"/>
      <sheetName val="Bill-AAC_old"/>
      <sheetName val="RA-markate"/>
      <sheetName val="boq"/>
      <sheetName val="Criteria"/>
      <sheetName val="Staff Acco."/>
      <sheetName val="dBase"/>
      <sheetName val="REL"/>
      <sheetName val="RCC,Ret. Wall"/>
      <sheetName val="TBAL9697 -group wise  sdpl"/>
      <sheetName val="Pacakges split"/>
      <sheetName val="Basement Budget"/>
      <sheetName val="Lead"/>
      <sheetName val="Extra Item"/>
      <sheetName val="Meas.-Hotel Part"/>
      <sheetName val="Database"/>
      <sheetName val="SCHEDULE"/>
      <sheetName val="schedule nos"/>
      <sheetName val="INPUT SHEET"/>
      <sheetName val="RES-PLANNING"/>
      <sheetName val="Voucher"/>
      <sheetName val="DEPTH CHART (ORR) L.S."/>
      <sheetName val="Name List"/>
      <sheetName val="PA- Consutant "/>
      <sheetName val="Raft"/>
      <sheetName val="Stress Calculation"/>
      <sheetName val="Break up Sheet"/>
      <sheetName val="VCH-SLC"/>
      <sheetName val="Supplier"/>
      <sheetName val="Cat A Change Control"/>
      <sheetName val="2gii"/>
      <sheetName val="Tender Summary"/>
      <sheetName val="Driveway Beams"/>
      <sheetName val="Contract Night Staff"/>
      <sheetName val="Contract Day Staff"/>
      <sheetName val="Day Shift"/>
      <sheetName val="Night Shift"/>
      <sheetName val="Build-up"/>
      <sheetName val="HOME"/>
      <sheetName val="datatable"/>
      <sheetName val="A-General"/>
      <sheetName val="공장별판관비배부"/>
      <sheetName val="Detail"/>
      <sheetName val="Labour"/>
      <sheetName val="Deduction of assets"/>
      <sheetName val="#REF"/>
      <sheetName val="Cashflow projection"/>
      <sheetName val="factors"/>
      <sheetName val="Civil Works"/>
      <sheetName val="Intro"/>
      <sheetName val="strand"/>
      <sheetName val="Pay_Sep06"/>
      <sheetName val="SUMRY"/>
      <sheetName val="sort2"/>
      <sheetName val="Labour productivity"/>
      <sheetName val="1st flr"/>
      <sheetName val="DetEst"/>
      <sheetName val="Fin Sum"/>
      <sheetName val="Formulas"/>
      <sheetName val="Input"/>
      <sheetName val="1st Slab"/>
      <sheetName val="analysis"/>
      <sheetName val="Costing"/>
      <sheetName val="Order Info"/>
      <sheetName val="Scope Reconciliation"/>
      <sheetName val="LMP"/>
      <sheetName val="01"/>
      <sheetName val="Inputs"/>
      <sheetName val="Details"/>
      <sheetName val="FORM7"/>
      <sheetName val="Project Budget Worksheet"/>
      <sheetName val="Approved MTD Proj #'s"/>
      <sheetName val="Sun E Type"/>
      <sheetName val="box-12"/>
      <sheetName val="As per PCA"/>
      <sheetName val="BLOCK-A (MEA.SHEET)"/>
      <sheetName val="Project Plan - WWW"/>
      <sheetName val="WORK TABLE"/>
      <sheetName val="PrintManager"/>
      <sheetName val="Assumption"/>
      <sheetName val="Invoice"/>
      <sheetName val="SITE OVERHEADS"/>
      <sheetName val="FITZ MORT 94"/>
      <sheetName val="Mar09"/>
      <sheetName val="Annexure"/>
      <sheetName val="SILICATE"/>
      <sheetName val="list"/>
      <sheetName val="Data-Month"/>
      <sheetName val="BHANDUP"/>
      <sheetName val="WORK"/>
      <sheetName val="Capex - Hry"/>
      <sheetName val="LEVEL SHEET"/>
      <sheetName val="Option"/>
      <sheetName val="3mech"/>
      <sheetName val="2ELEC"/>
      <sheetName val="Material Rates"/>
      <sheetName val="SPT vs PHI"/>
      <sheetName val="dummy"/>
      <sheetName val="MASTER_RATE ANALYSIS"/>
      <sheetName val="Fee Rate Summary"/>
      <sheetName val="Site Dev BOQ"/>
      <sheetName val="Rate analysis"/>
      <sheetName val="Sheet3 (2)"/>
      <sheetName val="[DLA Standard Cost Report1][DLA"/>
      <sheetName val="Ra  stair"/>
      <sheetName val="FitOutConfCentre"/>
      <sheetName val="MEP BOQ-"/>
      <sheetName val="wooden door"/>
      <sheetName val="Sub con Summary"/>
      <sheetName val="Cost saving"/>
      <sheetName val="Fakeeh"/>
      <sheetName val="qualify"/>
      <sheetName val="GENERAL SUMMARY"/>
      <sheetName val="LMP Summary"/>
      <sheetName val="Sec Summary"/>
      <sheetName val="MEP"/>
      <sheetName val="TOP SHEET"/>
      <sheetName val="Labour cost"/>
      <sheetName val="BILLING SCHEDULE"/>
      <sheetName val="bill curve"/>
      <sheetName val="CASH IN &amp; OUT FLOW "/>
      <sheetName val="cash flow curve"/>
      <sheetName val="Revised Labour"/>
      <sheetName val="Rein.Ana"/>
      <sheetName val="Sheet6"/>
      <sheetName val="Ceiling"/>
      <sheetName val="Concrete-Data"/>
      <sheetName val="Concrete"/>
      <sheetName val="Gen.Exp.Breakup"/>
      <sheetName val="tower"/>
      <sheetName val="CABLERET"/>
      <sheetName val="GBW"/>
      <sheetName val="DLA%20Standard%20Cost%20Report1"/>
      <sheetName val="Total Quote"/>
      <sheetName val="Works - Quote Sheet"/>
      <sheetName val="cover page"/>
      <sheetName val="Project Data"/>
      <sheetName val="CL"/>
      <sheetName val="Info"/>
      <sheetName val="30개월기준대비표 아랍택)"/>
      <sheetName val="총괄표 (2)"/>
      <sheetName val="Cash2"/>
      <sheetName val="Drop Down List"/>
      <sheetName val="CIF COST ITEM"/>
      <sheetName val="Item- Compact"/>
      <sheetName val="DSLP"/>
      <sheetName val="LeadSheet"/>
      <sheetName val="SPS DETAIL"/>
      <sheetName val="P&amp;L - AD"/>
      <sheetName val="Deprec."/>
      <sheetName val="gen"/>
      <sheetName val="Lowside"/>
      <sheetName val="COST"/>
      <sheetName val="DETAILED  BOQ"/>
      <sheetName val="FT-05-02IsoBOM"/>
      <sheetName val="Raw Data"/>
      <sheetName val="PARAMETRES"/>
      <sheetName val="GF Columns"/>
      <sheetName val="Mat_Cost"/>
      <sheetName val="Parameter"/>
      <sheetName val="girder"/>
      <sheetName val="PC Master List"/>
      <sheetName val="Field Values"/>
      <sheetName val="cubes_M20"/>
      <sheetName val="Parameters"/>
      <sheetName val="Results"/>
      <sheetName val="PLGroupings"/>
      <sheetName val="Structure Bills Qty"/>
      <sheetName val="BASIS -DEC 08"/>
      <sheetName val="run"/>
      <sheetName val="MN T.B."/>
      <sheetName val="Data Forecast"/>
      <sheetName val="환율"/>
      <sheetName val="目录"/>
      <sheetName val="Basic Rate"/>
      <sheetName val="Format"/>
      <sheetName val="sc-mar2000"/>
      <sheetName val="óc-sepVdec99"/>
      <sheetName val="final abstract"/>
      <sheetName val="Interface_SC"/>
      <sheetName val="Calc_ISC"/>
      <sheetName val="Calc_SC"/>
      <sheetName val="Interface_ISC"/>
      <sheetName val="GD"/>
      <sheetName val="Master Data Sheet"/>
      <sheetName val="Cement recon."/>
      <sheetName val="Conc&amp;steel-assets"/>
      <sheetName val="bom"/>
      <sheetName val="WWR"/>
      <sheetName val="Intake"/>
      <sheetName val="Cleaning &amp; Grubbing"/>
      <sheetName val="Sch-3"/>
      <sheetName val=" "/>
      <sheetName val="Intro."/>
      <sheetName val="1"/>
      <sheetName val="COLUMN"/>
      <sheetName val="FORM-16"/>
      <sheetName val="verrous"/>
      <sheetName val="Bill-12"/>
      <sheetName val="_TCS, NAGPUR-MANJIRI C_PROGRESS"/>
      <sheetName val="inWords"/>
      <sheetName val="Budget in SAP"/>
      <sheetName val="Civil Boq"/>
      <sheetName val="basic-data"/>
      <sheetName val="mem-property"/>
      <sheetName val="dlvoid"/>
      <sheetName val="Material "/>
      <sheetName val="Factors "/>
      <sheetName val="Rate_Analysis"/>
      <sheetName val="Adimi bldg"/>
      <sheetName val="Pump House"/>
      <sheetName val="Fuel Regu Station"/>
      <sheetName val="Constants Summary"/>
      <sheetName val="Form 6"/>
      <sheetName val="PointNo.5"/>
      <sheetName val="Improvements"/>
      <sheetName val="Levels"/>
      <sheetName val="Material"/>
      <sheetName val="Plant &amp;  Machinery"/>
      <sheetName val="HEAD"/>
      <sheetName val="????????"/>
      <sheetName val="Summary_Bank"/>
      <sheetName val="Load Details-220kV"/>
      <sheetName val="Det_Des"/>
      <sheetName val="Rec"/>
      <sheetName val="BOQ T4B"/>
      <sheetName val="REPAIR&amp; MAINT"/>
      <sheetName val="Headings"/>
      <sheetName val="INDIGINEOUS ITEMS "/>
      <sheetName val="India F&amp;S Template"/>
      <sheetName val="Measurment"/>
      <sheetName val="key dates"/>
      <sheetName val="Actuals"/>
      <sheetName val="Main Gate House"/>
      <sheetName val="Assumption Inputs"/>
      <sheetName val="CASHFLOWS"/>
      <sheetName val="Fill_this_out_first___"/>
      <sheetName val="PDF_Front"/>
      <sheetName val="Simple_Letter"/>
      <sheetName val="Overall_Summary"/>
      <sheetName val="CSI_Summary"/>
      <sheetName val="Section_1_Areas"/>
      <sheetName val="Section_1_Summary"/>
      <sheetName val="Section_1"/>
      <sheetName val="Section_2_Areas"/>
      <sheetName val="Section_2_Summary"/>
      <sheetName val="Section_2"/>
      <sheetName val="Section_3_Areas"/>
      <sheetName val="Section_3_Summary"/>
      <sheetName val="Section_3"/>
      <sheetName val="Section_4_Areas"/>
      <sheetName val="Section_4_Summary"/>
      <sheetName val="Section_4"/>
      <sheetName val="Section_5_Areas"/>
      <sheetName val="Section_5_Summary"/>
      <sheetName val="Section_5"/>
      <sheetName val="Sitework_Areas"/>
      <sheetName val="Section_6_Areas"/>
      <sheetName val="Section_6_Summary"/>
      <sheetName val="Section_6"/>
      <sheetName val="Sitework_Summary"/>
      <sheetName val="Comparison_Summary"/>
      <sheetName val="Fill_this_out_first___1"/>
      <sheetName val="Salient_Features"/>
      <sheetName val="IDC_AHK_"/>
      <sheetName val="BOQ_Direct_selling_cost"/>
      <sheetName val="Monthwise_breakup"/>
      <sheetName val="Reinf_Analy"/>
      <sheetName val="Power_anal"/>
      <sheetName val="SHEET_1"/>
      <sheetName val="labour_coeff"/>
      <sheetName val="DLA_Standard_Cost_Report1"/>
      <sheetName val="PRECAST_lightconc-II"/>
      <sheetName val="IO_List"/>
      <sheetName val="Sebtion_1_SumMary"/>
      <sheetName val="Macro_custom_function"/>
      <sheetName val="Staff_Acco_"/>
      <sheetName val="Meas_-Hotel_Part"/>
      <sheetName val="TBAL9697_-group_wise__sdpl"/>
      <sheetName val="RCC,Ret__Wall"/>
      <sheetName val="Tender_Summary"/>
      <sheetName val="Cat_A_Change_Control"/>
      <sheetName val="Pacakges_split"/>
      <sheetName val="Basement_Budget"/>
      <sheetName val="Extra_Item"/>
      <sheetName val="Deduction_of_assets"/>
      <sheetName val="Civil_Works"/>
      <sheetName val="Driveway_Beams"/>
      <sheetName val="Contract_Night_Staff"/>
      <sheetName val="Contract_Day_Staff"/>
      <sheetName val="Day_Shift"/>
      <sheetName val="Night_Shift"/>
      <sheetName val="Cashflow_projection"/>
      <sheetName val="schedule_nos"/>
      <sheetName val="INPUT_SHEET"/>
      <sheetName val="Stress_Calculation"/>
      <sheetName val="DEPTH_CHART_(ORR)_L_S_"/>
      <sheetName val="Name_List"/>
      <sheetName val="PA-_Consutant_"/>
      <sheetName val="Break_up_Sheet"/>
      <sheetName val="Labour_productivity"/>
      <sheetName val="1st_flr"/>
      <sheetName val="Capex_-_Hry"/>
      <sheetName val="LEVEL_SHEET"/>
      <sheetName val="Fin_Sum"/>
      <sheetName val="1st_Slab"/>
      <sheetName val="Order_Info"/>
      <sheetName val="Works_-_Quote_Sheet"/>
      <sheetName val="Scope_Reconciliation"/>
      <sheetName val="Sun_E_Type"/>
      <sheetName val="As_per_PCA"/>
      <sheetName val="FITZ_MORT_94"/>
      <sheetName val="SITE_OVERHEADS"/>
      <sheetName val="SPT_vs_PHI"/>
      <sheetName val="MASTER_RATE_ANALYSIS"/>
      <sheetName val="Fee_Rate_Summary"/>
      <sheetName val="BLOCK-A_(MEA_SHEET)"/>
      <sheetName val="Project_Plan_-_WWW"/>
      <sheetName val="WORK_TABLE"/>
      <sheetName val="Approved_MTD_Proj_#'s"/>
      <sheetName val="Project_Budget_Worksheet"/>
      <sheetName val="GF_Columns"/>
      <sheetName val="P&amp;L_-_AD"/>
      <sheetName val="Site_Dev_BOQ"/>
      <sheetName val="Sheet3_(2)"/>
      <sheetName val="Cement_recon_"/>
      <sheetName val="DETAILED__BOQ"/>
      <sheetName val="Deprec_"/>
      <sheetName val="Item-_Compact"/>
      <sheetName val="SPS_DETAIL"/>
      <sheetName val="PC_Master_List"/>
      <sheetName val="Field_Values"/>
      <sheetName val="Structure_Bills_Qty"/>
      <sheetName val="BASIS_-DEC_08"/>
      <sheetName val="MN_T_B_"/>
      <sheetName val="Data_Forecast"/>
      <sheetName val="Basic_Rate"/>
      <sheetName val="final_abstract"/>
      <sheetName val="Master_Data_Sheet"/>
      <sheetName val="F Blk"/>
      <sheetName val="Fill_this_out_first___2"/>
      <sheetName val="Material_Rates"/>
      <sheetName val="Ra__stair"/>
      <sheetName val="MEP_BOQ-"/>
      <sheetName val="wooden_door"/>
      <sheetName val="Sub_con_Summary"/>
      <sheetName val="Cost_saving"/>
      <sheetName val="GENERAL_SUMMARY"/>
      <sheetName val="LMP_Summary"/>
      <sheetName val="Sec_Summary"/>
      <sheetName val="Labour_cost"/>
      <sheetName val="BILLING_SCHEDULE"/>
      <sheetName val="bill_curve"/>
      <sheetName val="CASH_IN_&amp;_OUT_FLOW_"/>
      <sheetName val="cash_flow_curve"/>
      <sheetName val="Revised_Labour"/>
      <sheetName val="Rein_Ana"/>
      <sheetName val="Gen_Exp_Breakup"/>
      <sheetName val="Total_Quote"/>
      <sheetName val="cover_page"/>
      <sheetName val="Project_Data"/>
      <sheetName val="Drop_Down_List"/>
      <sheetName val="30개월기준대비표_아랍택)"/>
      <sheetName val="총괄표_(2)"/>
      <sheetName val="CIF_COST_ITEM"/>
      <sheetName val="Cleaning_&amp;_Grubbing"/>
      <sheetName val="_"/>
      <sheetName val="Intro_"/>
      <sheetName val="_TCS,_NAGPUR-MANJIRI_C_PROGRESS"/>
      <sheetName val="Budget_in_SAP"/>
      <sheetName val="Civil_Boq"/>
      <sheetName val="Material_"/>
      <sheetName val="Factors_"/>
      <sheetName val="Adimi_bldg"/>
      <sheetName val="Pump_House"/>
      <sheetName val="Fuel_Regu_Station"/>
      <sheetName val="Constants_Summary"/>
      <sheetName val="Form_6"/>
      <sheetName val="Raw_Data"/>
      <sheetName val="PointNo_5"/>
      <sheetName val="Plant_&amp;__Machinery"/>
      <sheetName val="Load_Details-220kV"/>
      <sheetName val="REPAIR&amp;_MAINT"/>
      <sheetName val="Fill_this_out_first___3"/>
      <sheetName val="PDF_Front1"/>
      <sheetName val="Simple_Letter1"/>
      <sheetName val="Overall_Summary1"/>
      <sheetName val="CSI_Summary1"/>
      <sheetName val="Section_1_Areas1"/>
      <sheetName val="Section_1_Summary1"/>
      <sheetName val="Section_11"/>
      <sheetName val="Section_2_Areas1"/>
      <sheetName val="Section_2_Summary1"/>
      <sheetName val="Section_21"/>
      <sheetName val="Section_3_Areas1"/>
      <sheetName val="Section_3_Summary1"/>
      <sheetName val="Section_31"/>
      <sheetName val="Section_4_Areas1"/>
      <sheetName val="Section_4_Summary1"/>
      <sheetName val="Section_41"/>
      <sheetName val="Section_5_Areas1"/>
      <sheetName val="Section_5_Summary1"/>
      <sheetName val="Section_51"/>
      <sheetName val="Sitework_Areas1"/>
      <sheetName val="Section_6_Areas1"/>
      <sheetName val="Section_6_Summary1"/>
      <sheetName val="Section_61"/>
      <sheetName val="Sitework_Summary1"/>
      <sheetName val="Comparison_Summary1"/>
      <sheetName val="Fill_this_out_first___4"/>
      <sheetName val="SHEET_11"/>
      <sheetName val="Salient_Features1"/>
      <sheetName val="IDC_AHK_1"/>
      <sheetName val="BOQ_Direct_selling_cost1"/>
      <sheetName val="Monthwise_breakup1"/>
      <sheetName val="Reinf_Analy1"/>
      <sheetName val="Power_anal1"/>
      <sheetName val="Macro_custom_function1"/>
      <sheetName val="labour_coeff1"/>
      <sheetName val="PRECAST_lightconc-II1"/>
      <sheetName val="DLA_Standard_Cost_Report11"/>
      <sheetName val="IO_List1"/>
      <sheetName val="Sebtion_1_SumMary1"/>
      <sheetName val="Tender_Summary1"/>
      <sheetName val="TBAL9697_-group_wise__sdpl1"/>
      <sheetName val="Staff_Acco_1"/>
      <sheetName val="Pacakges_split1"/>
      <sheetName val="Basement_Budget1"/>
      <sheetName val="Extra_Item1"/>
      <sheetName val="Civil_Works1"/>
      <sheetName val="Cat_A_Change_Control1"/>
      <sheetName val="Meas_-Hotel_Part1"/>
      <sheetName val="RCC,Ret__Wall1"/>
      <sheetName val="Driveway_Beams1"/>
      <sheetName val="Labour_productivity1"/>
      <sheetName val="Stress_Calculation1"/>
      <sheetName val="Deduction_of_assets1"/>
      <sheetName val="schedule_nos1"/>
      <sheetName val="INPUT_SHEET1"/>
      <sheetName val="DEPTH_CHART_(ORR)_L_S_1"/>
      <sheetName val="Name_List1"/>
      <sheetName val="Contract_Night_Staff1"/>
      <sheetName val="Contract_Day_Staff1"/>
      <sheetName val="Day_Shift1"/>
      <sheetName val="Night_Shift1"/>
      <sheetName val="PA-_Consutant_1"/>
      <sheetName val="Cashflow_projection1"/>
      <sheetName val="Break_up_Sheet1"/>
      <sheetName val="1st_flr1"/>
      <sheetName val="Fin_Sum1"/>
      <sheetName val="1st_Slab1"/>
      <sheetName val="Order_Info1"/>
      <sheetName val="Scope_Reconciliation1"/>
      <sheetName val="Project_Budget_Worksheet1"/>
      <sheetName val="Approved_MTD_Proj_#'s1"/>
      <sheetName val="Sun_E_Type1"/>
      <sheetName val="As_per_PCA1"/>
      <sheetName val="BLOCK-A_(MEA_SHEET)1"/>
      <sheetName val="Project_Plan_-_WWW1"/>
      <sheetName val="WORK_TABLE1"/>
      <sheetName val="[DLA Standard Cost Report1]\TCS"/>
      <sheetName val="\TCS, NAGPUR-MANJIRI C\PROGRESS"/>
      <sheetName val="Forecast Variance Planning hrs"/>
      <sheetName val="\TCS,_NAGPUR-MANJIRI_C\PROGRESS"/>
      <sheetName val="SITE_OVERHEADS1"/>
      <sheetName val="FITZ_MORT_941"/>
      <sheetName val="Capex_-_Hry1"/>
      <sheetName val="LEVEL_SHEET1"/>
      <sheetName val="Material_Rates1"/>
      <sheetName val="SPT_vs_PHI1"/>
      <sheetName val="MASTER_RATE_ANALYSIS1"/>
      <sheetName val="Fee_Rate_Summary1"/>
      <sheetName val="Site_Dev_BOQ1"/>
      <sheetName val="Sheet3_(2)1"/>
      <sheetName val="\TCS,_NAGPUR-MANJIRI_C\PROGRES1"/>
      <sheetName val="Ra__stair1"/>
      <sheetName val="MEP_BOQ-1"/>
      <sheetName val="wooden_door1"/>
      <sheetName val="Sub_con_Summary1"/>
      <sheetName val="Cost_saving1"/>
      <sheetName val="GENERAL_SUMMARY1"/>
      <sheetName val="LMP_Summary1"/>
      <sheetName val="Sec_Summary1"/>
      <sheetName val="Labour_cost1"/>
      <sheetName val="BILLING_SCHEDULE1"/>
      <sheetName val="bill_curve1"/>
      <sheetName val="CASH_IN_&amp;_OUT_FLOW_1"/>
      <sheetName val="cash_flow_curve1"/>
      <sheetName val="Revised_Labour1"/>
      <sheetName val="Rein_Ana1"/>
      <sheetName val="Gen_Exp_Breakup1"/>
      <sheetName val="Total_Quote1"/>
      <sheetName val="Works_-_Quote_Sheet1"/>
      <sheetName val="cover_page1"/>
      <sheetName val="Project_Data1"/>
      <sheetName val="Drop_Down_List1"/>
      <sheetName val="30개월기준대비표_아랍택)1"/>
      <sheetName val="총괄표_(2)1"/>
      <sheetName val="CIF_COST_ITEM1"/>
      <sheetName val="Item-_Compact1"/>
      <sheetName val="P&amp;L_-_AD1"/>
      <sheetName val="GF_Columns1"/>
      <sheetName val="Deprec_1"/>
      <sheetName val="DETAILED__BOQ1"/>
      <sheetName val="SPS_DETAIL1"/>
      <sheetName val="PC_Master_List1"/>
      <sheetName val="Field_Values1"/>
      <sheetName val="Structure_Bills_Qty1"/>
      <sheetName val="BASIS_-DEC_081"/>
      <sheetName val="MN_T_B_1"/>
      <sheetName val="Data_Forecast1"/>
      <sheetName val="Basic_Rate1"/>
      <sheetName val="final_abstract1"/>
      <sheetName val="Master_Data_Sheet1"/>
      <sheetName val="Cement_recon_1"/>
      <sheetName val="Cleaning_&amp;_Grubbing1"/>
      <sheetName val="_1"/>
      <sheetName val="Intro_1"/>
      <sheetName val="_TCS,_NAGPUR-MANJIRI_C_PROGRES1"/>
      <sheetName val="Budget_in_SAP1"/>
      <sheetName val="Civil_Boq1"/>
      <sheetName val="Material_1"/>
      <sheetName val="Factors_1"/>
      <sheetName val="Adimi_bldg1"/>
      <sheetName val="Pump_House1"/>
      <sheetName val="Fuel_Regu_Station1"/>
      <sheetName val="Constants_Summary1"/>
      <sheetName val="Form_61"/>
      <sheetName val="Raw_Data1"/>
      <sheetName val="PointNo_51"/>
      <sheetName val="Plant_&amp;__Machinery1"/>
      <sheetName val="Load_Details-220kV1"/>
      <sheetName val="REPAIR&amp;_MAINT1"/>
      <sheetName val="Fill_this_out_first___5"/>
      <sheetName val="PDF_Front2"/>
      <sheetName val="Simple_Letter2"/>
      <sheetName val="Overall_Summary2"/>
      <sheetName val="CSI_Summary2"/>
      <sheetName val="Section_1_Areas2"/>
      <sheetName val="Section_1_Summary2"/>
      <sheetName val="Section_12"/>
      <sheetName val="Section_2_Areas2"/>
      <sheetName val="Section_2_Summary2"/>
      <sheetName val="Section_22"/>
      <sheetName val="Section_3_Areas2"/>
      <sheetName val="Section_3_Summary2"/>
      <sheetName val="Section_32"/>
      <sheetName val="Section_4_Areas2"/>
      <sheetName val="Section_4_Summary2"/>
      <sheetName val="Section_42"/>
      <sheetName val="Section_5_Areas2"/>
      <sheetName val="Section_5_Summary2"/>
      <sheetName val="Section_52"/>
      <sheetName val="Sitework_Areas2"/>
      <sheetName val="Section_6_Areas2"/>
      <sheetName val="Section_6_Summary2"/>
      <sheetName val="Section_62"/>
      <sheetName val="Sitework_Summary2"/>
      <sheetName val="Comparison_Summary2"/>
      <sheetName val="Fill_this_out_first___6"/>
      <sheetName val="SHEET_12"/>
      <sheetName val="Salient_Features2"/>
      <sheetName val="IDC_AHK_2"/>
      <sheetName val="BOQ_Direct_selling_cost2"/>
      <sheetName val="Monthwise_breakup2"/>
      <sheetName val="Reinf_Analy2"/>
      <sheetName val="Power_anal2"/>
      <sheetName val="Macro_custom_function2"/>
      <sheetName val="labour_coeff2"/>
      <sheetName val="PRECAST_lightconc-II2"/>
      <sheetName val="DLA_Standard_Cost_Report12"/>
      <sheetName val="IO_List2"/>
      <sheetName val="Sebtion_1_SumMary2"/>
      <sheetName val="Tender_Summary2"/>
      <sheetName val="TBAL9697_-group_wise__sdpl2"/>
      <sheetName val="Staff_Acco_2"/>
      <sheetName val="Pacakges_split2"/>
      <sheetName val="Basement_Budget2"/>
      <sheetName val="Extra_Item2"/>
      <sheetName val="Civil_Works2"/>
      <sheetName val="Cat_A_Change_Control2"/>
      <sheetName val="Meas_-Hotel_Part2"/>
      <sheetName val="RCC,Ret__Wall2"/>
      <sheetName val="Driveway_Beams2"/>
      <sheetName val="Labour_productivity2"/>
      <sheetName val="Stress_Calculation2"/>
      <sheetName val="Deduction_of_assets2"/>
      <sheetName val="schedule_nos2"/>
      <sheetName val="INPUT_SHEET2"/>
      <sheetName val="DEPTH_CHART_(ORR)_L_S_2"/>
      <sheetName val="Name_List2"/>
      <sheetName val="Contract_Night_Staff2"/>
      <sheetName val="Contract_Day_Staff2"/>
      <sheetName val="Day_Shift2"/>
      <sheetName val="Night_Shift2"/>
      <sheetName val="PA-_Consutant_2"/>
      <sheetName val="Cashflow_projection2"/>
      <sheetName val="Break_up_Sheet2"/>
      <sheetName val="1st_flr2"/>
      <sheetName val="Fin_Sum2"/>
      <sheetName val="1st_Slab2"/>
      <sheetName val="Order_Info2"/>
      <sheetName val="Scope_Reconciliation2"/>
      <sheetName val="Project_Budget_Worksheet2"/>
      <sheetName val="Approved_MTD_Proj_#'s2"/>
      <sheetName val="Sun_E_Type2"/>
      <sheetName val="As_per_PCA2"/>
      <sheetName val="BLOCK-A_(MEA_SHEET)2"/>
      <sheetName val="Project_Plan_-_WWW2"/>
      <sheetName val="WORK_TABLE2"/>
      <sheetName val="SITE_OVERHEADS2"/>
      <sheetName val="FITZ_MORT_942"/>
      <sheetName val="Capex_-_Hry2"/>
      <sheetName val="LEVEL_SHEET2"/>
      <sheetName val="Material_Rates2"/>
      <sheetName val="SPT_vs_PHI2"/>
      <sheetName val="MASTER_RATE_ANALYSIS2"/>
      <sheetName val="Fee_Rate_Summary2"/>
      <sheetName val="Site_Dev_BOQ2"/>
      <sheetName val="Sheet3_(2)2"/>
      <sheetName val="\TCS,_NAGPUR-MANJIRI_C\PROGRES2"/>
      <sheetName val="Ra__stair2"/>
      <sheetName val="MEP_BOQ-2"/>
      <sheetName val="wooden_door2"/>
      <sheetName val="Sub_con_Summary2"/>
      <sheetName val="Cost_saving2"/>
      <sheetName val="GENERAL_SUMMARY2"/>
      <sheetName val="LMP_Summary2"/>
      <sheetName val="Sec_Summary2"/>
      <sheetName val="Labour_cost2"/>
      <sheetName val="BILLING_SCHEDULE2"/>
      <sheetName val="bill_curve2"/>
      <sheetName val="CASH_IN_&amp;_OUT_FLOW_2"/>
      <sheetName val="cash_flow_curve2"/>
      <sheetName val="Revised_Labour2"/>
      <sheetName val="Rein_Ana2"/>
      <sheetName val="Gen_Exp_Breakup2"/>
      <sheetName val="Total_Quote2"/>
      <sheetName val="Works_-_Quote_Sheet2"/>
      <sheetName val="cover_page2"/>
      <sheetName val="Project_Data2"/>
      <sheetName val="Drop_Down_List2"/>
      <sheetName val="30개월기준대비표_아랍택)2"/>
      <sheetName val="총괄표_(2)2"/>
      <sheetName val="CIF_COST_ITEM2"/>
      <sheetName val="Item-_Compact2"/>
      <sheetName val="P&amp;L_-_AD2"/>
      <sheetName val="GF_Columns2"/>
      <sheetName val="Deprec_2"/>
      <sheetName val="DETAILED__BOQ2"/>
      <sheetName val="SPS_DETAIL2"/>
      <sheetName val="PC_Master_List2"/>
      <sheetName val="Field_Values2"/>
      <sheetName val="Structure_Bills_Qty2"/>
      <sheetName val="BASIS_-DEC_082"/>
      <sheetName val="MN_T_B_2"/>
      <sheetName val="Data_Forecast2"/>
      <sheetName val="Basic_Rate2"/>
      <sheetName val="final_abstract2"/>
      <sheetName val="Master_Data_Sheet2"/>
      <sheetName val="Cement_recon_2"/>
      <sheetName val="Cleaning_&amp;_Grubbing2"/>
      <sheetName val="_2"/>
      <sheetName val="Intro_2"/>
      <sheetName val="_TCS,_NAGPUR-MANJIRI_C_PROGRES2"/>
      <sheetName val="Budget_in_SAP2"/>
      <sheetName val="Civil_Boq2"/>
      <sheetName val="Material_2"/>
      <sheetName val="Factors_2"/>
      <sheetName val="Adimi_bldg2"/>
      <sheetName val="Pump_House2"/>
      <sheetName val="Fuel_Regu_Station2"/>
      <sheetName val="Constants_Summary2"/>
      <sheetName val="Form_62"/>
      <sheetName val="Raw_Data2"/>
      <sheetName val="PointNo_52"/>
      <sheetName val="Plant_&amp;__Machinery2"/>
      <sheetName val="Load_Details-220kV2"/>
      <sheetName val="REPAIR&amp;_MAINT2"/>
      <sheetName val="Fill_this_out_first___7"/>
      <sheetName val="PDF_Front3"/>
      <sheetName val="Simple_Letter3"/>
      <sheetName val="Overall_Summary3"/>
      <sheetName val="CSI_Summary3"/>
      <sheetName val="Section_1_Areas3"/>
      <sheetName val="Section_1_Summary3"/>
      <sheetName val="Section_13"/>
      <sheetName val="Section_2_Areas3"/>
      <sheetName val="Section_2_Summary3"/>
      <sheetName val="Section_23"/>
      <sheetName val="Section_3_Areas3"/>
      <sheetName val="Section_3_Summary3"/>
      <sheetName val="Section_33"/>
      <sheetName val="Section_4_Areas3"/>
      <sheetName val="Section_4_Summary3"/>
      <sheetName val="Section_43"/>
      <sheetName val="Section_5_Areas3"/>
      <sheetName val="Section_5_Summary3"/>
      <sheetName val="Section_53"/>
      <sheetName val="Sitework_Areas3"/>
      <sheetName val="Section_6_Areas3"/>
      <sheetName val="Section_6_Summary3"/>
      <sheetName val="Section_63"/>
      <sheetName val="Sitework_Summary3"/>
      <sheetName val="Comparison_Summary3"/>
      <sheetName val="Fill_this_out_first___8"/>
      <sheetName val="SHEET_13"/>
      <sheetName val="Salient_Features3"/>
      <sheetName val="IDC_AHK_3"/>
      <sheetName val="BOQ_Direct_selling_cost3"/>
      <sheetName val="Monthwise_breakup3"/>
      <sheetName val="Reinf_Analy3"/>
      <sheetName val="Power_anal3"/>
      <sheetName val="Macro_custom_function3"/>
      <sheetName val="labour_coeff3"/>
      <sheetName val="PRECAST_lightconc-II3"/>
      <sheetName val="DLA_Standard_Cost_Report13"/>
      <sheetName val="IO_List3"/>
      <sheetName val="Sebtion_1_SumMary3"/>
      <sheetName val="Tender_Summary3"/>
      <sheetName val="TBAL9697_-group_wise__sdpl3"/>
      <sheetName val="Staff_Acco_3"/>
      <sheetName val="Pacakges_split3"/>
      <sheetName val="Basement_Budget3"/>
      <sheetName val="Extra_Item3"/>
      <sheetName val="Civil_Works3"/>
      <sheetName val="Cat_A_Change_Control3"/>
      <sheetName val="Meas_-Hotel_Part3"/>
      <sheetName val="RCC,Ret__Wall3"/>
      <sheetName val="Driveway_Beams3"/>
      <sheetName val="Labour_productivity3"/>
      <sheetName val="Stress_Calculation3"/>
      <sheetName val="Deduction_of_assets3"/>
      <sheetName val="schedule_nos3"/>
      <sheetName val="INPUT_SHEET3"/>
      <sheetName val="DEPTH_CHART_(ORR)_L_S_3"/>
      <sheetName val="Name_List3"/>
      <sheetName val="Contract_Night_Staff3"/>
      <sheetName val="Contract_Day_Staff3"/>
      <sheetName val="Day_Shift3"/>
      <sheetName val="Night_Shift3"/>
      <sheetName val="PA-_Consutant_3"/>
      <sheetName val="Cashflow_projection3"/>
      <sheetName val="Break_up_Sheet3"/>
      <sheetName val="1st_flr3"/>
      <sheetName val="Fin_Sum3"/>
      <sheetName val="1st_Slab3"/>
      <sheetName val="Order_Info3"/>
      <sheetName val="Scope_Reconciliation3"/>
      <sheetName val="Project_Budget_Worksheet3"/>
      <sheetName val="Approved_MTD_Proj_#'s3"/>
      <sheetName val="Sun_E_Type3"/>
      <sheetName val="As_per_PCA3"/>
      <sheetName val="BLOCK-A_(MEA_SHEET)3"/>
      <sheetName val="Project_Plan_-_WWW3"/>
      <sheetName val="WORK_TABLE3"/>
      <sheetName val="SITE_OVERHEADS3"/>
      <sheetName val="FITZ_MORT_943"/>
      <sheetName val="Capex_-_Hry3"/>
      <sheetName val="LEVEL_SHEET3"/>
      <sheetName val="Material_Rates3"/>
      <sheetName val="SPT_vs_PHI3"/>
      <sheetName val="MASTER_RATE_ANALYSIS3"/>
      <sheetName val="Fee_Rate_Summary3"/>
      <sheetName val="Site_Dev_BOQ3"/>
      <sheetName val="Sheet3_(2)3"/>
      <sheetName val="\TCS,_NAGPUR-MANJIRI_C\PROGRES3"/>
      <sheetName val="Ra__stair3"/>
      <sheetName val="MEP_BOQ-3"/>
      <sheetName val="wooden_door3"/>
      <sheetName val="Sub_con_Summary3"/>
      <sheetName val="Cost_saving3"/>
      <sheetName val="GENERAL_SUMMARY3"/>
      <sheetName val="LMP_Summary3"/>
      <sheetName val="Sec_Summary3"/>
      <sheetName val="Labour_cost3"/>
      <sheetName val="BILLING_SCHEDULE3"/>
      <sheetName val="bill_curve3"/>
      <sheetName val="CASH_IN_&amp;_OUT_FLOW_3"/>
      <sheetName val="cash_flow_curve3"/>
      <sheetName val="Revised_Labour3"/>
      <sheetName val="Rein_Ana3"/>
      <sheetName val="Gen_Exp_Breakup3"/>
      <sheetName val="Total_Quote3"/>
      <sheetName val="Works_-_Quote_Sheet3"/>
      <sheetName val="cover_page3"/>
      <sheetName val="Project_Data3"/>
      <sheetName val="Drop_Down_List3"/>
      <sheetName val="30개월기준대비표_아랍택)3"/>
      <sheetName val="총괄표_(2)3"/>
      <sheetName val="CIF_COST_ITEM3"/>
      <sheetName val="Item-_Compact3"/>
      <sheetName val="P&amp;L_-_AD3"/>
      <sheetName val="GF_Columns3"/>
      <sheetName val="Deprec_3"/>
      <sheetName val="DETAILED__BOQ3"/>
      <sheetName val="SPS_DETAIL3"/>
      <sheetName val="PC_Master_List3"/>
      <sheetName val="Field_Values3"/>
      <sheetName val="Structure_Bills_Qty3"/>
      <sheetName val="BASIS_-DEC_083"/>
      <sheetName val="MN_T_B_3"/>
      <sheetName val="Data_Forecast3"/>
      <sheetName val="Basic_Rate3"/>
      <sheetName val="final_abstract3"/>
      <sheetName val="Master_Data_Sheet3"/>
      <sheetName val="Cement_recon_3"/>
      <sheetName val="Cleaning_&amp;_Grubbing3"/>
      <sheetName val="_3"/>
      <sheetName val="Intro_3"/>
      <sheetName val="_TCS,_NAGPUR-MANJIRI_C_PROGRES3"/>
      <sheetName val="Budget_in_SAP3"/>
      <sheetName val="Civil_Boq3"/>
      <sheetName val="Material_3"/>
      <sheetName val="Factors_3"/>
      <sheetName val="Adimi_bldg3"/>
      <sheetName val="Pump_House3"/>
      <sheetName val="Fuel_Regu_Station3"/>
      <sheetName val="Constants_Summary3"/>
      <sheetName val="Form_63"/>
      <sheetName val="Raw_Data3"/>
      <sheetName val="PointNo_53"/>
      <sheetName val="Plant_&amp;__Machinery3"/>
      <sheetName val="Load_Details-220kV3"/>
      <sheetName val="REPAIR&amp;_MAINT3"/>
      <sheetName val="General"/>
      <sheetName val="Fill_this_out_first___9"/>
      <sheetName val="PDF_Front4"/>
      <sheetName val="Simple_Letter4"/>
      <sheetName val="Overall_Summary4"/>
      <sheetName val="CSI_Summary4"/>
      <sheetName val="Section_1_Areas4"/>
      <sheetName val="Section_1_Summary4"/>
      <sheetName val="Section_14"/>
      <sheetName val="Section_2_Areas4"/>
      <sheetName val="Section_2_Summary4"/>
      <sheetName val="Section_24"/>
      <sheetName val="Section_3_Areas4"/>
      <sheetName val="Section_3_Summary4"/>
      <sheetName val="Section_34"/>
      <sheetName val="Section_4_Areas4"/>
      <sheetName val="Section_4_Summary4"/>
      <sheetName val="Section_44"/>
      <sheetName val="Section_5_Areas4"/>
      <sheetName val="Section_5_Summary4"/>
      <sheetName val="Section_54"/>
      <sheetName val="Sitework_Areas4"/>
      <sheetName val="Section_6_Areas4"/>
      <sheetName val="Section_6_Summary4"/>
      <sheetName val="Section_64"/>
      <sheetName val="Sitework_Summary4"/>
      <sheetName val="Comparison_Summary4"/>
      <sheetName val="Fill_this_out_first___10"/>
      <sheetName val="SHEET_14"/>
      <sheetName val="Salient_Features4"/>
      <sheetName val="IDC_AHK_4"/>
      <sheetName val="BOQ_Direct_selling_cost4"/>
      <sheetName val="Monthwise_breakup4"/>
      <sheetName val="Reinf_Analy4"/>
      <sheetName val="Power_anal4"/>
      <sheetName val="Macro_custom_function4"/>
      <sheetName val="labour_coeff4"/>
      <sheetName val="PRECAST_lightconc-II4"/>
      <sheetName val="DLA_Standard_Cost_Report14"/>
      <sheetName val="IO_List4"/>
      <sheetName val="Sebtion_1_SumMary4"/>
      <sheetName val="Tender_Summary4"/>
      <sheetName val="TBAL9697_-group_wise__sdpl4"/>
      <sheetName val="Staff_Acco_4"/>
      <sheetName val="Pacakges_split4"/>
      <sheetName val="Basement_Budget4"/>
      <sheetName val="Extra_Item4"/>
      <sheetName val="Civil_Works4"/>
      <sheetName val="Cat_A_Change_Control4"/>
      <sheetName val="Meas_-Hotel_Part4"/>
      <sheetName val="RCC,Ret__Wall4"/>
      <sheetName val="Driveway_Beams4"/>
      <sheetName val="Labour_productivity4"/>
      <sheetName val="Stress_Calculation4"/>
      <sheetName val="Deduction_of_assets4"/>
      <sheetName val="schedule_nos4"/>
      <sheetName val="INPUT_SHEET4"/>
      <sheetName val="DEPTH_CHART_(ORR)_L_S_4"/>
      <sheetName val="Name_List4"/>
      <sheetName val="Contract_Night_Staff4"/>
      <sheetName val="Contract_Day_Staff4"/>
      <sheetName val="Day_Shift4"/>
      <sheetName val="Night_Shift4"/>
      <sheetName val="PA-_Consutant_4"/>
      <sheetName val="Cashflow_projection4"/>
      <sheetName val="Break_up_Sheet4"/>
      <sheetName val="1st_flr4"/>
      <sheetName val="Fin_Sum4"/>
      <sheetName val="1st_Slab4"/>
      <sheetName val="Order_Info4"/>
      <sheetName val="Scope_Reconciliation4"/>
      <sheetName val="Project_Budget_Worksheet4"/>
      <sheetName val="Approved_MTD_Proj_#'s4"/>
      <sheetName val="Sun_E_Type4"/>
      <sheetName val="As_per_PCA4"/>
      <sheetName val="BLOCK-A_(MEA_SHEET)4"/>
      <sheetName val="Project_Plan_-_WWW4"/>
      <sheetName val="WORK_TABLE4"/>
      <sheetName val="SITE_OVERHEADS4"/>
      <sheetName val="FITZ_MORT_944"/>
      <sheetName val="Capex_-_Hry4"/>
      <sheetName val="LEVEL_SHEET4"/>
      <sheetName val="Material_Rates4"/>
      <sheetName val="SPT_vs_PHI4"/>
      <sheetName val="MASTER_RATE_ANALYSIS4"/>
      <sheetName val="Fee_Rate_Summary4"/>
      <sheetName val="Site_Dev_BOQ4"/>
      <sheetName val="Sheet3_(2)4"/>
      <sheetName val="\TCS,_NAGPUR-MANJIRI_C\PROGRES4"/>
      <sheetName val="Ra__stair4"/>
      <sheetName val="MEP_BOQ-4"/>
      <sheetName val="wooden_door4"/>
      <sheetName val="Sub_con_Summary4"/>
      <sheetName val="Cost_saving4"/>
      <sheetName val="GENERAL_SUMMARY4"/>
      <sheetName val="LMP_Summary4"/>
      <sheetName val="Sec_Summary4"/>
      <sheetName val="Labour_cost4"/>
      <sheetName val="BILLING_SCHEDULE4"/>
      <sheetName val="bill_curve4"/>
      <sheetName val="CASH_IN_&amp;_OUT_FLOW_4"/>
      <sheetName val="cash_flow_curve4"/>
      <sheetName val="Revised_Labour4"/>
      <sheetName val="Rein_Ana4"/>
      <sheetName val="Gen_Exp_Breakup4"/>
      <sheetName val="Total_Quote4"/>
      <sheetName val="Works_-_Quote_Sheet4"/>
      <sheetName val="cover_page4"/>
      <sheetName val="Project_Data4"/>
      <sheetName val="Drop_Down_List4"/>
      <sheetName val="30개월기준대비표_아랍택)4"/>
      <sheetName val="총괄표_(2)4"/>
      <sheetName val="CIF_COST_ITEM4"/>
      <sheetName val="Item-_Compact4"/>
      <sheetName val="P&amp;L_-_AD4"/>
      <sheetName val="GF_Columns4"/>
      <sheetName val="Deprec_4"/>
      <sheetName val="DETAILED__BOQ4"/>
      <sheetName val="SPS_DETAIL4"/>
      <sheetName val="PC_Master_List4"/>
      <sheetName val="Field_Values4"/>
      <sheetName val="Structure_Bills_Qty4"/>
      <sheetName val="BASIS_-DEC_084"/>
      <sheetName val="MN_T_B_4"/>
      <sheetName val="Data_Forecast4"/>
      <sheetName val="Basic_Rate4"/>
      <sheetName val="final_abstract4"/>
      <sheetName val="Master_Data_Sheet4"/>
      <sheetName val="Cement_recon_4"/>
      <sheetName val="Cleaning_&amp;_Grubbing4"/>
      <sheetName val="_4"/>
      <sheetName val="Intro_4"/>
      <sheetName val="_TCS,_NAGPUR-MANJIRI_C_PROGRES4"/>
      <sheetName val="Budget_in_SAP4"/>
      <sheetName val="Civil_Boq4"/>
      <sheetName val="Material_4"/>
      <sheetName val="Factors_4"/>
      <sheetName val="Adimi_bldg4"/>
      <sheetName val="Pump_House4"/>
      <sheetName val="Fuel_Regu_Station4"/>
      <sheetName val="Constants_Summary4"/>
      <sheetName val="Form_64"/>
      <sheetName val="Raw_Data4"/>
      <sheetName val="PointNo_54"/>
      <sheetName val="Plant_&amp;__Machinery4"/>
      <sheetName val="Load_Details-220kV4"/>
      <sheetName val="REPAIR&amp;_MAINT4"/>
      <sheetName val="Fill_this_out_first___11"/>
      <sheetName val="PDF_Front5"/>
      <sheetName val="Simple_Letter5"/>
      <sheetName val="Overall_Summary5"/>
      <sheetName val="CSI_Summary5"/>
      <sheetName val="Section_1_Areas5"/>
      <sheetName val="Section_1_Summary5"/>
      <sheetName val="Section_15"/>
      <sheetName val="Section_2_Areas5"/>
      <sheetName val="Section_2_Summary5"/>
      <sheetName val="Section_25"/>
      <sheetName val="Section_3_Areas5"/>
      <sheetName val="Section_3_Summary5"/>
      <sheetName val="Section_35"/>
      <sheetName val="Section_4_Areas5"/>
      <sheetName val="Section_4_Summary5"/>
      <sheetName val="Section_45"/>
      <sheetName val="Section_5_Areas5"/>
      <sheetName val="Section_5_Summary5"/>
      <sheetName val="Section_55"/>
      <sheetName val="Sitework_Areas5"/>
      <sheetName val="Section_6_Areas5"/>
      <sheetName val="Section_6_Summary5"/>
      <sheetName val="Section_65"/>
      <sheetName val="Sitework_Summary5"/>
      <sheetName val="Comparison_Summary5"/>
      <sheetName val="Fill_this_out_first___12"/>
      <sheetName val="SHEET_15"/>
      <sheetName val="Salient_Features5"/>
      <sheetName val="IDC_AHK_5"/>
      <sheetName val="BOQ_Direct_selling_cost5"/>
      <sheetName val="Monthwise_breakup5"/>
      <sheetName val="Reinf_Analy5"/>
      <sheetName val="Power_anal5"/>
      <sheetName val="Macro_custom_function5"/>
      <sheetName val="labour_coeff5"/>
      <sheetName val="PRECAST_lightconc-II5"/>
      <sheetName val="DLA_Standard_Cost_Report15"/>
      <sheetName val="IO_List5"/>
      <sheetName val="Sebtion_1_SumMary5"/>
      <sheetName val="Tender_Summary5"/>
      <sheetName val="TBAL9697_-group_wise__sdpl5"/>
      <sheetName val="Staff_Acco_5"/>
      <sheetName val="Pacakges_split5"/>
      <sheetName val="Basement_Budget5"/>
      <sheetName val="Extra_Item5"/>
      <sheetName val="Civil_Works5"/>
      <sheetName val="Cat_A_Change_Control5"/>
      <sheetName val="Meas_-Hotel_Part5"/>
      <sheetName val="RCC,Ret__Wall5"/>
      <sheetName val="Driveway_Beams5"/>
      <sheetName val="Labour_productivity5"/>
      <sheetName val="Stress_Calculation5"/>
      <sheetName val="Deduction_of_assets5"/>
      <sheetName val="schedule_nos5"/>
      <sheetName val="INPUT_SHEET5"/>
      <sheetName val="DEPTH_CHART_(ORR)_L_S_5"/>
      <sheetName val="Name_List5"/>
      <sheetName val="Contract_Night_Staff5"/>
      <sheetName val="Contract_Day_Staff5"/>
      <sheetName val="Day_Shift5"/>
      <sheetName val="Night_Shift5"/>
      <sheetName val="PA-_Consutant_5"/>
      <sheetName val="Cashflow_projection5"/>
      <sheetName val="Break_up_Sheet5"/>
      <sheetName val="1st_flr5"/>
      <sheetName val="Fin_Sum5"/>
      <sheetName val="1st_Slab5"/>
      <sheetName val="Order_Info5"/>
      <sheetName val="Scope_Reconciliation5"/>
      <sheetName val="Project_Budget_Worksheet5"/>
      <sheetName val="Approved_MTD_Proj_#'s5"/>
      <sheetName val="Sun_E_Type5"/>
      <sheetName val="As_per_PCA5"/>
      <sheetName val="BLOCK-A_(MEA_SHEET)5"/>
      <sheetName val="Project_Plan_-_WWW5"/>
      <sheetName val="WORK_TABLE5"/>
      <sheetName val="SITE_OVERHEADS5"/>
      <sheetName val="FITZ_MORT_945"/>
      <sheetName val="Capex_-_Hry5"/>
      <sheetName val="LEVEL_SHEET5"/>
      <sheetName val="Material_Rates5"/>
      <sheetName val="SPT_vs_PHI5"/>
      <sheetName val="MASTER_RATE_ANALYSIS5"/>
      <sheetName val="Fee_Rate_Summary5"/>
      <sheetName val="Site_Dev_BOQ5"/>
      <sheetName val="Sheet3_(2)5"/>
      <sheetName val="\TCS,_NAGPUR-MANJIRI_C\PROGRES5"/>
      <sheetName val="Ra__stair5"/>
      <sheetName val="MEP_BOQ-5"/>
      <sheetName val="wooden_door5"/>
      <sheetName val="Sub_con_Summary5"/>
      <sheetName val="Cost_saving5"/>
      <sheetName val="GENERAL_SUMMARY5"/>
      <sheetName val="LMP_Summary5"/>
      <sheetName val="Sec_Summary5"/>
      <sheetName val="Labour_cost5"/>
      <sheetName val="BILLING_SCHEDULE5"/>
      <sheetName val="bill_curve5"/>
      <sheetName val="CASH_IN_&amp;_OUT_FLOW_5"/>
      <sheetName val="cash_flow_curve5"/>
      <sheetName val="Revised_Labour5"/>
      <sheetName val="Rein_Ana5"/>
      <sheetName val="Gen_Exp_Breakup5"/>
      <sheetName val="Total_Quote5"/>
      <sheetName val="Works_-_Quote_Sheet5"/>
      <sheetName val="cover_page5"/>
      <sheetName val="Project_Data5"/>
      <sheetName val="Drop_Down_List5"/>
      <sheetName val="30개월기준대비표_아랍택)5"/>
      <sheetName val="총괄표_(2)5"/>
      <sheetName val="CIF_COST_ITEM5"/>
      <sheetName val="Item-_Compact5"/>
      <sheetName val="P&amp;L_-_AD5"/>
      <sheetName val="GF_Columns5"/>
      <sheetName val="Deprec_5"/>
      <sheetName val="DETAILED__BOQ5"/>
      <sheetName val="SPS_DETAIL5"/>
      <sheetName val="PC_Master_List5"/>
      <sheetName val="Field_Values5"/>
      <sheetName val="Structure_Bills_Qty5"/>
      <sheetName val="BASIS_-DEC_085"/>
      <sheetName val="MN_T_B_5"/>
      <sheetName val="Data_Forecast5"/>
      <sheetName val="Basic_Rate5"/>
      <sheetName val="final_abstract5"/>
      <sheetName val="Master_Data_Sheet5"/>
      <sheetName val="Cement_recon_5"/>
      <sheetName val="Cleaning_&amp;_Grubbing5"/>
      <sheetName val="_5"/>
      <sheetName val="Intro_5"/>
      <sheetName val="_TCS,_NAGPUR-MANJIRI_C_PROGRES5"/>
      <sheetName val="Budget_in_SAP5"/>
      <sheetName val="Civil_Boq5"/>
      <sheetName val="Material_5"/>
      <sheetName val="Factors_5"/>
      <sheetName val="Adimi_bldg5"/>
      <sheetName val="Pump_House5"/>
      <sheetName val="Fuel_Regu_Station5"/>
      <sheetName val="Constants_Summary5"/>
      <sheetName val="Form_65"/>
      <sheetName val="Raw_Data5"/>
      <sheetName val="PointNo_55"/>
      <sheetName val="Plant_&amp;__Machinery5"/>
      <sheetName val="Load_Details-220kV5"/>
      <sheetName val="REPAIR&amp;_MAINT5"/>
      <sheetName val="Fill_this_out_first___13"/>
      <sheetName val="PDF_Front6"/>
      <sheetName val="Simple_Letter6"/>
      <sheetName val="Overall_Summary6"/>
      <sheetName val="CSI_Summary6"/>
      <sheetName val="Section_1_Areas6"/>
      <sheetName val="Section_1_Summary6"/>
      <sheetName val="Section_16"/>
      <sheetName val="Section_2_Areas6"/>
      <sheetName val="Section_2_Summary6"/>
      <sheetName val="Section_26"/>
      <sheetName val="Section_3_Areas6"/>
      <sheetName val="Section_3_Summary6"/>
      <sheetName val="Section_36"/>
      <sheetName val="Section_4_Areas6"/>
      <sheetName val="Section_4_Summary6"/>
      <sheetName val="Section_46"/>
      <sheetName val="Section_5_Areas6"/>
      <sheetName val="Section_5_Summary6"/>
      <sheetName val="Section_56"/>
      <sheetName val="Sitework_Areas6"/>
      <sheetName val="Section_6_Areas6"/>
      <sheetName val="Section_6_Summary6"/>
      <sheetName val="Section_66"/>
      <sheetName val="Sitework_Summary6"/>
      <sheetName val="Comparison_Summary6"/>
      <sheetName val="Fill_this_out_first___14"/>
      <sheetName val="SHEET_16"/>
      <sheetName val="Salient_Features6"/>
      <sheetName val="IDC_AHK_6"/>
      <sheetName val="BOQ_Direct_selling_cost6"/>
      <sheetName val="Monthwise_breakup6"/>
      <sheetName val="Reinf_Analy6"/>
      <sheetName val="Power_anal6"/>
      <sheetName val="Macro_custom_function6"/>
      <sheetName val="labour_coeff6"/>
      <sheetName val="PRECAST_lightconc-II6"/>
      <sheetName val="DLA_Standard_Cost_Report16"/>
      <sheetName val="IO_List6"/>
      <sheetName val="Sebtion_1_SumMary6"/>
      <sheetName val="Tender_Summary6"/>
      <sheetName val="TBAL9697_-group_wise__sdpl6"/>
      <sheetName val="Staff_Acco_6"/>
      <sheetName val="Pacakges_split6"/>
      <sheetName val="Basement_Budget6"/>
      <sheetName val="Extra_Item6"/>
      <sheetName val="Civil_Works6"/>
      <sheetName val="Cat_A_Change_Control6"/>
      <sheetName val="Meas_-Hotel_Part6"/>
      <sheetName val="RCC,Ret__Wall6"/>
      <sheetName val="Driveway_Beams6"/>
      <sheetName val="Labour_productivity6"/>
      <sheetName val="Stress_Calculation6"/>
      <sheetName val="Deduction_of_assets6"/>
      <sheetName val="schedule_nos6"/>
      <sheetName val="INPUT_SHEET6"/>
      <sheetName val="DEPTH_CHART_(ORR)_L_S_6"/>
      <sheetName val="Name_List6"/>
      <sheetName val="Contract_Night_Staff6"/>
      <sheetName val="Contract_Day_Staff6"/>
      <sheetName val="Day_Shift6"/>
      <sheetName val="Night_Shift6"/>
      <sheetName val="PA-_Consutant_6"/>
      <sheetName val="Cashflow_projection6"/>
      <sheetName val="Break_up_Sheet6"/>
      <sheetName val="1st_flr6"/>
      <sheetName val="Fin_Sum6"/>
      <sheetName val="1st_Slab6"/>
      <sheetName val="Order_Info6"/>
      <sheetName val="Scope_Reconciliation6"/>
      <sheetName val="Project_Budget_Worksheet6"/>
      <sheetName val="Approved_MTD_Proj_#'s6"/>
      <sheetName val="Sun_E_Type6"/>
      <sheetName val="As_per_PCA6"/>
      <sheetName val="BLOCK-A_(MEA_SHEET)6"/>
      <sheetName val="Project_Plan_-_WWW6"/>
      <sheetName val="WORK_TABLE6"/>
      <sheetName val="SITE_OVERHEADS6"/>
      <sheetName val="FITZ_MORT_946"/>
      <sheetName val="Capex_-_Hry6"/>
      <sheetName val="LEVEL_SHEET6"/>
      <sheetName val="Material_Rates6"/>
      <sheetName val="SPT_vs_PHI6"/>
      <sheetName val="MASTER_RATE_ANALYSIS6"/>
      <sheetName val="Fee_Rate_Summary6"/>
      <sheetName val="Site_Dev_BOQ6"/>
      <sheetName val="Sheet3_(2)6"/>
      <sheetName val="\TCS,_NAGPUR-MANJIRI_C\PROGRES6"/>
      <sheetName val="Ra__stair6"/>
      <sheetName val="MEP_BOQ-6"/>
      <sheetName val="wooden_door6"/>
      <sheetName val="Sub_con_Summary6"/>
      <sheetName val="Cost_saving6"/>
      <sheetName val="GENERAL_SUMMARY6"/>
      <sheetName val="LMP_Summary6"/>
      <sheetName val="Sec_Summary6"/>
      <sheetName val="Labour_cost6"/>
      <sheetName val="BILLING_SCHEDULE6"/>
      <sheetName val="bill_curve6"/>
      <sheetName val="CASH_IN_&amp;_OUT_FLOW_6"/>
      <sheetName val="cash_flow_curve6"/>
      <sheetName val="Revised_Labour6"/>
      <sheetName val="Rein_Ana6"/>
      <sheetName val="Gen_Exp_Breakup6"/>
      <sheetName val="Total_Quote6"/>
      <sheetName val="Works_-_Quote_Sheet6"/>
      <sheetName val="cover_page6"/>
      <sheetName val="Project_Data6"/>
      <sheetName val="Drop_Down_List6"/>
      <sheetName val="30개월기준대비표_아랍택)6"/>
      <sheetName val="총괄표_(2)6"/>
      <sheetName val="CIF_COST_ITEM6"/>
      <sheetName val="Item-_Compact6"/>
      <sheetName val="P&amp;L_-_AD6"/>
      <sheetName val="GF_Columns6"/>
      <sheetName val="Deprec_6"/>
      <sheetName val="DETAILED__BOQ6"/>
      <sheetName val="SPS_DETAIL6"/>
      <sheetName val="PC_Master_List6"/>
      <sheetName val="Field_Values6"/>
      <sheetName val="Structure_Bills_Qty6"/>
      <sheetName val="BASIS_-DEC_086"/>
      <sheetName val="MN_T_B_6"/>
      <sheetName val="Data_Forecast6"/>
      <sheetName val="Basic_Rate6"/>
      <sheetName val="final_abstract6"/>
      <sheetName val="Master_Data_Sheet6"/>
      <sheetName val="Cement_recon_6"/>
      <sheetName val="Cleaning_&amp;_Grubbing6"/>
      <sheetName val="_6"/>
      <sheetName val="Intro_6"/>
      <sheetName val="_TCS,_NAGPUR-MANJIRI_C_PROGRES6"/>
      <sheetName val="Budget_in_SAP6"/>
      <sheetName val="Civil_Boq6"/>
      <sheetName val="Material_6"/>
      <sheetName val="Factors_6"/>
      <sheetName val="Adimi_bldg6"/>
      <sheetName val="Pump_House6"/>
      <sheetName val="Fuel_Regu_Station6"/>
      <sheetName val="Constants_Summary6"/>
      <sheetName val="Form_66"/>
      <sheetName val="Raw_Data6"/>
      <sheetName val="PointNo_56"/>
      <sheetName val="Plant_&amp;__Machinery6"/>
      <sheetName val="Load_Details-220kV6"/>
      <sheetName val="REPAIR&amp;_MAINT6"/>
      <sheetName val="Fill_this_out_first___15"/>
      <sheetName val="PDF_Front7"/>
      <sheetName val="Simple_Letter7"/>
      <sheetName val="Overall_Summary7"/>
      <sheetName val="CSI_Summary7"/>
      <sheetName val="Section_1_Areas7"/>
      <sheetName val="Section_1_Summary7"/>
      <sheetName val="Section_17"/>
      <sheetName val="Section_2_Areas7"/>
      <sheetName val="Section_2_Summary7"/>
      <sheetName val="Section_27"/>
      <sheetName val="Section_3_Areas7"/>
      <sheetName val="Section_3_Summary7"/>
      <sheetName val="Section_37"/>
      <sheetName val="Section_4_Areas7"/>
      <sheetName val="Section_4_Summary7"/>
      <sheetName val="Section_47"/>
      <sheetName val="Section_5_Areas7"/>
      <sheetName val="Section_5_Summary7"/>
      <sheetName val="Section_57"/>
      <sheetName val="Sitework_Areas7"/>
      <sheetName val="Section_6_Areas7"/>
      <sheetName val="Section_6_Summary7"/>
      <sheetName val="Section_67"/>
      <sheetName val="Sitework_Summary7"/>
      <sheetName val="Comparison_Summary7"/>
      <sheetName val="Fill_this_out_first___16"/>
      <sheetName val="SHEET_17"/>
      <sheetName val="Salient_Features7"/>
      <sheetName val="IDC_AHK_7"/>
      <sheetName val="BOQ_Direct_selling_cost7"/>
      <sheetName val="Monthwise_breakup7"/>
      <sheetName val="Reinf_Analy7"/>
      <sheetName val="Power_anal7"/>
      <sheetName val="Macro_custom_function7"/>
      <sheetName val="labour_coeff7"/>
      <sheetName val="PRECAST_lightconc-II7"/>
      <sheetName val="DLA_Standard_Cost_Report17"/>
      <sheetName val="IO_List7"/>
      <sheetName val="Sebtion_1_SumMary7"/>
      <sheetName val="Tender_Summary7"/>
      <sheetName val="TBAL9697_-group_wise__sdpl7"/>
      <sheetName val="Staff_Acco_7"/>
      <sheetName val="Pacakges_split7"/>
      <sheetName val="Basement_Budget7"/>
      <sheetName val="Extra_Item7"/>
      <sheetName val="Civil_Works7"/>
      <sheetName val="Cat_A_Change_Control7"/>
      <sheetName val="Meas_-Hotel_Part7"/>
      <sheetName val="RCC,Ret__Wall7"/>
      <sheetName val="Driveway_Beams7"/>
      <sheetName val="Labour_productivity7"/>
      <sheetName val="Stress_Calculation7"/>
      <sheetName val="Deduction_of_assets7"/>
      <sheetName val="schedule_nos7"/>
      <sheetName val="INPUT_SHEET7"/>
      <sheetName val="DEPTH_CHART_(ORR)_L_S_7"/>
      <sheetName val="Name_List7"/>
      <sheetName val="Contract_Night_Staff7"/>
      <sheetName val="Contract_Day_Staff7"/>
      <sheetName val="Day_Shift7"/>
      <sheetName val="Night_Shift7"/>
      <sheetName val="PA-_Consutant_7"/>
      <sheetName val="Cashflow_projection7"/>
      <sheetName val="Break_up_Sheet7"/>
      <sheetName val="1st_flr7"/>
      <sheetName val="Fin_Sum7"/>
      <sheetName val="1st_Slab7"/>
      <sheetName val="Order_Info7"/>
      <sheetName val="Scope_Reconciliation7"/>
      <sheetName val="Project_Budget_Worksheet7"/>
      <sheetName val="Approved_MTD_Proj_#'s7"/>
      <sheetName val="Sun_E_Type7"/>
      <sheetName val="As_per_PCA7"/>
      <sheetName val="BLOCK-A_(MEA_SHEET)7"/>
      <sheetName val="Project_Plan_-_WWW7"/>
      <sheetName val="WORK_TABLE7"/>
      <sheetName val="SITE_OVERHEADS7"/>
      <sheetName val="FITZ_MORT_947"/>
      <sheetName val="Capex_-_Hry7"/>
      <sheetName val="LEVEL_SHEET7"/>
      <sheetName val="Material_Rates7"/>
      <sheetName val="SPT_vs_PHI7"/>
      <sheetName val="MASTER_RATE_ANALYSIS7"/>
      <sheetName val="Fee_Rate_Summary7"/>
      <sheetName val="Site_Dev_BOQ7"/>
      <sheetName val="Sheet3_(2)7"/>
      <sheetName val="\TCS,_NAGPUR-MANJIRI_C\PROGRES7"/>
      <sheetName val="Ra__stair7"/>
      <sheetName val="MEP_BOQ-7"/>
      <sheetName val="wooden_door7"/>
      <sheetName val="Sub_con_Summary7"/>
      <sheetName val="Cost_saving7"/>
      <sheetName val="GENERAL_SUMMARY7"/>
      <sheetName val="LMP_Summary7"/>
      <sheetName val="Sec_Summary7"/>
      <sheetName val="Labour_cost7"/>
      <sheetName val="BILLING_SCHEDULE7"/>
      <sheetName val="bill_curve7"/>
      <sheetName val="CASH_IN_&amp;_OUT_FLOW_7"/>
      <sheetName val="cash_flow_curve7"/>
      <sheetName val="Revised_Labour7"/>
      <sheetName val="Rein_Ana7"/>
      <sheetName val="Gen_Exp_Breakup7"/>
      <sheetName val="Total_Quote7"/>
      <sheetName val="Works_-_Quote_Sheet7"/>
      <sheetName val="cover_page7"/>
      <sheetName val="Project_Data7"/>
      <sheetName val="Drop_Down_List7"/>
      <sheetName val="30개월기준대비표_아랍택)7"/>
      <sheetName val="총괄표_(2)7"/>
      <sheetName val="CIF_COST_ITEM7"/>
      <sheetName val="Item-_Compact7"/>
      <sheetName val="P&amp;L_-_AD7"/>
      <sheetName val="GF_Columns7"/>
      <sheetName val="Deprec_7"/>
      <sheetName val="DETAILED__BOQ7"/>
      <sheetName val="SPS_DETAIL7"/>
      <sheetName val="PC_Master_List7"/>
      <sheetName val="Field_Values7"/>
      <sheetName val="Structure_Bills_Qty7"/>
      <sheetName val="BASIS_-DEC_087"/>
      <sheetName val="MN_T_B_7"/>
      <sheetName val="Data_Forecast7"/>
      <sheetName val="Basic_Rate7"/>
      <sheetName val="final_abstract7"/>
      <sheetName val="Master_Data_Sheet7"/>
      <sheetName val="Cement_recon_7"/>
      <sheetName val="Cleaning_&amp;_Grubbing7"/>
      <sheetName val="_7"/>
      <sheetName val="Intro_7"/>
      <sheetName val="_TCS,_NAGPUR-MANJIRI_C_PROGRES7"/>
      <sheetName val="Budget_in_SAP7"/>
      <sheetName val="Civil_Boq7"/>
      <sheetName val="Material_7"/>
      <sheetName val="Factors_7"/>
      <sheetName val="Adimi_bldg7"/>
      <sheetName val="Pump_House7"/>
      <sheetName val="Fuel_Regu_Station7"/>
      <sheetName val="Constants_Summary7"/>
      <sheetName val="Form_67"/>
      <sheetName val="Raw_Data7"/>
      <sheetName val="PointNo_57"/>
      <sheetName val="Plant_&amp;__Machinery7"/>
      <sheetName val="Load_Details-220kV7"/>
      <sheetName val="REPAIR&amp;_MAINT7"/>
      <sheetName val="Fill_this_out_first___17"/>
      <sheetName val="PDF_Front8"/>
      <sheetName val="Simple_Letter8"/>
      <sheetName val="Overall_Summary8"/>
      <sheetName val="CSI_Summary8"/>
      <sheetName val="Section_1_Areas8"/>
      <sheetName val="Section_1_Summary8"/>
      <sheetName val="Section_18"/>
      <sheetName val="Section_2_Areas8"/>
      <sheetName val="Section_2_Summary8"/>
      <sheetName val="Section_28"/>
      <sheetName val="Section_3_Areas8"/>
      <sheetName val="Section_3_Summary8"/>
      <sheetName val="Section_38"/>
      <sheetName val="Section_4_Areas8"/>
      <sheetName val="Section_4_Summary8"/>
      <sheetName val="Section_48"/>
      <sheetName val="Section_5_Areas8"/>
      <sheetName val="Section_5_Summary8"/>
      <sheetName val="Section_58"/>
      <sheetName val="Sitework_Areas8"/>
      <sheetName val="Section_6_Areas8"/>
      <sheetName val="Section_6_Summary8"/>
      <sheetName val="Section_68"/>
      <sheetName val="Sitework_Summary8"/>
      <sheetName val="Comparison_Summary8"/>
      <sheetName val="Fill_this_out_first___18"/>
      <sheetName val="SHEET_18"/>
      <sheetName val="Salient_Features8"/>
      <sheetName val="IDC_AHK_8"/>
      <sheetName val="BOQ_Direct_selling_cost8"/>
      <sheetName val="Monthwise_breakup8"/>
      <sheetName val="Reinf_Analy8"/>
      <sheetName val="Power_anal8"/>
      <sheetName val="Macro_custom_function8"/>
      <sheetName val="labour_coeff8"/>
      <sheetName val="PRECAST_lightconc-II8"/>
      <sheetName val="DLA_Standard_Cost_Report18"/>
      <sheetName val="IO_List8"/>
      <sheetName val="Sebtion_1_SumMary8"/>
      <sheetName val="Tender_Summary8"/>
      <sheetName val="TBAL9697_-group_wise__sdpl8"/>
      <sheetName val="Staff_Acco_8"/>
      <sheetName val="Pacakges_split8"/>
      <sheetName val="Basement_Budget8"/>
      <sheetName val="Extra_Item8"/>
      <sheetName val="Civil_Works8"/>
      <sheetName val="Cat_A_Change_Control8"/>
      <sheetName val="Meas_-Hotel_Part8"/>
      <sheetName val="RCC,Ret__Wall8"/>
      <sheetName val="Driveway_Beams8"/>
      <sheetName val="Labour_productivity8"/>
      <sheetName val="Stress_Calculation8"/>
      <sheetName val="Deduction_of_assets8"/>
      <sheetName val="schedule_nos8"/>
      <sheetName val="INPUT_SHEET8"/>
      <sheetName val="DEPTH_CHART_(ORR)_L_S_8"/>
      <sheetName val="Name_List8"/>
      <sheetName val="Contract_Night_Staff8"/>
      <sheetName val="Contract_Day_Staff8"/>
      <sheetName val="Day_Shift8"/>
      <sheetName val="Night_Shift8"/>
      <sheetName val="PA-_Consutant_8"/>
      <sheetName val="Cashflow_projection8"/>
      <sheetName val="Break_up_Sheet8"/>
      <sheetName val="1st_flr8"/>
      <sheetName val="Fin_Sum8"/>
      <sheetName val="1st_Slab8"/>
      <sheetName val="Order_Info8"/>
      <sheetName val="Scope_Reconciliation8"/>
      <sheetName val="Project_Budget_Worksheet8"/>
      <sheetName val="Approved_MTD_Proj_#'s8"/>
      <sheetName val="Sun_E_Type8"/>
      <sheetName val="As_per_PCA8"/>
      <sheetName val="BLOCK-A_(MEA_SHEET)8"/>
      <sheetName val="Project_Plan_-_WWW8"/>
      <sheetName val="WORK_TABLE8"/>
      <sheetName val="SITE_OVERHEADS8"/>
      <sheetName val="FITZ_MORT_948"/>
      <sheetName val="Capex_-_Hry8"/>
      <sheetName val="LEVEL_SHEET8"/>
      <sheetName val="Material_Rates8"/>
      <sheetName val="SPT_vs_PHI8"/>
      <sheetName val="MASTER_RATE_ANALYSIS8"/>
      <sheetName val="Fee_Rate_Summary8"/>
      <sheetName val="Site_Dev_BOQ8"/>
      <sheetName val="Sheet3_(2)8"/>
      <sheetName val="\TCS,_NAGPUR-MANJIRI_C\PROGRES8"/>
      <sheetName val="Ra__stair8"/>
      <sheetName val="MEP_BOQ-8"/>
      <sheetName val="wooden_door8"/>
      <sheetName val="Sub_con_Summary8"/>
      <sheetName val="Cost_saving8"/>
      <sheetName val="GENERAL_SUMMARY8"/>
      <sheetName val="LMP_Summary8"/>
      <sheetName val="Sec_Summary8"/>
      <sheetName val="Labour_cost8"/>
      <sheetName val="BILLING_SCHEDULE8"/>
      <sheetName val="bill_curve8"/>
      <sheetName val="CASH_IN_&amp;_OUT_FLOW_8"/>
      <sheetName val="cash_flow_curve8"/>
      <sheetName val="Revised_Labour8"/>
      <sheetName val="Rein_Ana8"/>
      <sheetName val="Gen_Exp_Breakup8"/>
      <sheetName val="Total_Quote8"/>
      <sheetName val="Works_-_Quote_Sheet8"/>
      <sheetName val="cover_page8"/>
      <sheetName val="Project_Data8"/>
      <sheetName val="Drop_Down_List8"/>
      <sheetName val="30개월기준대비표_아랍택)8"/>
      <sheetName val="총괄표_(2)8"/>
      <sheetName val="CIF_COST_ITEM8"/>
      <sheetName val="Item-_Compact8"/>
      <sheetName val="P&amp;L_-_AD8"/>
      <sheetName val="GF_Columns8"/>
      <sheetName val="Deprec_8"/>
      <sheetName val="DETAILED__BOQ8"/>
      <sheetName val="SPS_DETAIL8"/>
      <sheetName val="PC_Master_List8"/>
      <sheetName val="Field_Values8"/>
      <sheetName val="Structure_Bills_Qty8"/>
      <sheetName val="BASIS_-DEC_088"/>
      <sheetName val="MN_T_B_8"/>
      <sheetName val="Data_Forecast8"/>
      <sheetName val="Basic_Rate8"/>
      <sheetName val="final_abstract8"/>
      <sheetName val="Master_Data_Sheet8"/>
      <sheetName val="Cement_recon_8"/>
      <sheetName val="Cleaning_&amp;_Grubbing8"/>
      <sheetName val="_8"/>
      <sheetName val="Intro_8"/>
      <sheetName val="_TCS,_NAGPUR-MANJIRI_C_PROGRES8"/>
      <sheetName val="Budget_in_SAP8"/>
      <sheetName val="Civil_Boq8"/>
      <sheetName val="Material_8"/>
      <sheetName val="Factors_8"/>
      <sheetName val="Adimi_bldg8"/>
      <sheetName val="Pump_House8"/>
      <sheetName val="Fuel_Regu_Station8"/>
      <sheetName val="Constants_Summary8"/>
      <sheetName val="Form_68"/>
      <sheetName val="Raw_Data8"/>
      <sheetName val="PointNo_58"/>
      <sheetName val="Plant_&amp;__Machinery8"/>
      <sheetName val="Load_Details-220kV8"/>
      <sheetName val="REPAIR&amp;_MAINT8"/>
      <sheetName val="Rate_analysis1"/>
      <sheetName val="C9901"/>
      <sheetName val="Discount &amp; Margin"/>
      <sheetName val="M.S."/>
      <sheetName val="calcul"/>
      <sheetName val="COP Final"/>
      <sheetName val="Fill_this_out_first___19"/>
      <sheetName val="PDF_Front9"/>
      <sheetName val="Simple_Letter9"/>
      <sheetName val="Overall_Summary9"/>
      <sheetName val="CSI_Summary9"/>
      <sheetName val="Section_1_Areas9"/>
      <sheetName val="Section_1_Summary9"/>
      <sheetName val="Section_19"/>
      <sheetName val="Section_2_Areas9"/>
      <sheetName val="Section_2_Summary9"/>
      <sheetName val="Section_29"/>
      <sheetName val="Section_3_Areas9"/>
      <sheetName val="Section_3_Summary9"/>
      <sheetName val="Section_39"/>
      <sheetName val="Section_4_Areas9"/>
      <sheetName val="Section_4_Summary9"/>
      <sheetName val="Section_49"/>
      <sheetName val="Section_5_Areas9"/>
      <sheetName val="Section_5_Summary9"/>
      <sheetName val="Section_59"/>
      <sheetName val="Sitework_Areas9"/>
      <sheetName val="Section_6_Areas9"/>
      <sheetName val="Section_6_Summary9"/>
      <sheetName val="Section_69"/>
      <sheetName val="Sitework_Summary9"/>
      <sheetName val="Comparison_Summary9"/>
      <sheetName val="Fill_this_out_first___20"/>
      <sheetName val="SHEET_19"/>
      <sheetName val="Salient_Features9"/>
      <sheetName val="IDC_AHK_9"/>
      <sheetName val="BOQ_Direct_selling_cost9"/>
      <sheetName val="Monthwise_breakup9"/>
      <sheetName val="Reinf_Analy9"/>
      <sheetName val="Power_anal9"/>
      <sheetName val="Macro_custom_function9"/>
      <sheetName val="labour_coeff9"/>
      <sheetName val="PRECAST_lightconc-II9"/>
      <sheetName val="DLA_Standard_Cost_Report19"/>
      <sheetName val="IO_List9"/>
      <sheetName val="Sebtion_1_SumMary9"/>
      <sheetName val="Tender_Summary9"/>
      <sheetName val="TBAL9697_-group_wise__sdpl9"/>
      <sheetName val="Staff_Acco_9"/>
      <sheetName val="Pacakges_split9"/>
      <sheetName val="Basement_Budget9"/>
      <sheetName val="Extra_Item9"/>
      <sheetName val="Civil_Works9"/>
      <sheetName val="Cat_A_Change_Control9"/>
      <sheetName val="Meas_-Hotel_Part9"/>
      <sheetName val="RCC,Ret__Wall9"/>
      <sheetName val="Driveway_Beams9"/>
      <sheetName val="Labour_productivity9"/>
      <sheetName val="Stress_Calculation9"/>
      <sheetName val="Deduction_of_assets9"/>
      <sheetName val="schedule_nos9"/>
      <sheetName val="INPUT_SHEET9"/>
      <sheetName val="DEPTH_CHART_(ORR)_L_S_9"/>
      <sheetName val="Name_List9"/>
      <sheetName val="Contract_Night_Staff9"/>
      <sheetName val="Contract_Day_Staff9"/>
      <sheetName val="Day_Shift9"/>
      <sheetName val="Night_Shift9"/>
      <sheetName val="PA-_Consutant_9"/>
      <sheetName val="Cashflow_projection9"/>
      <sheetName val="Break_up_Sheet9"/>
      <sheetName val="1st_flr9"/>
      <sheetName val="Fin_Sum9"/>
      <sheetName val="1st_Slab9"/>
      <sheetName val="Order_Info9"/>
      <sheetName val="Scope_Reconciliation9"/>
      <sheetName val="Project_Budget_Worksheet9"/>
      <sheetName val="Approved_MTD_Proj_#'s9"/>
      <sheetName val="Sun_E_Type9"/>
      <sheetName val="As_per_PCA9"/>
      <sheetName val="BLOCK-A_(MEA_SHEET)9"/>
      <sheetName val="Project_Plan_-_WWW9"/>
      <sheetName val="WORK_TABLE9"/>
      <sheetName val="SITE_OVERHEADS9"/>
      <sheetName val="FITZ_MORT_949"/>
      <sheetName val="Capex_-_Hry9"/>
      <sheetName val="LEVEL_SHEET9"/>
      <sheetName val="Material_Rates9"/>
      <sheetName val="SPT_vs_PHI9"/>
      <sheetName val="MASTER_RATE_ANALYSIS9"/>
      <sheetName val="Fee_Rate_Summary9"/>
      <sheetName val="Site_Dev_BOQ9"/>
      <sheetName val="Sheet3_(2)9"/>
      <sheetName val="\TCS,_NAGPUR-MANJIRI_C\PROGRES9"/>
      <sheetName val="Ra__stair9"/>
      <sheetName val="MEP_BOQ-9"/>
      <sheetName val="wooden_door9"/>
      <sheetName val="Sub_con_Summary9"/>
      <sheetName val="Cost_saving9"/>
      <sheetName val="GENERAL_SUMMARY9"/>
      <sheetName val="LMP_Summary9"/>
      <sheetName val="Sec_Summary9"/>
      <sheetName val="Labour_cost9"/>
      <sheetName val="BILLING_SCHEDULE9"/>
      <sheetName val="bill_curve9"/>
      <sheetName val="CASH_IN_&amp;_OUT_FLOW_9"/>
      <sheetName val="cash_flow_curve9"/>
      <sheetName val="Revised_Labour9"/>
      <sheetName val="Rein_Ana9"/>
      <sheetName val="Gen_Exp_Breakup9"/>
      <sheetName val="Total_Quote9"/>
      <sheetName val="Works_-_Quote_Sheet9"/>
      <sheetName val="cover_page9"/>
      <sheetName val="Project_Data9"/>
      <sheetName val="Drop_Down_List9"/>
      <sheetName val="30개월기준대비표_아랍택)9"/>
      <sheetName val="총괄표_(2)9"/>
      <sheetName val="CIF_COST_ITEM9"/>
      <sheetName val="Item-_Compact9"/>
      <sheetName val="P&amp;L_-_AD9"/>
      <sheetName val="GF_Columns9"/>
      <sheetName val="Deprec_9"/>
      <sheetName val="DETAILED__BOQ9"/>
      <sheetName val="SPS_DETAIL9"/>
      <sheetName val="PC_Master_List9"/>
      <sheetName val="Field_Values9"/>
      <sheetName val="Structure_Bills_Qty9"/>
      <sheetName val="BASIS_-DEC_089"/>
      <sheetName val="MN_T_B_9"/>
      <sheetName val="Data_Forecast9"/>
      <sheetName val="Basic_Rate9"/>
      <sheetName val="final_abstract9"/>
      <sheetName val="Master_Data_Sheet9"/>
      <sheetName val="Cement_recon_9"/>
      <sheetName val="Cleaning_&amp;_Grubbing9"/>
      <sheetName val="_9"/>
      <sheetName val="Intro_9"/>
      <sheetName val="_TCS,_NAGPUR-MANJIRI_C_PROGRES9"/>
      <sheetName val="Budget_in_SAP9"/>
      <sheetName val="Civil_Boq9"/>
      <sheetName val="Material_9"/>
      <sheetName val="Factors_9"/>
      <sheetName val="Adimi_bldg9"/>
      <sheetName val="Pump_House9"/>
      <sheetName val="Fuel_Regu_Station9"/>
      <sheetName val="Constants_Summary9"/>
      <sheetName val="Form_69"/>
      <sheetName val="Raw_Data9"/>
      <sheetName val="PointNo_59"/>
      <sheetName val="Plant_&amp;__Machinery9"/>
      <sheetName val="Load_Details-220kV9"/>
      <sheetName val="REPAIR&amp;_MAINT9"/>
      <sheetName val="Rate_analysis2"/>
      <sheetName val="Rate_analysis3"/>
      <sheetName val="Fill_this_out_first___21"/>
      <sheetName val="PDF_Front10"/>
      <sheetName val="Simple_Letter10"/>
      <sheetName val="Overall_Summary10"/>
      <sheetName val="CSI_Summary10"/>
      <sheetName val="Section_1_Areas10"/>
      <sheetName val="Section_1_Summary10"/>
      <sheetName val="Section_110"/>
      <sheetName val="Section_2_Areas10"/>
      <sheetName val="Section_2_Summary10"/>
      <sheetName val="Section_210"/>
      <sheetName val="Section_3_Areas10"/>
      <sheetName val="Section_3_Summary10"/>
      <sheetName val="Section_310"/>
      <sheetName val="Section_4_Areas10"/>
      <sheetName val="Section_4_Summary10"/>
      <sheetName val="Section_410"/>
      <sheetName val="Section_5_Areas10"/>
      <sheetName val="Section_5_Summary10"/>
      <sheetName val="Section_510"/>
      <sheetName val="Sitework_Areas10"/>
      <sheetName val="Section_6_Areas10"/>
      <sheetName val="Section_6_Summary10"/>
      <sheetName val="Section_610"/>
      <sheetName val="Sitework_Summary10"/>
      <sheetName val="Comparison_Summary10"/>
      <sheetName val="Fill_this_out_first___22"/>
      <sheetName val="SHEET_110"/>
      <sheetName val="Salient_Features10"/>
      <sheetName val="IDC_AHK_10"/>
      <sheetName val="BOQ_Direct_selling_cost10"/>
      <sheetName val="Monthwise_breakup10"/>
      <sheetName val="Reinf_Analy10"/>
      <sheetName val="Power_anal10"/>
      <sheetName val="Macro_custom_function10"/>
      <sheetName val="labour_coeff10"/>
      <sheetName val="PRECAST_lightconc-II10"/>
      <sheetName val="DLA_Standard_Cost_Report110"/>
      <sheetName val="IO_List10"/>
      <sheetName val="Sebtion_1_SumMary10"/>
      <sheetName val="Tender_Summary10"/>
      <sheetName val="TBAL9697_-group_wise__sdpl10"/>
      <sheetName val="Staff_Acco_10"/>
      <sheetName val="Pacakges_split10"/>
      <sheetName val="Basement_Budget10"/>
      <sheetName val="Extra_Item10"/>
      <sheetName val="Civil_Works10"/>
      <sheetName val="Cat_A_Change_Control10"/>
      <sheetName val="Meas_-Hotel_Part10"/>
      <sheetName val="RCC,Ret__Wall10"/>
      <sheetName val="Driveway_Beams10"/>
      <sheetName val="Labour_productivity10"/>
      <sheetName val="Stress_Calculation10"/>
      <sheetName val="Deduction_of_assets10"/>
      <sheetName val="schedule_nos10"/>
      <sheetName val="INPUT_SHEET10"/>
      <sheetName val="DEPTH_CHART_(ORR)_L_S_10"/>
      <sheetName val="Name_List10"/>
      <sheetName val="Contract_Night_Staff10"/>
      <sheetName val="Contract_Day_Staff10"/>
      <sheetName val="Day_Shift10"/>
      <sheetName val="Night_Shift10"/>
      <sheetName val="PA-_Consutant_10"/>
      <sheetName val="Cashflow_projection10"/>
      <sheetName val="Break_up_Sheet10"/>
      <sheetName val="1st_flr10"/>
      <sheetName val="Fin_Sum10"/>
      <sheetName val="1st_Slab10"/>
      <sheetName val="Order_Info10"/>
      <sheetName val="Scope_Reconciliation10"/>
      <sheetName val="Project_Budget_Worksheet10"/>
      <sheetName val="Approved_MTD_Proj_#'s10"/>
      <sheetName val="Sun_E_Type10"/>
      <sheetName val="As_per_PCA10"/>
      <sheetName val="BLOCK-A_(MEA_SHEET)10"/>
      <sheetName val="Project_Plan_-_WWW10"/>
      <sheetName val="WORK_TABLE10"/>
      <sheetName val="SITE_OVERHEADS10"/>
      <sheetName val="FITZ_MORT_9410"/>
      <sheetName val="Capex_-_Hry10"/>
      <sheetName val="LEVEL_SHEET10"/>
      <sheetName val="Material_Rates10"/>
      <sheetName val="SPT_vs_PHI10"/>
      <sheetName val="MASTER_RATE_ANALYSIS10"/>
      <sheetName val="Fee_Rate_Summary10"/>
      <sheetName val="Site_Dev_BOQ10"/>
      <sheetName val="Rate_analysis4"/>
      <sheetName val="Sheet3_(2)10"/>
      <sheetName val="\TCS,_NAGPUR-MANJIRI_C\PROGRE10"/>
      <sheetName val="Ra__stair10"/>
      <sheetName val="MEP_BOQ-10"/>
      <sheetName val="wooden_door10"/>
      <sheetName val="Sub_con_Summary10"/>
      <sheetName val="Cost_saving10"/>
      <sheetName val="GENERAL_SUMMARY10"/>
      <sheetName val="LMP_Summary10"/>
      <sheetName val="Sec_Summary10"/>
      <sheetName val="Labour_cost10"/>
      <sheetName val="BILLING_SCHEDULE10"/>
      <sheetName val="bill_curve10"/>
      <sheetName val="CASH_IN_&amp;_OUT_FLOW_10"/>
      <sheetName val="cash_flow_curve10"/>
      <sheetName val="Revised_Labour10"/>
      <sheetName val="Rein_Ana10"/>
      <sheetName val="Gen_Exp_Breakup10"/>
      <sheetName val="Total_Quote10"/>
      <sheetName val="Works_-_Quote_Sheet10"/>
      <sheetName val="cover_page10"/>
      <sheetName val="Project_Data10"/>
      <sheetName val="Drop_Down_List10"/>
      <sheetName val="30개월기준대비표_아랍택)10"/>
      <sheetName val="총괄표_(2)10"/>
      <sheetName val="CIF_COST_ITEM10"/>
      <sheetName val="Item-_Compact10"/>
      <sheetName val="P&amp;L_-_AD10"/>
      <sheetName val="GF_Columns10"/>
      <sheetName val="Deprec_10"/>
      <sheetName val="DETAILED__BOQ10"/>
      <sheetName val="SPS_DETAIL10"/>
      <sheetName val="PC_Master_List10"/>
      <sheetName val="Field_Values10"/>
      <sheetName val="Structure_Bills_Qty10"/>
      <sheetName val="BASIS_-DEC_0810"/>
      <sheetName val="MN_T_B_10"/>
      <sheetName val="Data_Forecast10"/>
      <sheetName val="Basic_Rate10"/>
      <sheetName val="final_abstract10"/>
      <sheetName val="Master_Data_Sheet10"/>
      <sheetName val="Cement_recon_10"/>
      <sheetName val="Cleaning_&amp;_Grubbing10"/>
      <sheetName val="_10"/>
      <sheetName val="Intro_10"/>
      <sheetName val="_TCS,_NAGPUR-MANJIRI_C_PROGRE10"/>
      <sheetName val="Budget_in_SAP10"/>
      <sheetName val="Civil_Boq10"/>
      <sheetName val="Material_10"/>
      <sheetName val="Factors_10"/>
      <sheetName val="Adimi_bldg10"/>
      <sheetName val="Pump_House10"/>
      <sheetName val="Fuel_Regu_Station10"/>
      <sheetName val="Constants_Summary10"/>
      <sheetName val="Form_610"/>
      <sheetName val="Raw_Data10"/>
      <sheetName val="PointNo_510"/>
      <sheetName val="Plant_&amp;__Machinery10"/>
      <sheetName val="Load_Details-220kV10"/>
      <sheetName val="REPAIR&amp;_MAINT10"/>
      <sheetName val="Fill_this_out_first___23"/>
      <sheetName val="PDF_Front11"/>
      <sheetName val="Simple_Letter11"/>
      <sheetName val="Overall_Summary11"/>
      <sheetName val="CSI_Summary11"/>
      <sheetName val="Section_1_Areas11"/>
      <sheetName val="Section_1_Summary11"/>
      <sheetName val="Section_111"/>
      <sheetName val="Section_2_Areas11"/>
      <sheetName val="Section_2_Summary11"/>
      <sheetName val="Section_211"/>
      <sheetName val="Section_3_Areas11"/>
      <sheetName val="Section_3_Summary11"/>
      <sheetName val="Section_311"/>
      <sheetName val="Section_4_Areas11"/>
      <sheetName val="Section_4_Summary11"/>
      <sheetName val="Section_411"/>
      <sheetName val="Section_5_Areas11"/>
      <sheetName val="Section_5_Summary11"/>
      <sheetName val="Section_511"/>
      <sheetName val="Sitework_Areas11"/>
      <sheetName val="Section_6_Areas11"/>
      <sheetName val="Section_6_Summary11"/>
      <sheetName val="Section_611"/>
      <sheetName val="Sitework_Summary11"/>
      <sheetName val="Comparison_Summary11"/>
      <sheetName val="Fill_this_out_first___24"/>
      <sheetName val="SHEET_111"/>
      <sheetName val="Salient_Features11"/>
      <sheetName val="IDC_AHK_11"/>
      <sheetName val="BOQ_Direct_selling_cost11"/>
      <sheetName val="Monthwise_breakup11"/>
      <sheetName val="Reinf_Analy11"/>
      <sheetName val="Power_anal11"/>
      <sheetName val="Macro_custom_function11"/>
      <sheetName val="labour_coeff11"/>
      <sheetName val="PRECAST_lightconc-II11"/>
      <sheetName val="DLA_Standard_Cost_Report111"/>
      <sheetName val="IO_List11"/>
      <sheetName val="Sebtion_1_SumMary11"/>
      <sheetName val="Tender_Summary11"/>
      <sheetName val="TBAL9697_-group_wise__sdpl11"/>
      <sheetName val="Staff_Acco_11"/>
      <sheetName val="Pacakges_split11"/>
      <sheetName val="Basement_Budget11"/>
      <sheetName val="Extra_Item11"/>
      <sheetName val="Civil_Works11"/>
      <sheetName val="Cat_A_Change_Control11"/>
      <sheetName val="Meas_-Hotel_Part11"/>
      <sheetName val="RCC,Ret__Wall11"/>
      <sheetName val="Driveway_Beams11"/>
      <sheetName val="Labour_productivity11"/>
      <sheetName val="Stress_Calculation11"/>
      <sheetName val="Deduction_of_assets11"/>
      <sheetName val="schedule_nos11"/>
      <sheetName val="INPUT_SHEET11"/>
      <sheetName val="DEPTH_CHART_(ORR)_L_S_11"/>
      <sheetName val="Name_List11"/>
      <sheetName val="Contract_Night_Staff11"/>
      <sheetName val="Contract_Day_Staff11"/>
      <sheetName val="Day_Shift11"/>
      <sheetName val="Night_Shift11"/>
      <sheetName val="PA-_Consutant_11"/>
      <sheetName val="Cashflow_projection11"/>
      <sheetName val="Break_up_Sheet11"/>
      <sheetName val="1st_flr11"/>
      <sheetName val="Fin_Sum11"/>
      <sheetName val="1st_Slab11"/>
      <sheetName val="Order_Info11"/>
      <sheetName val="Scope_Reconciliation11"/>
      <sheetName val="Project_Budget_Worksheet11"/>
      <sheetName val="Approved_MTD_Proj_#'s11"/>
      <sheetName val="Sun_E_Type11"/>
      <sheetName val="As_per_PCA11"/>
      <sheetName val="BLOCK-A_(MEA_SHEET)11"/>
      <sheetName val="Project_Plan_-_WWW11"/>
      <sheetName val="WORK_TABLE11"/>
      <sheetName val="SITE_OVERHEADS11"/>
      <sheetName val="FITZ_MORT_9411"/>
      <sheetName val="Capex_-_Hry11"/>
      <sheetName val="LEVEL_SHEET11"/>
      <sheetName val="Material_Rates11"/>
      <sheetName val="SPT_vs_PHI11"/>
      <sheetName val="MASTER_RATE_ANALYSIS11"/>
      <sheetName val="Fee_Rate_Summary11"/>
      <sheetName val="Site_Dev_BOQ11"/>
      <sheetName val="Rate_analysis5"/>
      <sheetName val="Sheet3_(2)11"/>
      <sheetName val="\TCS,_NAGPUR-MANJIRI_C\PROGRE11"/>
      <sheetName val="Ra__stair11"/>
      <sheetName val="MEP_BOQ-11"/>
      <sheetName val="wooden_door11"/>
      <sheetName val="Sub_con_Summary11"/>
      <sheetName val="Cost_saving11"/>
      <sheetName val="GENERAL_SUMMARY11"/>
      <sheetName val="LMP_Summary11"/>
      <sheetName val="Sec_Summary11"/>
      <sheetName val="Labour_cost11"/>
      <sheetName val="BILLING_SCHEDULE11"/>
      <sheetName val="bill_curve11"/>
      <sheetName val="CASH_IN_&amp;_OUT_FLOW_11"/>
      <sheetName val="cash_flow_curve11"/>
      <sheetName val="Revised_Labour11"/>
      <sheetName val="Rein_Ana11"/>
      <sheetName val="Gen_Exp_Breakup11"/>
      <sheetName val="Total_Quote11"/>
      <sheetName val="Works_-_Quote_Sheet11"/>
      <sheetName val="cover_page11"/>
      <sheetName val="Project_Data11"/>
      <sheetName val="Drop_Down_List11"/>
      <sheetName val="30개월기준대비표_아랍택)11"/>
      <sheetName val="총괄표_(2)11"/>
      <sheetName val="CIF_COST_ITEM11"/>
      <sheetName val="Item-_Compact11"/>
      <sheetName val="P&amp;L_-_AD11"/>
      <sheetName val="GF_Columns11"/>
      <sheetName val="Deprec_11"/>
      <sheetName val="DETAILED__BOQ11"/>
      <sheetName val="SPS_DETAIL11"/>
      <sheetName val="PC_Master_List11"/>
      <sheetName val="Field_Values11"/>
      <sheetName val="Structure_Bills_Qty11"/>
      <sheetName val="BASIS_-DEC_0811"/>
      <sheetName val="MN_T_B_11"/>
      <sheetName val="Data_Forecast11"/>
      <sheetName val="Basic_Rate11"/>
      <sheetName val="final_abstract11"/>
      <sheetName val="Master_Data_Sheet11"/>
      <sheetName val="Cement_recon_11"/>
      <sheetName val="Cleaning_&amp;_Grubbing11"/>
      <sheetName val="_11"/>
      <sheetName val="Intro_11"/>
      <sheetName val="_TCS,_NAGPUR-MANJIRI_C_PROGRE11"/>
      <sheetName val="Budget_in_SAP11"/>
      <sheetName val="Civil_Boq11"/>
      <sheetName val="Material_11"/>
      <sheetName val="Factors_11"/>
      <sheetName val="Adimi_bldg11"/>
      <sheetName val="Pump_House11"/>
      <sheetName val="Fuel_Regu_Station11"/>
      <sheetName val="Constants_Summary11"/>
      <sheetName val="Form_611"/>
      <sheetName val="Raw_Data11"/>
      <sheetName val="PointNo_511"/>
      <sheetName val="Plant_&amp;__Machinery11"/>
      <sheetName val="Load_Details-220kV11"/>
      <sheetName val="REPAIR&amp;_MAINT11"/>
      <sheetName val="Fill_this_out_first___25"/>
      <sheetName val="PDF_Front12"/>
      <sheetName val="Simple_Letter12"/>
      <sheetName val="Overall_Summary12"/>
      <sheetName val="CSI_Summary12"/>
      <sheetName val="Section_1_Areas12"/>
      <sheetName val="Section_1_Summary12"/>
      <sheetName val="Section_112"/>
      <sheetName val="Section_2_Areas12"/>
      <sheetName val="Section_2_Summary12"/>
      <sheetName val="Section_212"/>
      <sheetName val="Section_3_Areas12"/>
      <sheetName val="Section_3_Summary12"/>
      <sheetName val="Section_312"/>
      <sheetName val="Section_4_Areas12"/>
      <sheetName val="Section_4_Summary12"/>
      <sheetName val="Section_412"/>
      <sheetName val="Section_5_Areas12"/>
      <sheetName val="Section_5_Summary12"/>
      <sheetName val="Section_512"/>
      <sheetName val="Sitework_Areas12"/>
      <sheetName val="Section_6_Areas12"/>
      <sheetName val="Section_6_Summary12"/>
      <sheetName val="Section_612"/>
      <sheetName val="Sitework_Summary12"/>
      <sheetName val="Comparison_Summary12"/>
      <sheetName val="Fill_this_out_first___26"/>
      <sheetName val="SHEET_112"/>
      <sheetName val="Salient_Features12"/>
      <sheetName val="IDC_AHK_12"/>
      <sheetName val="BOQ_Direct_selling_cost12"/>
      <sheetName val="Monthwise_breakup12"/>
      <sheetName val="Reinf_Analy12"/>
      <sheetName val="Power_anal12"/>
      <sheetName val="Macro_custom_function12"/>
      <sheetName val="labour_coeff12"/>
      <sheetName val="PRECAST_lightconc-II12"/>
      <sheetName val="DLA_Standard_Cost_Report112"/>
      <sheetName val="IO_List12"/>
      <sheetName val="Sebtion_1_SumMary12"/>
      <sheetName val="Tender_Summary12"/>
      <sheetName val="TBAL9697_-group_wise__sdpl12"/>
      <sheetName val="Staff_Acco_12"/>
      <sheetName val="Pacakges_split12"/>
      <sheetName val="Basement_Budget12"/>
      <sheetName val="Extra_Item12"/>
      <sheetName val="Civil_Works12"/>
      <sheetName val="Cat_A_Change_Control12"/>
      <sheetName val="Meas_-Hotel_Part12"/>
      <sheetName val="RCC,Ret__Wall12"/>
      <sheetName val="Driveway_Beams12"/>
      <sheetName val="Labour_productivity12"/>
      <sheetName val="Stress_Calculation12"/>
      <sheetName val="Deduction_of_assets12"/>
      <sheetName val="schedule_nos12"/>
      <sheetName val="INPUT_SHEET12"/>
      <sheetName val="DEPTH_CHART_(ORR)_L_S_12"/>
      <sheetName val="Name_List12"/>
      <sheetName val="Contract_Night_Staff12"/>
      <sheetName val="Contract_Day_Staff12"/>
      <sheetName val="Day_Shift12"/>
      <sheetName val="Night_Shift12"/>
      <sheetName val="PA-_Consutant_12"/>
      <sheetName val="Cashflow_projection12"/>
      <sheetName val="Break_up_Sheet12"/>
      <sheetName val="1st_flr12"/>
      <sheetName val="Fin_Sum12"/>
      <sheetName val="1st_Slab12"/>
      <sheetName val="Order_Info12"/>
      <sheetName val="Scope_Reconciliation12"/>
      <sheetName val="Project_Budget_Worksheet12"/>
      <sheetName val="Approved_MTD_Proj_#'s12"/>
      <sheetName val="Sun_E_Type12"/>
      <sheetName val="As_per_PCA12"/>
      <sheetName val="BLOCK-A_(MEA_SHEET)12"/>
      <sheetName val="Project_Plan_-_WWW12"/>
      <sheetName val="WORK_TABLE12"/>
      <sheetName val="SITE_OVERHEADS12"/>
      <sheetName val="FITZ_MORT_9412"/>
      <sheetName val="Capex_-_Hry12"/>
      <sheetName val="LEVEL_SHEET12"/>
      <sheetName val="Material_Rates12"/>
      <sheetName val="SPT_vs_PHI12"/>
      <sheetName val="MASTER_RATE_ANALYSIS12"/>
      <sheetName val="Fee_Rate_Summary12"/>
      <sheetName val="Site_Dev_BOQ12"/>
      <sheetName val="Rate_analysis6"/>
      <sheetName val="Sheet3_(2)12"/>
      <sheetName val="\TCS,_NAGPUR-MANJIRI_C\PROGRE12"/>
      <sheetName val="Ra__stair12"/>
      <sheetName val="MEP_BOQ-12"/>
      <sheetName val="wooden_door12"/>
      <sheetName val="Sub_con_Summary12"/>
      <sheetName val="Cost_saving12"/>
      <sheetName val="GENERAL_SUMMARY12"/>
      <sheetName val="LMP_Summary12"/>
      <sheetName val="Sec_Summary12"/>
      <sheetName val="Labour_cost12"/>
      <sheetName val="BILLING_SCHEDULE12"/>
      <sheetName val="bill_curve12"/>
      <sheetName val="CASH_IN_&amp;_OUT_FLOW_12"/>
      <sheetName val="cash_flow_curve12"/>
      <sheetName val="Revised_Labour12"/>
      <sheetName val="Rein_Ana12"/>
      <sheetName val="Gen_Exp_Breakup12"/>
      <sheetName val="Total_Quote12"/>
      <sheetName val="Works_-_Quote_Sheet12"/>
      <sheetName val="cover_page12"/>
      <sheetName val="Project_Data12"/>
      <sheetName val="Drop_Down_List12"/>
      <sheetName val="30개월기준대비표_아랍택)12"/>
      <sheetName val="총괄표_(2)12"/>
      <sheetName val="CIF_COST_ITEM12"/>
      <sheetName val="Item-_Compact12"/>
      <sheetName val="P&amp;L_-_AD12"/>
      <sheetName val="GF_Columns12"/>
      <sheetName val="Deprec_12"/>
      <sheetName val="DETAILED__BOQ12"/>
      <sheetName val="SPS_DETAIL12"/>
      <sheetName val="PC_Master_List12"/>
      <sheetName val="Field_Values12"/>
      <sheetName val="Structure_Bills_Qty12"/>
      <sheetName val="BASIS_-DEC_0812"/>
      <sheetName val="MN_T_B_12"/>
      <sheetName val="Data_Forecast12"/>
      <sheetName val="Basic_Rate12"/>
      <sheetName val="final_abstract12"/>
      <sheetName val="Master_Data_Sheet12"/>
      <sheetName val="Cement_recon_12"/>
      <sheetName val="Cleaning_&amp;_Grubbing12"/>
      <sheetName val="_12"/>
      <sheetName val="Intro_12"/>
      <sheetName val="_TCS,_NAGPUR-MANJIRI_C_PROGRE12"/>
      <sheetName val="Budget_in_SAP12"/>
      <sheetName val="Civil_Boq12"/>
      <sheetName val="Material_12"/>
      <sheetName val="Factors_12"/>
      <sheetName val="Adimi_bldg12"/>
      <sheetName val="Pump_House12"/>
      <sheetName val="Fuel_Regu_Station12"/>
      <sheetName val="Constants_Summary12"/>
      <sheetName val="Form_612"/>
      <sheetName val="Raw_Data12"/>
      <sheetName val="PointNo_512"/>
      <sheetName val="Plant_&amp;__Machinery12"/>
      <sheetName val="Load_Details-220kV12"/>
      <sheetName val="REPAIR&amp;_MAINT12"/>
      <sheetName val="Fill_this_out_first___27"/>
      <sheetName val="Fill_this_out_first___29"/>
      <sheetName val="PDF_Front13"/>
      <sheetName val="Simple_Letter13"/>
      <sheetName val="Overall_Summary13"/>
      <sheetName val="CSI_Summary13"/>
      <sheetName val="Section_1_Areas13"/>
      <sheetName val="Section_1_Summary13"/>
      <sheetName val="Section_113"/>
      <sheetName val="Section_2_Areas13"/>
      <sheetName val="Section_2_Summary13"/>
      <sheetName val="Section_213"/>
      <sheetName val="Section_3_Areas13"/>
      <sheetName val="Section_3_Summary13"/>
      <sheetName val="Section_313"/>
      <sheetName val="Section_4_Areas13"/>
      <sheetName val="Section_4_Summary13"/>
      <sheetName val="Section_413"/>
      <sheetName val="Section_5_Areas13"/>
      <sheetName val="Section_5_Summary13"/>
      <sheetName val="Section_513"/>
      <sheetName val="Sitework_Areas13"/>
      <sheetName val="Section_6_Areas13"/>
      <sheetName val="Section_6_Summary13"/>
      <sheetName val="Section_613"/>
      <sheetName val="Sitework_Summary13"/>
      <sheetName val="Comparison_Summary13"/>
      <sheetName val="Fill_this_out_first___28"/>
      <sheetName val="SHEET_113"/>
      <sheetName val="Salient_Features13"/>
      <sheetName val="IDC_AHK_13"/>
      <sheetName val="BOQ_Direct_selling_cost13"/>
      <sheetName val="Monthwise_breakup13"/>
      <sheetName val="Reinf_Analy13"/>
      <sheetName val="Power_anal13"/>
      <sheetName val="Macro_custom_function13"/>
      <sheetName val="labour_coeff13"/>
      <sheetName val="PRECAST_lightconc-II13"/>
      <sheetName val="DLA_Standard_Cost_Report113"/>
      <sheetName val="IO_List13"/>
      <sheetName val="Sebtion_1_SumMary13"/>
      <sheetName val="Tender_Summary13"/>
      <sheetName val="TBAL9697_-group_wise__sdpl13"/>
      <sheetName val="Staff_Acco_13"/>
      <sheetName val="Pacakges_split13"/>
      <sheetName val="Basement_Budget13"/>
      <sheetName val="Extra_Item13"/>
      <sheetName val="Civil_Works13"/>
      <sheetName val="Cat_A_Change_Control13"/>
      <sheetName val="Meas_-Hotel_Part13"/>
      <sheetName val="RCC,Ret__Wall13"/>
      <sheetName val="Driveway_Beams13"/>
      <sheetName val="Labour_productivity13"/>
      <sheetName val="Stress_Calculation13"/>
      <sheetName val="Deduction_of_assets13"/>
      <sheetName val="schedule_nos13"/>
      <sheetName val="INPUT_SHEET13"/>
      <sheetName val="DEPTH_CHART_(ORR)_L_S_13"/>
      <sheetName val="Name_List13"/>
      <sheetName val="Contract_Night_Staff13"/>
      <sheetName val="Contract_Day_Staff13"/>
      <sheetName val="Day_Shift13"/>
      <sheetName val="Night_Shift13"/>
      <sheetName val="PA-_Consutant_13"/>
      <sheetName val="Cashflow_projection13"/>
      <sheetName val="Break_up_Sheet13"/>
      <sheetName val="1st_flr13"/>
      <sheetName val="Fin_Sum13"/>
      <sheetName val="1st_Slab13"/>
      <sheetName val="Order_Info13"/>
      <sheetName val="Scope_Reconciliation13"/>
      <sheetName val="Project_Budget_Worksheet13"/>
      <sheetName val="Approved_MTD_Proj_#'s13"/>
      <sheetName val="Sun_E_Type13"/>
      <sheetName val="As_per_PCA13"/>
      <sheetName val="BLOCK-A_(MEA_SHEET)13"/>
      <sheetName val="Project_Plan_-_WWW13"/>
      <sheetName val="WORK_TABLE13"/>
      <sheetName val="SITE_OVERHEADS13"/>
      <sheetName val="FITZ_MORT_9413"/>
      <sheetName val="Capex_-_Hry13"/>
      <sheetName val="LEVEL_SHEET13"/>
      <sheetName val="Material_Rates13"/>
      <sheetName val="SPT_vs_PHI13"/>
      <sheetName val="MASTER_RATE_ANALYSIS13"/>
      <sheetName val="Fee_Rate_Summary13"/>
      <sheetName val="Site_Dev_BOQ13"/>
      <sheetName val="Sheet3_(2)13"/>
      <sheetName val="\TCS,_NAGPUR-MANJIRI_C\PROGRE13"/>
      <sheetName val="Ra__stair13"/>
      <sheetName val="MEP_BOQ-13"/>
      <sheetName val="wooden_door13"/>
      <sheetName val="Sub_con_Summary13"/>
      <sheetName val="Cost_saving13"/>
      <sheetName val="GENERAL_SUMMARY13"/>
      <sheetName val="LMP_Summary13"/>
      <sheetName val="Sec_Summary13"/>
      <sheetName val="Labour_cost13"/>
      <sheetName val="BILLING_SCHEDULE13"/>
      <sheetName val="bill_curve13"/>
      <sheetName val="CASH_IN_&amp;_OUT_FLOW_13"/>
      <sheetName val="cash_flow_curve13"/>
      <sheetName val="Revised_Labour13"/>
      <sheetName val="Rein_Ana13"/>
      <sheetName val="Gen_Exp_Breakup13"/>
      <sheetName val="Total_Quote13"/>
      <sheetName val="Works_-_Quote_Sheet13"/>
      <sheetName val="cover_page13"/>
      <sheetName val="Project_Data13"/>
      <sheetName val="Drop_Down_List13"/>
      <sheetName val="30개월기준대비표_아랍택)13"/>
      <sheetName val="총괄표_(2)13"/>
      <sheetName val="CIF_COST_ITEM13"/>
      <sheetName val="Item-_Compact13"/>
      <sheetName val="P&amp;L_-_AD13"/>
      <sheetName val="GF_Columns13"/>
      <sheetName val="Deprec_13"/>
      <sheetName val="DETAILED__BOQ13"/>
      <sheetName val="SPS_DETAIL13"/>
      <sheetName val="PC_Master_List13"/>
      <sheetName val="Field_Values13"/>
      <sheetName val="Structure_Bills_Qty13"/>
      <sheetName val="BASIS_-DEC_0813"/>
      <sheetName val="MN_T_B_13"/>
      <sheetName val="Data_Forecast13"/>
      <sheetName val="Basic_Rate13"/>
      <sheetName val="final_abstract13"/>
      <sheetName val="Master_Data_Sheet13"/>
      <sheetName val="Cement_recon_13"/>
      <sheetName val="Cleaning_&amp;_Grubbing13"/>
      <sheetName val="_13"/>
      <sheetName val="Intro_13"/>
      <sheetName val="_TCS,_NAGPUR-MANJIRI_C_PROGRE13"/>
      <sheetName val="Budget_in_SAP13"/>
      <sheetName val="Civil_Boq13"/>
      <sheetName val="Material_13"/>
      <sheetName val="Factors_13"/>
      <sheetName val="Adimi_bldg13"/>
      <sheetName val="Pump_House13"/>
      <sheetName val="Fuel_Regu_Station13"/>
      <sheetName val="Constants_Summary13"/>
      <sheetName val="Form_613"/>
      <sheetName val="Raw_Data13"/>
      <sheetName val="PointNo_513"/>
      <sheetName val="Plant_&amp;__Machinery13"/>
      <sheetName val="Load_Details-220kV13"/>
      <sheetName val="REPAIR&amp;_MAINT13"/>
      <sheetName val="Fill_this_out_first___30"/>
      <sheetName val="PDF_Front14"/>
      <sheetName val="Simple_Letter14"/>
      <sheetName val="Overall_Summary14"/>
      <sheetName val="CSI_Summary14"/>
      <sheetName val="Section_1_Areas14"/>
      <sheetName val="Section_1_Summary14"/>
      <sheetName val="Section_114"/>
      <sheetName val="Section_2_Areas14"/>
      <sheetName val="Section_2_Summary14"/>
      <sheetName val="Section_214"/>
      <sheetName val="Section_3_Areas14"/>
      <sheetName val="Section_3_Summary14"/>
      <sheetName val="Section_314"/>
      <sheetName val="Section_4_Areas14"/>
      <sheetName val="Section_4_Summary14"/>
      <sheetName val="Section_414"/>
      <sheetName val="Section_5_Areas14"/>
      <sheetName val="Section_5_Summary14"/>
      <sheetName val="Section_514"/>
      <sheetName val="Sitework_Areas14"/>
      <sheetName val="Section_6_Areas14"/>
      <sheetName val="Section_6_Summary14"/>
      <sheetName val="Section_614"/>
      <sheetName val="Sitework_Summary14"/>
      <sheetName val="Comparison_Summary14"/>
      <sheetName val="Fill_this_out_first___31"/>
      <sheetName val="SHEET_114"/>
      <sheetName val="Salient_Features14"/>
      <sheetName val="IDC_AHK_14"/>
      <sheetName val="BOQ_Direct_selling_cost14"/>
      <sheetName val="Monthwise_breakup14"/>
      <sheetName val="Reinf_Analy14"/>
      <sheetName val="Power_anal14"/>
      <sheetName val="Macro_custom_function14"/>
      <sheetName val="labour_coeff14"/>
      <sheetName val="PRECAST_lightconc-II14"/>
      <sheetName val="DLA_Standard_Cost_Report114"/>
      <sheetName val="IO_List14"/>
      <sheetName val="Sebtion_1_SumMary14"/>
      <sheetName val="Tender_Summary14"/>
      <sheetName val="TBAL9697_-group_wise__sdpl14"/>
      <sheetName val="Staff_Acco_14"/>
      <sheetName val="Pacakges_split14"/>
      <sheetName val="Basement_Budget14"/>
      <sheetName val="Extra_Item14"/>
      <sheetName val="Civil_Works14"/>
      <sheetName val="Cat_A_Change_Control14"/>
      <sheetName val="Meas_-Hotel_Part14"/>
      <sheetName val="RCC,Ret__Wall14"/>
      <sheetName val="Driveway_Beams14"/>
      <sheetName val="Labour_productivity14"/>
      <sheetName val="Stress_Calculation14"/>
      <sheetName val="Deduction_of_assets14"/>
      <sheetName val="schedule_nos14"/>
      <sheetName val="INPUT_SHEET14"/>
      <sheetName val="DEPTH_CHART_(ORR)_L_S_14"/>
      <sheetName val="Name_List14"/>
      <sheetName val="Contract_Night_Staff14"/>
      <sheetName val="Contract_Day_Staff14"/>
      <sheetName val="Day_Shift14"/>
      <sheetName val="Night_Shift14"/>
      <sheetName val="PA-_Consutant_14"/>
      <sheetName val="Cashflow_projection14"/>
      <sheetName val="Break_up_Sheet14"/>
      <sheetName val="1st_flr14"/>
      <sheetName val="Fin_Sum14"/>
      <sheetName val="1st_Slab14"/>
      <sheetName val="Order_Info14"/>
      <sheetName val="Scope_Reconciliation14"/>
      <sheetName val="Project_Budget_Worksheet14"/>
      <sheetName val="Approved_MTD_Proj_#'s14"/>
      <sheetName val="Sun_E_Type14"/>
      <sheetName val="As_per_PCA14"/>
      <sheetName val="BLOCK-A_(MEA_SHEET)14"/>
      <sheetName val="Project_Plan_-_WWW14"/>
      <sheetName val="WORK_TABLE14"/>
      <sheetName val="SITE_OVERHEADS14"/>
      <sheetName val="FITZ_MORT_9414"/>
      <sheetName val="Capex_-_Hry14"/>
      <sheetName val="LEVEL_SHEET14"/>
      <sheetName val="Material_Rates14"/>
      <sheetName val="SPT_vs_PHI14"/>
      <sheetName val="MASTER_RATE_ANALYSIS14"/>
      <sheetName val="Fee_Rate_Summary14"/>
      <sheetName val="Site_Dev_BOQ14"/>
      <sheetName val="Sheet3_(2)14"/>
      <sheetName val="\TCS,_NAGPUR-MANJIRI_C\PROGRE14"/>
      <sheetName val="Ra__stair14"/>
      <sheetName val="MEP_BOQ-14"/>
      <sheetName val="wooden_door14"/>
      <sheetName val="Sub_con_Summary14"/>
      <sheetName val="Cost_saving14"/>
      <sheetName val="GENERAL_SUMMARY14"/>
      <sheetName val="LMP_Summary14"/>
      <sheetName val="Sec_Summary14"/>
      <sheetName val="Labour_cost14"/>
      <sheetName val="BILLING_SCHEDULE14"/>
      <sheetName val="bill_curve14"/>
      <sheetName val="CASH_IN_&amp;_OUT_FLOW_14"/>
      <sheetName val="cash_flow_curve14"/>
      <sheetName val="Revised_Labour14"/>
      <sheetName val="Rein_Ana14"/>
      <sheetName val="Gen_Exp_Breakup14"/>
      <sheetName val="Total_Quote14"/>
      <sheetName val="Works_-_Quote_Sheet14"/>
      <sheetName val="cover_page14"/>
      <sheetName val="Project_Data14"/>
      <sheetName val="Drop_Down_List14"/>
      <sheetName val="30개월기준대비표_아랍택)14"/>
      <sheetName val="총괄표_(2)14"/>
      <sheetName val="CIF_COST_ITEM14"/>
      <sheetName val="Item-_Compact14"/>
      <sheetName val="P&amp;L_-_AD14"/>
      <sheetName val="GF_Columns14"/>
      <sheetName val="Deprec_14"/>
      <sheetName val="DETAILED__BOQ14"/>
      <sheetName val="SPS_DETAIL14"/>
      <sheetName val="PC_Master_List14"/>
      <sheetName val="Field_Values14"/>
      <sheetName val="Structure_Bills_Qty14"/>
      <sheetName val="BASIS_-DEC_0814"/>
      <sheetName val="MN_T_B_14"/>
      <sheetName val="Data_Forecast14"/>
      <sheetName val="Basic_Rate14"/>
      <sheetName val="final_abstract14"/>
      <sheetName val="Master_Data_Sheet14"/>
      <sheetName val="Cement_recon_14"/>
      <sheetName val="Cleaning_&amp;_Grubbing14"/>
      <sheetName val="_14"/>
      <sheetName val="Intro_14"/>
      <sheetName val="_TCS,_NAGPUR-MANJIRI_C_PROGRE14"/>
      <sheetName val="Budget_in_SAP14"/>
      <sheetName val="Civil_Boq14"/>
      <sheetName val="Material_14"/>
      <sheetName val="Factors_14"/>
      <sheetName val="Adimi_bldg14"/>
      <sheetName val="Pump_House14"/>
      <sheetName val="Fuel_Regu_Station14"/>
      <sheetName val="Constants_Summary14"/>
      <sheetName val="Form_614"/>
      <sheetName val="Raw_Data14"/>
      <sheetName val="PointNo_514"/>
      <sheetName val="Plant_&amp;__Machinery14"/>
      <sheetName val="Load_Details-220kV14"/>
      <sheetName val="REPAIR&amp;_MAINT14"/>
      <sheetName val="Fill_this_out_first___32"/>
      <sheetName val="PDF_Front15"/>
      <sheetName val="Simple_Letter15"/>
      <sheetName val="Overall_Summary15"/>
      <sheetName val="CSI_Summary15"/>
      <sheetName val="Section_1_Areas15"/>
      <sheetName val="Section_1_Summary15"/>
      <sheetName val="Section_115"/>
      <sheetName val="Section_2_Areas15"/>
      <sheetName val="Section_2_Summary15"/>
      <sheetName val="Section_215"/>
      <sheetName val="Section_3_Areas15"/>
      <sheetName val="Section_3_Summary15"/>
      <sheetName val="Section_315"/>
      <sheetName val="Section_4_Areas15"/>
      <sheetName val="Section_4_Summary15"/>
      <sheetName val="Section_415"/>
      <sheetName val="Section_5_Areas15"/>
      <sheetName val="Section_5_Summary15"/>
      <sheetName val="Section_515"/>
      <sheetName val="Sitework_Areas15"/>
      <sheetName val="Section_6_Areas15"/>
      <sheetName val="Section_6_Summary15"/>
      <sheetName val="Section_615"/>
      <sheetName val="Sitework_Summary15"/>
      <sheetName val="Comparison_Summary15"/>
      <sheetName val="Fill_this_out_first___33"/>
      <sheetName val="SHEET_115"/>
      <sheetName val="Salient_Features15"/>
      <sheetName val="IDC_AHK_15"/>
      <sheetName val="BOQ_Direct_selling_cost15"/>
      <sheetName val="Monthwise_breakup15"/>
      <sheetName val="Reinf_Analy15"/>
      <sheetName val="Power_anal15"/>
      <sheetName val="Macro_custom_function15"/>
      <sheetName val="labour_coeff15"/>
      <sheetName val="PRECAST_lightconc-II15"/>
      <sheetName val="DLA_Standard_Cost_Report115"/>
      <sheetName val="IO_List15"/>
      <sheetName val="Sebtion_1_SumMary15"/>
      <sheetName val="Tender_Summary15"/>
      <sheetName val="TBAL9697_-group_wise__sdpl15"/>
      <sheetName val="Staff_Acco_15"/>
      <sheetName val="Pacakges_split15"/>
      <sheetName val="Basement_Budget15"/>
      <sheetName val="Extra_Item15"/>
      <sheetName val="Civil_Works15"/>
      <sheetName val="Cat_A_Change_Control15"/>
      <sheetName val="Meas_-Hotel_Part15"/>
      <sheetName val="RCC,Ret__Wall15"/>
      <sheetName val="Driveway_Beams15"/>
      <sheetName val="Labour_productivity15"/>
      <sheetName val="Stress_Calculation15"/>
      <sheetName val="Deduction_of_assets15"/>
      <sheetName val="schedule_nos15"/>
      <sheetName val="INPUT_SHEET15"/>
      <sheetName val="DEPTH_CHART_(ORR)_L_S_15"/>
      <sheetName val="Name_List15"/>
      <sheetName val="Contract_Night_Staff15"/>
      <sheetName val="Contract_Day_Staff15"/>
      <sheetName val="Day_Shift15"/>
      <sheetName val="Night_Shift15"/>
      <sheetName val="PA-_Consutant_15"/>
      <sheetName val="Cashflow_projection15"/>
      <sheetName val="Break_up_Sheet15"/>
      <sheetName val="1st_flr15"/>
      <sheetName val="Fin_Sum15"/>
      <sheetName val="1st_Slab15"/>
      <sheetName val="Order_Info15"/>
      <sheetName val="Scope_Reconciliation15"/>
      <sheetName val="Project_Budget_Worksheet15"/>
      <sheetName val="Approved_MTD_Proj_#'s15"/>
      <sheetName val="Sun_E_Type15"/>
      <sheetName val="As_per_PCA15"/>
      <sheetName val="BLOCK-A_(MEA_SHEET)15"/>
      <sheetName val="Project_Plan_-_WWW15"/>
      <sheetName val="WORK_TABLE15"/>
      <sheetName val="SITE_OVERHEADS15"/>
      <sheetName val="FITZ_MORT_9415"/>
      <sheetName val="Capex_-_Hry15"/>
      <sheetName val="LEVEL_SHEET15"/>
      <sheetName val="Material_Rates15"/>
      <sheetName val="SPT_vs_PHI15"/>
      <sheetName val="MASTER_RATE_ANALYSIS15"/>
      <sheetName val="Fee_Rate_Summary15"/>
      <sheetName val="Site_Dev_BOQ15"/>
      <sheetName val="Sheet3_(2)15"/>
      <sheetName val="\TCS,_NAGPUR-MANJIRI_C\PROGRE15"/>
      <sheetName val="Ra__stair15"/>
      <sheetName val="MEP_BOQ-15"/>
      <sheetName val="wooden_door15"/>
      <sheetName val="Sub_con_Summary15"/>
      <sheetName val="Cost_saving15"/>
      <sheetName val="GENERAL_SUMMARY15"/>
      <sheetName val="LMP_Summary15"/>
      <sheetName val="Sec_Summary15"/>
      <sheetName val="Labour_cost15"/>
      <sheetName val="BILLING_SCHEDULE15"/>
      <sheetName val="bill_curve15"/>
      <sheetName val="CASH_IN_&amp;_OUT_FLOW_15"/>
      <sheetName val="cash_flow_curve15"/>
      <sheetName val="Revised_Labour15"/>
      <sheetName val="Rein_Ana15"/>
      <sheetName val="Gen_Exp_Breakup15"/>
      <sheetName val="Total_Quote15"/>
      <sheetName val="Works_-_Quote_Sheet15"/>
      <sheetName val="cover_page15"/>
      <sheetName val="Project_Data15"/>
      <sheetName val="Drop_Down_List15"/>
      <sheetName val="30개월기준대비표_아랍택)15"/>
      <sheetName val="총괄표_(2)15"/>
      <sheetName val="CIF_COST_ITEM15"/>
      <sheetName val="Item-_Compact15"/>
      <sheetName val="P&amp;L_-_AD15"/>
      <sheetName val="GF_Columns15"/>
      <sheetName val="Deprec_15"/>
      <sheetName val="DETAILED__BOQ15"/>
      <sheetName val="SPS_DETAIL15"/>
      <sheetName val="PC_Master_List15"/>
      <sheetName val="Field_Values15"/>
      <sheetName val="Structure_Bills_Qty15"/>
      <sheetName val="BASIS_-DEC_0815"/>
      <sheetName val="MN_T_B_15"/>
      <sheetName val="Data_Forecast15"/>
      <sheetName val="Basic_Rate15"/>
      <sheetName val="final_abstract15"/>
      <sheetName val="Master_Data_Sheet15"/>
      <sheetName val="Cement_recon_15"/>
      <sheetName val="Cleaning_&amp;_Grubbing15"/>
      <sheetName val="_15"/>
      <sheetName val="Intro_15"/>
      <sheetName val="_TCS,_NAGPUR-MANJIRI_C_PROGRE15"/>
      <sheetName val="Budget_in_SAP15"/>
      <sheetName val="Civil_Boq15"/>
      <sheetName val="Material_15"/>
      <sheetName val="Factors_15"/>
      <sheetName val="Adimi_bldg15"/>
      <sheetName val="Pump_House15"/>
      <sheetName val="Fuel_Regu_Station15"/>
      <sheetName val="Constants_Summary15"/>
      <sheetName val="Form_615"/>
      <sheetName val="Raw_Data15"/>
      <sheetName val="PointNo_515"/>
      <sheetName val="Plant_&amp;__Machinery15"/>
      <sheetName val="Load_Details-220kV15"/>
      <sheetName val="REPAIR&amp;_MAINT15"/>
      <sheetName val="Fill_this_out_first___34"/>
      <sheetName val="PDF_Front16"/>
      <sheetName val="Simple_Letter16"/>
      <sheetName val="Overall_Summary16"/>
      <sheetName val="CSI_Summary16"/>
      <sheetName val="Section_1_Areas16"/>
      <sheetName val="Section_1_Summary16"/>
      <sheetName val="Section_116"/>
      <sheetName val="Section_2_Areas16"/>
      <sheetName val="Section_2_Summary16"/>
      <sheetName val="Section_216"/>
      <sheetName val="Section_3_Areas16"/>
      <sheetName val="Section_3_Summary16"/>
      <sheetName val="Section_316"/>
      <sheetName val="Section_4_Areas16"/>
      <sheetName val="Section_4_Summary16"/>
      <sheetName val="Section_416"/>
      <sheetName val="Section_5_Areas16"/>
      <sheetName val="Section_5_Summary16"/>
      <sheetName val="Section_516"/>
      <sheetName val="Sitework_Areas16"/>
      <sheetName val="Section_6_Areas16"/>
      <sheetName val="Section_6_Summary16"/>
      <sheetName val="Section_616"/>
      <sheetName val="Sitework_Summary16"/>
      <sheetName val="Comparison_Summary16"/>
      <sheetName val="Fill_this_out_first___35"/>
      <sheetName val="SHEET_116"/>
      <sheetName val="Salient_Features16"/>
      <sheetName val="IDC_AHK_16"/>
      <sheetName val="BOQ_Direct_selling_cost16"/>
      <sheetName val="Monthwise_breakup16"/>
      <sheetName val="Reinf_Analy16"/>
      <sheetName val="Power_anal16"/>
      <sheetName val="Macro_custom_function16"/>
      <sheetName val="labour_coeff16"/>
      <sheetName val="PRECAST_lightconc-II16"/>
      <sheetName val="DLA_Standard_Cost_Report116"/>
      <sheetName val="IO_List16"/>
      <sheetName val="Sebtion_1_SumMary16"/>
      <sheetName val="Tender_Summary16"/>
      <sheetName val="TBAL9697_-group_wise__sdpl16"/>
      <sheetName val="Staff_Acco_16"/>
      <sheetName val="Pacakges_split16"/>
      <sheetName val="Basement_Budget16"/>
      <sheetName val="Extra_Item16"/>
      <sheetName val="Civil_Works16"/>
      <sheetName val="Cat_A_Change_Control16"/>
      <sheetName val="Meas_-Hotel_Part16"/>
      <sheetName val="RCC,Ret__Wall16"/>
      <sheetName val="Driveway_Beams16"/>
      <sheetName val="Labour_productivity16"/>
      <sheetName val="Stress_Calculation16"/>
      <sheetName val="Deduction_of_assets16"/>
      <sheetName val="schedule_nos16"/>
      <sheetName val="INPUT_SHEET16"/>
      <sheetName val="DEPTH_CHART_(ORR)_L_S_16"/>
      <sheetName val="Name_List16"/>
      <sheetName val="Contract_Night_Staff16"/>
      <sheetName val="Contract_Day_Staff16"/>
      <sheetName val="Day_Shift16"/>
      <sheetName val="Night_Shift16"/>
      <sheetName val="PA-_Consutant_16"/>
      <sheetName val="Cashflow_projection16"/>
      <sheetName val="Break_up_Sheet16"/>
      <sheetName val="1st_flr16"/>
      <sheetName val="Fin_Sum16"/>
      <sheetName val="1st_Slab16"/>
      <sheetName val="Order_Info16"/>
      <sheetName val="Scope_Reconciliation16"/>
      <sheetName val="Project_Budget_Worksheet16"/>
      <sheetName val="Approved_MTD_Proj_#'s16"/>
      <sheetName val="Sun_E_Type16"/>
      <sheetName val="As_per_PCA16"/>
      <sheetName val="BLOCK-A_(MEA_SHEET)16"/>
      <sheetName val="Project_Plan_-_WWW16"/>
      <sheetName val="WORK_TABLE16"/>
      <sheetName val="SITE_OVERHEADS16"/>
      <sheetName val="FITZ_MORT_9416"/>
      <sheetName val="Capex_-_Hry16"/>
      <sheetName val="LEVEL_SHEET16"/>
      <sheetName val="Material_Rates16"/>
      <sheetName val="SPT_vs_PHI16"/>
      <sheetName val="MASTER_RATE_ANALYSIS16"/>
      <sheetName val="Fee_Rate_Summary16"/>
      <sheetName val="Site_Dev_BOQ16"/>
      <sheetName val="Sheet3_(2)16"/>
      <sheetName val="\TCS,_NAGPUR-MANJIRI_C\PROGRE16"/>
      <sheetName val="Ra__stair16"/>
      <sheetName val="MEP_BOQ-16"/>
      <sheetName val="wooden_door16"/>
      <sheetName val="Sub_con_Summary16"/>
      <sheetName val="Cost_saving16"/>
      <sheetName val="GENERAL_SUMMARY16"/>
      <sheetName val="LMP_Summary16"/>
      <sheetName val="Sec_Summary16"/>
      <sheetName val="Labour_cost16"/>
      <sheetName val="BILLING_SCHEDULE16"/>
      <sheetName val="bill_curve16"/>
      <sheetName val="CASH_IN_&amp;_OUT_FLOW_16"/>
      <sheetName val="cash_flow_curve16"/>
      <sheetName val="Revised_Labour16"/>
      <sheetName val="Rein_Ana16"/>
      <sheetName val="Gen_Exp_Breakup16"/>
      <sheetName val="Total_Quote16"/>
      <sheetName val="Works_-_Quote_Sheet16"/>
      <sheetName val="cover_page16"/>
      <sheetName val="Project_Data16"/>
      <sheetName val="Drop_Down_List16"/>
      <sheetName val="30개월기준대비표_아랍택)16"/>
      <sheetName val="총괄표_(2)16"/>
      <sheetName val="CIF_COST_ITEM16"/>
      <sheetName val="Item-_Compact16"/>
      <sheetName val="P&amp;L_-_AD16"/>
      <sheetName val="GF_Columns16"/>
      <sheetName val="Deprec_16"/>
      <sheetName val="DETAILED__BOQ16"/>
      <sheetName val="SPS_DETAIL16"/>
      <sheetName val="PC_Master_List16"/>
      <sheetName val="Field_Values16"/>
      <sheetName val="Structure_Bills_Qty16"/>
      <sheetName val="BASIS_-DEC_0816"/>
      <sheetName val="MN_T_B_16"/>
      <sheetName val="Data_Forecast16"/>
      <sheetName val="Basic_Rate16"/>
      <sheetName val="final_abstract16"/>
      <sheetName val="Master_Data_Sheet16"/>
      <sheetName val="Cement_recon_16"/>
      <sheetName val="Cleaning_&amp;_Grubbing16"/>
      <sheetName val="_16"/>
      <sheetName val="Intro_16"/>
      <sheetName val="_TCS,_NAGPUR-MANJIRI_C_PROGRE16"/>
      <sheetName val="Budget_in_SAP16"/>
      <sheetName val="Civil_Boq16"/>
      <sheetName val="Material_16"/>
      <sheetName val="Factors_16"/>
      <sheetName val="Adimi_bldg16"/>
      <sheetName val="Pump_House16"/>
      <sheetName val="Fuel_Regu_Station16"/>
      <sheetName val="Constants_Summary16"/>
      <sheetName val="Form_616"/>
      <sheetName val="Raw_Data16"/>
      <sheetName val="PointNo_516"/>
      <sheetName val="Plant_&amp;__Machinery16"/>
      <sheetName val="Load_Details-220kV16"/>
      <sheetName val="REPAIR&amp;_MAINT16"/>
      <sheetName val="Fill_this_out_first___36"/>
      <sheetName val="Fill_this_out_first___37"/>
      <sheetName val="PDF_Front17"/>
      <sheetName val="Simple_Letter17"/>
      <sheetName val="Overall_Summary17"/>
      <sheetName val="CSI_Summary17"/>
      <sheetName val="Section_1_Areas17"/>
      <sheetName val="Section_1_Summary17"/>
      <sheetName val="Section_117"/>
      <sheetName val="Section_2_Areas17"/>
      <sheetName val="Section_2_Summary17"/>
      <sheetName val="Section_217"/>
      <sheetName val="Section_3_Areas17"/>
      <sheetName val="Section_3_Summary17"/>
      <sheetName val="Section_317"/>
      <sheetName val="Section_4_Areas17"/>
      <sheetName val="Section_4_Summary17"/>
      <sheetName val="Section_417"/>
      <sheetName val="Section_5_Areas17"/>
      <sheetName val="Section_5_Summary17"/>
      <sheetName val="Section_517"/>
      <sheetName val="Sitework_Areas17"/>
      <sheetName val="Section_6_Areas17"/>
      <sheetName val="Section_6_Summary17"/>
      <sheetName val="Section_617"/>
      <sheetName val="Sitework_Summary17"/>
      <sheetName val="Comparison_Summary17"/>
      <sheetName val="Fill_this_out_first___38"/>
      <sheetName val="SHEET_117"/>
      <sheetName val="Salient_Features17"/>
      <sheetName val="IDC_AHK_17"/>
      <sheetName val="BOQ_Direct_selling_cost17"/>
      <sheetName val="Monthwise_breakup17"/>
      <sheetName val="Reinf_Analy17"/>
      <sheetName val="Power_anal17"/>
      <sheetName val="Macro_custom_function17"/>
      <sheetName val="labour_coeff17"/>
      <sheetName val="PRECAST_lightconc-II17"/>
      <sheetName val="DLA_Standard_Cost_Report117"/>
      <sheetName val="IO_List17"/>
      <sheetName val="Sebtion_1_SumMary17"/>
      <sheetName val="Tender_Summary17"/>
      <sheetName val="TBAL9697_-group_wise__sdpl17"/>
      <sheetName val="Staff_Acco_17"/>
      <sheetName val="Pacakges_split17"/>
      <sheetName val="Basement_Budget17"/>
      <sheetName val="Extra_Item17"/>
      <sheetName val="Civil_Works17"/>
      <sheetName val="Cat_A_Change_Control17"/>
      <sheetName val="Meas_-Hotel_Part17"/>
      <sheetName val="RCC,Ret__Wall17"/>
      <sheetName val="Driveway_Beams17"/>
      <sheetName val="Labour_productivity17"/>
      <sheetName val="Stress_Calculation17"/>
      <sheetName val="Deduction_of_assets17"/>
      <sheetName val="schedule_nos17"/>
      <sheetName val="INPUT_SHEET17"/>
      <sheetName val="DEPTH_CHART_(ORR)_L_S_17"/>
      <sheetName val="Name_List17"/>
      <sheetName val="Contract_Night_Staff17"/>
      <sheetName val="Contract_Day_Staff17"/>
      <sheetName val="Day_Shift17"/>
      <sheetName val="Night_Shift17"/>
      <sheetName val="PA-_Consutant_17"/>
      <sheetName val="Cashflow_projection17"/>
      <sheetName val="Break_up_Sheet17"/>
      <sheetName val="1st_flr17"/>
      <sheetName val="Fin_Sum17"/>
      <sheetName val="1st_Slab17"/>
      <sheetName val="Order_Info17"/>
      <sheetName val="Scope_Reconciliation17"/>
      <sheetName val="Project_Budget_Worksheet17"/>
      <sheetName val="Approved_MTD_Proj_#'s17"/>
      <sheetName val="Sun_E_Type17"/>
      <sheetName val="As_per_PCA17"/>
      <sheetName val="BLOCK-A_(MEA_SHEET)17"/>
      <sheetName val="Project_Plan_-_WWW17"/>
      <sheetName val="WORK_TABLE17"/>
      <sheetName val="SITE_OVERHEADS17"/>
      <sheetName val="FITZ_MORT_9417"/>
      <sheetName val="Capex_-_Hry17"/>
      <sheetName val="LEVEL_SHEET17"/>
      <sheetName val="Material_Rates17"/>
      <sheetName val="SPT_vs_PHI17"/>
      <sheetName val="MASTER_RATE_ANALYSIS17"/>
      <sheetName val="Fee_Rate_Summary17"/>
      <sheetName val="Site_Dev_BOQ17"/>
      <sheetName val="Rate_analysis7"/>
      <sheetName val="Sheet3_(2)17"/>
      <sheetName val="\TCS,_NAGPUR-MANJIRI_C\PROGRE17"/>
      <sheetName val="Ra__stair17"/>
      <sheetName val="MEP_BOQ-17"/>
      <sheetName val="wooden_door17"/>
      <sheetName val="Sub_con_Summary17"/>
      <sheetName val="Cost_saving17"/>
      <sheetName val="GENERAL_SUMMARY17"/>
      <sheetName val="LMP_Summary17"/>
      <sheetName val="Sec_Summary17"/>
      <sheetName val="Labour_cost17"/>
      <sheetName val="BILLING_SCHEDULE17"/>
      <sheetName val="bill_curve17"/>
      <sheetName val="CASH_IN_&amp;_OUT_FLOW_17"/>
      <sheetName val="cash_flow_curve17"/>
      <sheetName val="Revised_Labour17"/>
      <sheetName val="Rein_Ana17"/>
      <sheetName val="Gen_Exp_Breakup17"/>
      <sheetName val="Total_Quote17"/>
      <sheetName val="Works_-_Quote_Sheet17"/>
      <sheetName val="cover_page17"/>
      <sheetName val="Project_Data17"/>
      <sheetName val="Drop_Down_List17"/>
      <sheetName val="30개월기준대비표_아랍택)17"/>
      <sheetName val="총괄표_(2)17"/>
      <sheetName val="CIF_COST_ITEM17"/>
      <sheetName val="Item-_Compact17"/>
      <sheetName val="P&amp;L_-_AD17"/>
      <sheetName val="GF_Columns17"/>
      <sheetName val="Deprec_17"/>
      <sheetName val="DETAILED__BOQ17"/>
      <sheetName val="SPS_DETAIL17"/>
      <sheetName val="PC_Master_List17"/>
      <sheetName val="Field_Values17"/>
      <sheetName val="Structure_Bills_Qty17"/>
      <sheetName val="BASIS_-DEC_0817"/>
      <sheetName val="MN_T_B_17"/>
      <sheetName val="Data_Forecast17"/>
      <sheetName val="Basic_Rate17"/>
      <sheetName val="final_abstract17"/>
      <sheetName val="Master_Data_Sheet17"/>
      <sheetName val="Cement_recon_17"/>
      <sheetName val="Cleaning_&amp;_Grubbing17"/>
      <sheetName val="_17"/>
      <sheetName val="Intro_17"/>
      <sheetName val="_TCS,_NAGPUR-MANJIRI_C_PROGRE17"/>
      <sheetName val="Budget_in_SAP17"/>
      <sheetName val="Civil_Boq17"/>
      <sheetName val="Material_17"/>
      <sheetName val="Factors_17"/>
      <sheetName val="Adimi_bldg17"/>
      <sheetName val="Pump_House17"/>
      <sheetName val="Fuel_Regu_Station17"/>
      <sheetName val="Constants_Summary17"/>
      <sheetName val="Form_617"/>
      <sheetName val="Raw_Data17"/>
      <sheetName val="PointNo_517"/>
      <sheetName val="Plant_&amp;__Machinery17"/>
      <sheetName val="Load_Details-220kV17"/>
      <sheetName val="REPAIR&amp;_MAINT17"/>
      <sheetName val="WBS"/>
      <sheetName val="Fcst vs Budgets"/>
      <sheetName val="Final"/>
      <sheetName val="Rate_analysis8"/>
      <sheetName val="PRC_PROG "/>
      <sheetName val="master"/>
      <sheetName val="S2groupcode"/>
      <sheetName val="Detail In Door Stad"/>
      <sheetName val="BP"/>
      <sheetName val="1-OBJ98 "/>
      <sheetName val="INTSHEET"/>
      <sheetName val="INTSHEET3"/>
      <sheetName val="Layer Table"/>
      <sheetName val=" Acc. Sched."/>
      <sheetName val="St.co.91.5lvl"/>
      <sheetName val="office"/>
      <sheetName val="Lab"/>
      <sheetName val="Boq - Flats"/>
      <sheetName val="Publicbuilding"/>
      <sheetName val="P1260Projected.5700 Detail"/>
      <sheetName val="P852.5000 Detail"/>
      <sheetName val="P854.5000 Detail"/>
      <sheetName val="P856.5000 Detail"/>
      <sheetName val="P858.5000 Detail"/>
      <sheetName val="P860Baseline.5000 Detail"/>
      <sheetName val="DataSheet"/>
      <sheetName val="Variations"/>
      <sheetName val="Cost Index"/>
      <sheetName val="TEXT"/>
      <sheetName val="foot-slab reinft"/>
      <sheetName val="Brand"/>
      <sheetName val="PackSize"/>
      <sheetName val="PackagingType"/>
      <sheetName val="Plant"/>
      <sheetName val="ProductHierarchy"/>
      <sheetName val="PurchGroup"/>
      <sheetName val="Sub-brand"/>
      <sheetName val="UOM"/>
      <sheetName val="Variant"/>
      <sheetName val="Debits as on 12.04.08"/>
      <sheetName val="zone-8"/>
      <sheetName val="MHNO_LEV"/>
      <sheetName val="co_5"/>
      <sheetName val="Labor abs-NMR"/>
      <sheetName val="Sumcosts"/>
      <sheetName val="TOTAL"/>
      <sheetName val="E_Summary"/>
      <sheetName val="D_Cntnts"/>
      <sheetName val="Mechanical"/>
      <sheetName val="Cost Rates"/>
      <sheetName val="LOOKUP(MM)"/>
      <sheetName val="PROJECT BRIEF(EX.NEW)"/>
      <sheetName val="Expenses over time"/>
      <sheetName val="Att_B"/>
      <sheetName val="B2-Basement"/>
      <sheetName val="B7-N04-Apartment"/>
      <sheetName val="B14-U07-Apartment"/>
      <sheetName val="자압"/>
      <sheetName val="Panels (DWG)"/>
      <sheetName val="Val breakdown"/>
      <sheetName val="Orç. Estrelas Santiago"/>
      <sheetName val="Bill No.3"/>
      <sheetName val="Fill_this_out_first___39"/>
      <sheetName val="Fill_this_out_first___41"/>
      <sheetName val="PDF_Front18"/>
      <sheetName val="Simple_Letter18"/>
      <sheetName val="Overall_Summary18"/>
      <sheetName val="CSI_Summary18"/>
      <sheetName val="Section_1_Areas18"/>
      <sheetName val="Section_1_Summary18"/>
      <sheetName val="Section_118"/>
      <sheetName val="Section_2_Areas18"/>
      <sheetName val="Section_2_Summary18"/>
      <sheetName val="Section_218"/>
      <sheetName val="Section_3_Areas18"/>
      <sheetName val="Section_3_Summary18"/>
      <sheetName val="Section_318"/>
      <sheetName val="Section_4_Areas18"/>
      <sheetName val="Section_4_Summary18"/>
      <sheetName val="Section_418"/>
      <sheetName val="Section_5_Areas18"/>
      <sheetName val="Section_5_Summary18"/>
      <sheetName val="Section_518"/>
      <sheetName val="Sitework_Areas18"/>
      <sheetName val="Section_6_Areas18"/>
      <sheetName val="Section_6_Summary18"/>
      <sheetName val="Section_618"/>
      <sheetName val="Sitework_Summary18"/>
      <sheetName val="Comparison_Summary18"/>
      <sheetName val="Fill_this_out_first___40"/>
      <sheetName val="SHEET_118"/>
      <sheetName val="Salient_Features18"/>
      <sheetName val="IDC_AHK_18"/>
      <sheetName val="BOQ_Direct_selling_cost18"/>
      <sheetName val="Monthwise_breakup18"/>
      <sheetName val="Reinf_Analy18"/>
      <sheetName val="Power_anal18"/>
      <sheetName val="PRECAST_lightconc-II18"/>
      <sheetName val="labour_coeff18"/>
      <sheetName val="DLA_Standard_Cost_Report118"/>
      <sheetName val="Macro_custom_function18"/>
      <sheetName val="IO_List18"/>
      <sheetName val="Sebtion_1_SumMary18"/>
      <sheetName val="Tender_Summary18"/>
      <sheetName val="TBAL9697_-group_wise__sdpl18"/>
      <sheetName val="Staff_Acco_18"/>
      <sheetName val="Pacakges_split18"/>
      <sheetName val="Basement_Budget18"/>
      <sheetName val="Extra_Item18"/>
      <sheetName val="Civil_Works18"/>
      <sheetName val="Cat_A_Change_Control18"/>
      <sheetName val="Meas_-Hotel_Part18"/>
      <sheetName val="RCC,Ret__Wall18"/>
      <sheetName val="Driveway_Beams18"/>
      <sheetName val="Labour_productivity18"/>
      <sheetName val="Stress_Calculation18"/>
      <sheetName val="Deduction_of_assets18"/>
      <sheetName val="schedule_nos18"/>
      <sheetName val="INPUT_SHEET18"/>
      <sheetName val="DEPTH_CHART_(ORR)_L_S_18"/>
      <sheetName val="Name_List18"/>
      <sheetName val="Contract_Night_Staff18"/>
      <sheetName val="Contract_Day_Staff18"/>
      <sheetName val="Day_Shift18"/>
      <sheetName val="Night_Shift18"/>
      <sheetName val="PA-_Consutant_18"/>
      <sheetName val="Cashflow_projection18"/>
      <sheetName val="Break_up_Sheet18"/>
      <sheetName val="1st_flr18"/>
      <sheetName val="Fin_Sum18"/>
      <sheetName val="1st_Slab18"/>
      <sheetName val="Order_Info18"/>
      <sheetName val="Scope_Reconciliation18"/>
      <sheetName val="Project_Budget_Worksheet18"/>
      <sheetName val="Approved_MTD_Proj_#'s18"/>
      <sheetName val="Sun_E_Type18"/>
      <sheetName val="As_per_PCA18"/>
      <sheetName val="BLOCK-A_(MEA_SHEET)18"/>
      <sheetName val="Project_Plan_-_WWW18"/>
      <sheetName val="WORK_TABLE18"/>
      <sheetName val="SITE_OVERHEADS18"/>
      <sheetName val="FITZ_MORT_9418"/>
      <sheetName val="Capex_-_Hry18"/>
      <sheetName val="LEVEL_SHEET18"/>
      <sheetName val="Material_Rates18"/>
      <sheetName val="SPT_vs_PHI18"/>
      <sheetName val="MASTER_RATE_ANALYSIS18"/>
      <sheetName val="Fee_Rate_Summary18"/>
      <sheetName val="Site_Dev_BOQ18"/>
      <sheetName val="Sheet3_(2)18"/>
      <sheetName val="\TCS,_NAGPUR-MANJIRI_C\PROGRE18"/>
      <sheetName val="Ra__stair18"/>
      <sheetName val="MEP_BOQ-18"/>
      <sheetName val="wooden_door18"/>
      <sheetName val="Sub_con_Summary18"/>
      <sheetName val="Cost_saving18"/>
      <sheetName val="GENERAL_SUMMARY18"/>
      <sheetName val="LMP_Summary18"/>
      <sheetName val="Sec_Summary18"/>
      <sheetName val="Labour_cost18"/>
      <sheetName val="BILLING_SCHEDULE18"/>
      <sheetName val="bill_curve18"/>
      <sheetName val="CASH_IN_&amp;_OUT_FLOW_18"/>
      <sheetName val="cash_flow_curve18"/>
      <sheetName val="Revised_Labour18"/>
      <sheetName val="Rein_Ana18"/>
      <sheetName val="cover_page18"/>
      <sheetName val="Project_Data18"/>
      <sheetName val="Gen_Exp_Breakup18"/>
      <sheetName val="Total_Quote18"/>
      <sheetName val="Works_-_Quote_Sheet18"/>
      <sheetName val="30개월기준대비표_아랍택)18"/>
      <sheetName val="총괄표_(2)18"/>
      <sheetName val="Drop_Down_List18"/>
      <sheetName val="CIF_COST_ITEM18"/>
      <sheetName val="Item-_Compact18"/>
      <sheetName val="P&amp;L_-_AD18"/>
      <sheetName val="GF_Columns18"/>
      <sheetName val="Deprec_18"/>
      <sheetName val="DETAILED__BOQ18"/>
      <sheetName val="SPS_DETAIL18"/>
      <sheetName val="PC_Master_List18"/>
      <sheetName val="Field_Values18"/>
      <sheetName val="Structure_Bills_Qty18"/>
      <sheetName val="BASIS_-DEC_0818"/>
      <sheetName val="MN_T_B_18"/>
      <sheetName val="Data_Forecast18"/>
      <sheetName val="Basic_Rate18"/>
      <sheetName val="final_abstract18"/>
      <sheetName val="Master_Data_Sheet18"/>
      <sheetName val="Cement_recon_18"/>
      <sheetName val="Cleaning_&amp;_Grubbing18"/>
      <sheetName val="_18"/>
      <sheetName val="Intro_18"/>
      <sheetName val="_TCS,_NAGPUR-MANJIRI_C_PROGRE18"/>
      <sheetName val="Budget_in_SAP18"/>
      <sheetName val="Civil_Boq18"/>
      <sheetName val="Material_18"/>
      <sheetName val="Factors_18"/>
      <sheetName val="Adimi_bldg18"/>
      <sheetName val="Pump_House18"/>
      <sheetName val="Fuel_Regu_Station18"/>
      <sheetName val="Constants_Summary18"/>
      <sheetName val="Form_618"/>
      <sheetName val="Raw_Data18"/>
      <sheetName val="PointNo_518"/>
      <sheetName val="Plant_&amp;__Machinery18"/>
      <sheetName val="Load_Details-220kV18"/>
      <sheetName val="REPAIR&amp;_MAINT18"/>
      <sheetName val="INDIGINEOUS_ITEMS_"/>
      <sheetName val="India_F&amp;S_Template"/>
      <sheetName val="key_dates"/>
      <sheetName val="Main_Gate_House"/>
      <sheetName val="Assumption_Inputs"/>
      <sheetName val="BOQ_T4B"/>
      <sheetName val="F_Blk"/>
      <sheetName val="Discount_&amp;_Margin"/>
      <sheetName val="M_S_"/>
      <sheetName val="COP_Final"/>
      <sheetName val="Forecast_Variance_Planning_hrs"/>
      <sheetName val="PRC_PROG_"/>
      <sheetName val="Val_breakdown"/>
      <sheetName val="Orç__Estrelas_Santiago"/>
      <sheetName val="Bill_No_3"/>
      <sheetName val="REPAIR&amp;_MAINT20"/>
      <sheetName val="REPAIR&amp;_MAINT19"/>
      <sheetName val="REPAIR&amp;_MAINT21"/>
      <sheetName val="Data Input"/>
      <sheetName val="REPAIR&amp;_MAINT22"/>
      <sheetName val="Rate_analysis9"/>
      <sheetName val="PDF_Front19"/>
      <sheetName val="Simple_Letter19"/>
      <sheetName val="Overall_Summary19"/>
      <sheetName val="CSI_Summary19"/>
      <sheetName val="Section_1_Areas19"/>
      <sheetName val="Section_1_Summary19"/>
      <sheetName val="Section_119"/>
      <sheetName val="Section_2_Areas19"/>
      <sheetName val="Section_2_Summary19"/>
      <sheetName val="Section_219"/>
      <sheetName val="Section_3_Areas19"/>
      <sheetName val="Section_3_Summary19"/>
      <sheetName val="Section_319"/>
      <sheetName val="Section_4_Areas19"/>
      <sheetName val="Section_4_Summary19"/>
      <sheetName val="Section_419"/>
      <sheetName val="Section_5_Areas19"/>
      <sheetName val="Section_5_Summary19"/>
      <sheetName val="Section_519"/>
      <sheetName val="Sitework_Areas19"/>
      <sheetName val="Section_6_Areas19"/>
      <sheetName val="Section_6_Summary19"/>
      <sheetName val="Section_619"/>
      <sheetName val="Sitework_Summary19"/>
      <sheetName val="Comparison_Summary19"/>
      <sheetName val="Fill_this_out_first___42"/>
      <sheetName val="Salient_Features19"/>
      <sheetName val="IDC_AHK_19"/>
      <sheetName val="BOQ_Direct_selling_cost19"/>
      <sheetName val="Monthwise_breakup19"/>
      <sheetName val="Reinf_Analy19"/>
      <sheetName val="Power_anal19"/>
      <sheetName val="SHEET_119"/>
      <sheetName val="labour_coeff19"/>
      <sheetName val="PRECAST_lightconc-II19"/>
      <sheetName val="DLA_Standard_Cost_Report119"/>
      <sheetName val="Sebtion_1_SumMary19"/>
      <sheetName val="IO_List19"/>
      <sheetName val="Macro_custom_function19"/>
      <sheetName val="RCC,Ret__Wall19"/>
      <sheetName val="TBAL9697_-group_wise__sdpl19"/>
      <sheetName val="Staff_Acco_19"/>
      <sheetName val="Pacakges_split19"/>
      <sheetName val="Basement_Budget19"/>
      <sheetName val="Extra_Item19"/>
      <sheetName val="Meas_-Hotel_Part19"/>
      <sheetName val="schedule_nos19"/>
      <sheetName val="INPUT_SHEET19"/>
      <sheetName val="DEPTH_CHART_(ORR)_L_S_19"/>
      <sheetName val="Name_List19"/>
      <sheetName val="PA-_Consutant_19"/>
      <sheetName val="Stress_Calculation19"/>
      <sheetName val="Break_up_Sheet19"/>
      <sheetName val="Tender_Summary19"/>
      <sheetName val="Cat_A_Change_Control19"/>
      <sheetName val="Deduction_of_assets19"/>
      <sheetName val="Driveway_Beams19"/>
      <sheetName val="Contract_Night_Staff19"/>
      <sheetName val="Contract_Day_Staff19"/>
      <sheetName val="Day_Shift19"/>
      <sheetName val="Night_Shift19"/>
      <sheetName val="Civil_Works19"/>
      <sheetName val="Labour_productivity19"/>
      <sheetName val="Cashflow_projection19"/>
      <sheetName val="Scope_Reconciliation19"/>
      <sheetName val="1st_Slab19"/>
      <sheetName val="1st_flr19"/>
      <sheetName val="FITZ_MORT_9419"/>
      <sheetName val="Fin_Sum19"/>
      <sheetName val="Sun_E_Type19"/>
      <sheetName val="As_per_PCA19"/>
      <sheetName val="SITE_OVERHEADS19"/>
      <sheetName val="Order_Info19"/>
      <sheetName val="Capex_-_Hry19"/>
      <sheetName val="LEVEL_SHEET19"/>
      <sheetName val="SPT_vs_PHI19"/>
      <sheetName val="MASTER_RATE_ANALYSIS19"/>
      <sheetName val="Fee_Rate_Summary19"/>
      <sheetName val="Project_Budget_Worksheet19"/>
      <sheetName val="Approved_MTD_Proj_#'s19"/>
      <sheetName val="BLOCK-A_(MEA_SHEET)19"/>
      <sheetName val="Project_Plan_-_WWW19"/>
      <sheetName val="WORK_TABLE19"/>
      <sheetName val="Works_-_Quote_Sheet19"/>
      <sheetName val="Item-_Compact19"/>
      <sheetName val="GF_Columns19"/>
      <sheetName val="P&amp;L_-_AD19"/>
      <sheetName val="Site_Dev_BOQ19"/>
      <sheetName val="Sheet3_(2)19"/>
      <sheetName val="\TCS,_NAGPUR-MANJIRI_C\PROGRE19"/>
      <sheetName val="SPS_DETAIL19"/>
      <sheetName val="Deprec_19"/>
      <sheetName val="DETAILED__BOQ19"/>
      <sheetName val="PC_Master_List19"/>
      <sheetName val="Field_Values19"/>
      <sheetName val="Structure_Bills_Qty19"/>
      <sheetName val="BASIS_-DEC_0819"/>
      <sheetName val="MN_T_B_19"/>
      <sheetName val="Data_Forecast19"/>
      <sheetName val="Basic_Rate19"/>
      <sheetName val="final_abstract19"/>
      <sheetName val="Master_Data_Sheet19"/>
      <sheetName val="Cement_recon_19"/>
      <sheetName val="Total_Quote19"/>
      <sheetName val="_TCS,_NAGPUR-MANJIRI_C_PROGRE19"/>
      <sheetName val="Budget_in_SAP19"/>
      <sheetName val="Civil_Boq19"/>
      <sheetName val="Material_19"/>
      <sheetName val="Factors_19"/>
      <sheetName val="REPAIR&amp;_MAINT23"/>
      <sheetName val="Material_Rates19"/>
      <sheetName val="Ra__stair19"/>
      <sheetName val="MEP_BOQ-19"/>
      <sheetName val="wooden_door19"/>
      <sheetName val="Sub_con_Summary19"/>
      <sheetName val="Cost_saving19"/>
      <sheetName val="GENERAL_SUMMARY19"/>
      <sheetName val="LMP_Summary19"/>
      <sheetName val="Sec_Summary19"/>
      <sheetName val="Labour_cost19"/>
      <sheetName val="BILLING_SCHEDULE19"/>
      <sheetName val="bill_curve19"/>
      <sheetName val="CASH_IN_&amp;_OUT_FLOW_19"/>
      <sheetName val="cash_flow_curve19"/>
      <sheetName val="Revised_Labour19"/>
      <sheetName val="Rein_Ana19"/>
      <sheetName val="Gen_Exp_Breakup19"/>
      <sheetName val="cover_page19"/>
      <sheetName val="Project_Data19"/>
      <sheetName val="Drop_Down_List19"/>
      <sheetName val="30개월기준대비표_아랍택)19"/>
      <sheetName val="총괄표_(2)19"/>
      <sheetName val="CIF_COST_ITEM19"/>
      <sheetName val="Cleaning_&amp;_Grubbing19"/>
      <sheetName val="_19"/>
      <sheetName val="Intro_19"/>
      <sheetName val="Adimi_bldg19"/>
      <sheetName val="Pump_House19"/>
      <sheetName val="Fuel_Regu_Station19"/>
      <sheetName val="Constants_Summary19"/>
      <sheetName val="Form_619"/>
      <sheetName val="Raw_Data19"/>
      <sheetName val="PointNo_519"/>
      <sheetName val="Plant_&amp;__Machinery19"/>
      <sheetName val="Load_Details-220kV19"/>
      <sheetName val="INDIGINEOUS_ITEMS_1"/>
      <sheetName val="India_F&amp;S_Template1"/>
      <sheetName val="key_dates1"/>
      <sheetName val="Main_Gate_House1"/>
      <sheetName val="Assumption_Inputs1"/>
      <sheetName val="BOQ_T4B1"/>
      <sheetName val="F_Blk1"/>
      <sheetName val="Fill_this_out_first___43"/>
      <sheetName val="PDF_Front20"/>
      <sheetName val="Simple_Letter20"/>
      <sheetName val="Overall_Summary20"/>
      <sheetName val="CSI_Summary20"/>
      <sheetName val="Section_1_Areas20"/>
      <sheetName val="Section_1_Summary20"/>
      <sheetName val="Section_120"/>
      <sheetName val="Section_2_Areas20"/>
      <sheetName val="Section_2_Summary20"/>
      <sheetName val="Section_220"/>
      <sheetName val="Section_3_Areas20"/>
      <sheetName val="Section_3_Summary20"/>
      <sheetName val="Section_320"/>
      <sheetName val="Section_4_Areas20"/>
      <sheetName val="Section_4_Summary20"/>
      <sheetName val="Section_420"/>
      <sheetName val="Section_5_Areas20"/>
      <sheetName val="Section_5_Summary20"/>
      <sheetName val="Section_520"/>
      <sheetName val="Sitework_Areas20"/>
      <sheetName val="Section_6_Areas20"/>
      <sheetName val="Section_6_Summary20"/>
      <sheetName val="Section_620"/>
      <sheetName val="Sitework_Summary20"/>
      <sheetName val="Comparison_Summary20"/>
      <sheetName val="Fill_this_out_first___44"/>
      <sheetName val="SHEET_120"/>
      <sheetName val="Salient_Features20"/>
      <sheetName val="IDC_AHK_20"/>
      <sheetName val="BOQ_Direct_selling_cost20"/>
      <sheetName val="Monthwise_breakup20"/>
      <sheetName val="Reinf_Analy20"/>
      <sheetName val="Power_anal20"/>
      <sheetName val="Macro_custom_function20"/>
      <sheetName val="labour_coeff20"/>
      <sheetName val="PRECAST_lightconc-II20"/>
      <sheetName val="DLA_Standard_Cost_Report120"/>
      <sheetName val="IO_List20"/>
      <sheetName val="Sebtion_1_SumMary20"/>
      <sheetName val="Tender_Summary20"/>
      <sheetName val="TBAL9697_-group_wise__sdpl20"/>
      <sheetName val="Staff_Acco_20"/>
      <sheetName val="Pacakges_split20"/>
      <sheetName val="Basement_Budget20"/>
      <sheetName val="Extra_Item20"/>
      <sheetName val="Civil_Works20"/>
      <sheetName val="Cat_A_Change_Control20"/>
      <sheetName val="Meas_-Hotel_Part20"/>
      <sheetName val="RCC,Ret__Wall20"/>
      <sheetName val="Driveway_Beams20"/>
      <sheetName val="Labour_productivity20"/>
      <sheetName val="Stress_Calculation20"/>
      <sheetName val="Deduction_of_assets20"/>
      <sheetName val="schedule_nos20"/>
      <sheetName val="INPUT_SHEET20"/>
      <sheetName val="DEPTH_CHART_(ORR)_L_S_20"/>
      <sheetName val="Name_List20"/>
      <sheetName val="Contract_Night_Staff20"/>
      <sheetName val="Contract_Day_Staff20"/>
      <sheetName val="Day_Shift20"/>
      <sheetName val="Night_Shift20"/>
      <sheetName val="PA-_Consutant_20"/>
      <sheetName val="Cashflow_projection20"/>
      <sheetName val="Break_up_Sheet20"/>
      <sheetName val="1st_flr20"/>
      <sheetName val="Fin_Sum20"/>
      <sheetName val="1st_Slab20"/>
      <sheetName val="Order_Info20"/>
      <sheetName val="Scope_Reconciliation20"/>
      <sheetName val="Project_Budget_Worksheet20"/>
      <sheetName val="Approved_MTD_Proj_#'s20"/>
      <sheetName val="Sun_E_Type20"/>
      <sheetName val="As_per_PCA20"/>
      <sheetName val="BLOCK-A_(MEA_SHEET)20"/>
      <sheetName val="Project_Plan_-_WWW20"/>
      <sheetName val="WORK_TABLE20"/>
      <sheetName val="SITE_OVERHEADS20"/>
      <sheetName val="FITZ_MORT_9420"/>
      <sheetName val="Capex_-_Hry20"/>
      <sheetName val="LEVEL_SHEET20"/>
      <sheetName val="Material_Rates20"/>
      <sheetName val="SPT_vs_PHI20"/>
      <sheetName val="MASTER_RATE_ANALYSIS20"/>
      <sheetName val="Fee_Rate_Summary20"/>
      <sheetName val="Site_Dev_BOQ20"/>
      <sheetName val="Sheet3_(2)20"/>
      <sheetName val="\TCS,_NAGPUR-MANJIRI_C\PROGRE20"/>
      <sheetName val="Ra__stair20"/>
      <sheetName val="MEP_BOQ-20"/>
      <sheetName val="wooden_door20"/>
      <sheetName val="Sub_con_Summary20"/>
      <sheetName val="Cost_saving20"/>
      <sheetName val="GENERAL_SUMMARY20"/>
      <sheetName val="LMP_Summary20"/>
      <sheetName val="Sec_Summary20"/>
      <sheetName val="Labour_cost20"/>
      <sheetName val="BILLING_SCHEDULE20"/>
      <sheetName val="bill_curve20"/>
      <sheetName val="CASH_IN_&amp;_OUT_FLOW_20"/>
      <sheetName val="cash_flow_curve20"/>
      <sheetName val="Revised_Labour20"/>
      <sheetName val="Rein_Ana20"/>
      <sheetName val="Gen_Exp_Breakup20"/>
      <sheetName val="Total_Quote20"/>
      <sheetName val="Works_-_Quote_Sheet20"/>
      <sheetName val="cover_page20"/>
      <sheetName val="Project_Data20"/>
      <sheetName val="Drop_Down_List20"/>
      <sheetName val="30개월기준대비표_아랍택)20"/>
      <sheetName val="총괄표_(2)20"/>
      <sheetName val="CIF_COST_ITEM20"/>
      <sheetName val="Item-_Compact20"/>
      <sheetName val="P&amp;L_-_AD20"/>
      <sheetName val="GF_Columns20"/>
      <sheetName val="Deprec_20"/>
      <sheetName val="DETAILED__BOQ20"/>
      <sheetName val="SPS_DETAIL20"/>
      <sheetName val="PC_Master_List20"/>
      <sheetName val="Field_Values20"/>
      <sheetName val="Structure_Bills_Qty20"/>
      <sheetName val="BASIS_-DEC_0820"/>
      <sheetName val="MN_T_B_20"/>
      <sheetName val="Data_Forecast20"/>
      <sheetName val="Basic_Rate20"/>
      <sheetName val="final_abstract20"/>
      <sheetName val="Master_Data_Sheet20"/>
      <sheetName val="Cement_recon_20"/>
      <sheetName val="Cleaning_&amp;_Grubbing20"/>
      <sheetName val="_20"/>
      <sheetName val="Intro_20"/>
      <sheetName val="_TCS,_NAGPUR-MANJIRI_C_PROGRE20"/>
      <sheetName val="Budget_in_SAP20"/>
      <sheetName val="Civil_Boq20"/>
      <sheetName val="Material_20"/>
      <sheetName val="Factors_20"/>
      <sheetName val="Adimi_bldg20"/>
      <sheetName val="Pump_House20"/>
      <sheetName val="Fuel_Regu_Station20"/>
      <sheetName val="Constants_Summary20"/>
      <sheetName val="Form_620"/>
      <sheetName val="Raw_Data20"/>
      <sheetName val="PointNo_520"/>
      <sheetName val="Plant_&amp;__Machinery20"/>
      <sheetName val="Load_Details-220kV20"/>
      <sheetName val="REPAIR&amp;_MAINT24"/>
      <sheetName val="INDIGINEOUS_ITEMS_2"/>
      <sheetName val="India_F&amp;S_Template2"/>
      <sheetName val="key_dates2"/>
      <sheetName val="Main_Gate_House2"/>
      <sheetName val="Assumption_Inputs2"/>
      <sheetName val="BOQ_T4B2"/>
      <sheetName val="F_Blk2"/>
      <sheetName val="Discount_&amp;_Margin1"/>
      <sheetName val="M_S_1"/>
      <sheetName val="COP_Final1"/>
      <sheetName val="Forecast_Variance_Planning_hrs1"/>
      <sheetName val="PRC_PROG_1"/>
      <sheetName val="Contract Details"/>
      <sheetName val="Programme"/>
      <sheetName val="Civil-Weekly"/>
      <sheetName val="Elec-Weekly"/>
      <sheetName val="Mech-Weekly"/>
      <sheetName val="Pipe-Weekly"/>
      <sheetName val="Datas"/>
      <sheetName val="Tank-Weekly"/>
      <sheetName val="Project-Weekly"/>
      <sheetName val="U5-Weekly"/>
      <sheetName val="ICM"/>
      <sheetName val="Fcst_vs_Budgets"/>
      <sheetName val="St_co_91_5lvl"/>
      <sheetName val="Layer_Table"/>
      <sheetName val="단가비교표"/>
      <sheetName val="SUPPLY -Sanitary Fixtures"/>
      <sheetName val="External"/>
      <sheetName val="ITEMS FOR CIVIL TENDER"/>
      <sheetName val="Infrastructure"/>
      <sheetName val="Boq_-_Flats"/>
      <sheetName val="Boq_-_Flats1"/>
      <sheetName val="Fcst_vs_Budgets1"/>
      <sheetName val="CCB"/>
      <sheetName val="Kristal Court"/>
      <sheetName val="ACS(1)"/>
      <sheetName val="FAS-C(4)"/>
      <sheetName val="CCTV(old)"/>
      <sheetName val="Loan Schedule"/>
      <sheetName val="hyperstatic-3"/>
      <sheetName val="Current Bill MB ref"/>
      <sheetName val="________"/>
      <sheetName val="3MLKQ"/>
      <sheetName val="NAMES"/>
      <sheetName val="Sheet4"/>
      <sheetName val="REVENUES &amp; BS"/>
      <sheetName val="C&amp;IEVA"/>
      <sheetName val="computo"/>
      <sheetName val="3. Value copy of Pivot Table"/>
      <sheetName val="conc-foot-gradeslab"/>
      <sheetName val="Master data"/>
      <sheetName val="EDGES"/>
      <sheetName val="JOINTS"/>
      <sheetName val="SUPERSTRUCTURE"/>
      <sheetName val="Budget By Month"/>
      <sheetName val="Tracking"/>
      <sheetName val="Comparison"/>
      <sheetName val="PROCESS"/>
      <sheetName val="Date_Lup"/>
      <sheetName val="Hotel"/>
      <sheetName val="Introduction"/>
      <sheetName val="Old"/>
      <sheetName val="Operating Statistics"/>
      <sheetName val="Financials"/>
      <sheetName val="Base Assumptions"/>
      <sheetName val="currency"/>
      <sheetName val="RA"/>
      <sheetName val="PCC"/>
      <sheetName val="Data sheet"/>
      <sheetName val="Door"/>
      <sheetName val="Per Unit"/>
      <sheetName val="Window"/>
      <sheetName val="Footing"/>
      <sheetName val="Rate analysis civil"/>
      <sheetName val="Rate Analysis "/>
      <sheetName val="Monthly Plan May'16"/>
      <sheetName val="System"/>
      <sheetName val="Rev P"/>
      <sheetName val="PEP-DATA"/>
      <sheetName val="GN-ST-10"/>
      <sheetName val="loads at base of pier"/>
      <sheetName val="Buying Schedule"/>
      <sheetName val="CRF Register"/>
      <sheetName val="E &amp; R"/>
      <sheetName val="98Price"/>
      <sheetName val="beam-reinft-IIInd floor"/>
      <sheetName val="BOQ (2)"/>
      <sheetName val="Performance Report"/>
      <sheetName val=" bus bay"/>
      <sheetName val="doq-10"/>
      <sheetName val="doq-I"/>
      <sheetName val="doq 4"/>
      <sheetName val="doq 2"/>
      <sheetName val="Labour &amp; Plant"/>
      <sheetName val="estimate"/>
      <sheetName val="Basic Resources"/>
      <sheetName val="Wordsdata"/>
      <sheetName val="upa"/>
      <sheetName val="Block A - BOQ"/>
      <sheetName val="Primero Tower Budget"/>
      <sheetName val="ICO_budzet_97"/>
      <sheetName val="Reinforcement"/>
      <sheetName val="Builtup Area"/>
      <sheetName val="Lead (Final)"/>
      <sheetName val="D.UT-MECH"/>
      <sheetName val="Rob. elektr."/>
      <sheetName val="supply"/>
      <sheetName val="PRSH"/>
      <sheetName val="Admin"/>
      <sheetName val="02"/>
      <sheetName val="03"/>
      <sheetName val="04"/>
      <sheetName val="BOQ Distribution"/>
      <sheetName val="AOR"/>
      <sheetName val="Main Assump."/>
      <sheetName val=""/>
      <sheetName val="Definitions"/>
      <sheetName val="Sales &amp; Prod"/>
      <sheetName val="IT-BAT"/>
      <sheetName val="zone-2"/>
      <sheetName val="Z1_DATA"/>
      <sheetName val="Cover_Sheet"/>
      <sheetName val="소상 &quot;1&quot;"/>
      <sheetName val="D2_CO"/>
      <sheetName val="Bill 1-BOQ-Civil Works"/>
      <sheetName val="STAFFSCHED "/>
      <sheetName val="Cost summary"/>
      <sheetName val="Main-Material"/>
      <sheetName val="personal."/>
      <sheetName val="Work done "/>
      <sheetName val="MenuData"/>
      <sheetName val="Summary year Plan"/>
      <sheetName val="EAS"/>
      <sheetName val="3. Elemental Summary"/>
      <sheetName val="9. Package split - Cost "/>
      <sheetName val="10. &amp; 11. Rate Code &amp; BQ"/>
      <sheetName val="NT LBH"/>
      <sheetName val="tender allowances"/>
      <sheetName val="Data Works"/>
      <sheetName val="Works"/>
      <sheetName val="VIABILITY"/>
      <sheetName val="Mob - AFE"/>
      <sheetName val="RA 01-AFE CCTV"/>
      <sheetName val="RA -02 AFE PTZ CCTV"/>
      <sheetName val="Rate_analysis10"/>
      <sheetName val="CALENDAR ANNUAL"/>
      <sheetName val="Ref_Sheet"/>
      <sheetName val="Consolidated"/>
      <sheetName val="CCS Summary"/>
      <sheetName val="Ledger"/>
      <sheetName val="Aggregation Page (INPUT)"/>
      <sheetName val="Dropdowns"/>
      <sheetName val="Download DATA"/>
      <sheetName val="MH(on site)"/>
      <sheetName val="Data "/>
      <sheetName val="CANDY BOQ"/>
      <sheetName val="Contractor &amp; Material Price"/>
      <sheetName val="bs BP 04 SA"/>
      <sheetName val="Ov%rall Summary"/>
      <sheetName val="Legal Risk Analysis"/>
      <sheetName val="COVER"/>
      <sheetName val="Summary TH2 Mid"/>
      <sheetName val="Summary TH3 Mid"/>
      <sheetName val="Summary TH2-V2"/>
      <sheetName val="Closing register"/>
      <sheetName val="NCR LOG"/>
      <sheetName val="VBA Hidden"/>
      <sheetName val="HVAC-Qty"/>
      <sheetName val="RBD-AHU"/>
      <sheetName val="RBD ENG"/>
      <sheetName val="RBD-EX-RF-01"/>
      <sheetName val="RBD SLD.RLD"/>
      <sheetName val="RBD-VAV"/>
      <sheetName val="V.Summary"/>
      <sheetName val="G2-PROG"/>
      <sheetName val="data5"/>
      <sheetName val="Steel deilvery"/>
      <sheetName val="③赤紙(日文)"/>
      <sheetName val="B-2"/>
      <sheetName val="Confidential"/>
      <sheetName val="Val_breakdown1"/>
      <sheetName val="Orç__Estrelas_Santiago1"/>
      <sheetName val="Bill_No_31"/>
      <sheetName val="Detail_In_Door_Stad"/>
      <sheetName val="Contract_Details"/>
      <sheetName val="tender_allowances"/>
      <sheetName val="Data_Works"/>
      <sheetName val="Mob_-_AFE"/>
      <sheetName val="RA_01-AFE_CCTV"/>
      <sheetName val="RA_-02_AFE_PTZ_CCTV"/>
      <sheetName val="Fill_this_out_first___45"/>
      <sheetName val="Fill_this_out_first___46"/>
      <sheetName val="Forecast_Variance_Planning_hrs2"/>
      <sheetName val="Discount_&amp;_Margin2"/>
      <sheetName val="M_S_2"/>
      <sheetName val="COP_Final2"/>
      <sheetName val="PRC_PROG_2"/>
      <sheetName val="Val_breakdown2"/>
      <sheetName val="Orç__Estrelas_Santiago2"/>
      <sheetName val="Bill_No_32"/>
      <sheetName val="Detail_In_Door_Stad1"/>
      <sheetName val="Contract_Details1"/>
      <sheetName val="tender_allowances1"/>
      <sheetName val="Data_Works1"/>
      <sheetName val="Mob_-_AFE1"/>
      <sheetName val="RA_01-AFE_CCTV1"/>
      <sheetName val="RA_-02_AFE_PTZ_CCTV1"/>
      <sheetName val="rc01"/>
      <sheetName val="Budget Analysis"/>
      <sheetName val="Notes"/>
      <sheetName val="Fill_this_out_first___53"/>
      <sheetName val="PDF_Front25"/>
      <sheetName val="Simple_Letter25"/>
      <sheetName val="Overall_Summary25"/>
      <sheetName val="CSI_Summary25"/>
      <sheetName val="Section_1_Areas25"/>
      <sheetName val="Section_1_Summary25"/>
      <sheetName val="Section_125"/>
      <sheetName val="Section_2_Areas25"/>
      <sheetName val="Section_2_Summary25"/>
      <sheetName val="Section_225"/>
      <sheetName val="Section_3_Areas25"/>
      <sheetName val="Section_3_Summary25"/>
      <sheetName val="Section_325"/>
      <sheetName val="Section_4_Areas25"/>
      <sheetName val="Section_4_Summary25"/>
      <sheetName val="Section_425"/>
      <sheetName val="Section_5_Areas25"/>
      <sheetName val="Section_5_Summary25"/>
      <sheetName val="Section_525"/>
      <sheetName val="Sitework_Areas25"/>
      <sheetName val="Section_6_Areas25"/>
      <sheetName val="Section_6_Summary25"/>
      <sheetName val="Section_625"/>
      <sheetName val="Sitework_Summary25"/>
      <sheetName val="Comparison_Summary25"/>
      <sheetName val="Fill_this_out_first___54"/>
      <sheetName val="SHEET_125"/>
      <sheetName val="Salient_Features25"/>
      <sheetName val="IDC_AHK_25"/>
      <sheetName val="BOQ_Direct_selling_cost25"/>
      <sheetName val="Monthwise_breakup25"/>
      <sheetName val="Reinf_Analy25"/>
      <sheetName val="Power_anal25"/>
      <sheetName val="Macro_custom_function25"/>
      <sheetName val="labour_coeff25"/>
      <sheetName val="PRECAST_lightconc-II25"/>
      <sheetName val="DLA_Standard_Cost_Report126"/>
      <sheetName val="IO_List25"/>
      <sheetName val="Sebtion_1_SumMary25"/>
      <sheetName val="Tender_Summary25"/>
      <sheetName val="TBAL9697_-group_wise__sdpl25"/>
      <sheetName val="Staff_Acco_25"/>
      <sheetName val="Pacakges_split25"/>
      <sheetName val="Basement_Budget25"/>
      <sheetName val="Extra_Item25"/>
      <sheetName val="Civil_Works25"/>
      <sheetName val="Cat_A_Change_Control25"/>
      <sheetName val="Meas_-Hotel_Part25"/>
      <sheetName val="RCC,Ret__Wall25"/>
      <sheetName val="Driveway_Beams25"/>
      <sheetName val="Labour_productivity25"/>
      <sheetName val="Stress_Calculation25"/>
      <sheetName val="Deduction_of_assets25"/>
      <sheetName val="schedule_nos25"/>
      <sheetName val="INPUT_SHEET25"/>
      <sheetName val="DEPTH_CHART_(ORR)_L_S_25"/>
      <sheetName val="Name_List25"/>
      <sheetName val="Contract_Night_Staff25"/>
      <sheetName val="Contract_Day_Staff25"/>
      <sheetName val="Day_Shift25"/>
      <sheetName val="Night_Shift25"/>
      <sheetName val="PA-_Consutant_25"/>
      <sheetName val="Cashflow_projection25"/>
      <sheetName val="Break_up_Sheet25"/>
      <sheetName val="1st_flr25"/>
      <sheetName val="Fin_Sum25"/>
      <sheetName val="1st_Slab25"/>
      <sheetName val="Order_Info25"/>
      <sheetName val="Scope_Reconciliation25"/>
      <sheetName val="Project_Budget_Worksheet25"/>
      <sheetName val="Approved_MTD_Proj_#'s25"/>
      <sheetName val="Sun_E_Type25"/>
      <sheetName val="As_per_PCA25"/>
      <sheetName val="BLOCK-A_(MEA_SHEET)25"/>
      <sheetName val="Project_Plan_-_WWW25"/>
      <sheetName val="WORK_TABLE25"/>
      <sheetName val="SITE_OVERHEADS25"/>
      <sheetName val="FITZ_MORT_9425"/>
      <sheetName val="Capex_-_Hry25"/>
      <sheetName val="LEVEL_SHEET25"/>
      <sheetName val="Material_Rates25"/>
      <sheetName val="SPT_vs_PHI25"/>
      <sheetName val="MASTER_RATE_ANALYSIS25"/>
      <sheetName val="Fee_Rate_Summary25"/>
      <sheetName val="Site_Dev_BOQ25"/>
      <sheetName val="Sheet3_(2)25"/>
      <sheetName val="\TCS,_NAGPUR-MANJIRI_C\PROGRE25"/>
      <sheetName val="Ra__stair25"/>
      <sheetName val="MEP_BOQ-25"/>
      <sheetName val="wooden_door25"/>
      <sheetName val="Sub_con_Summary25"/>
      <sheetName val="Cost_saving25"/>
      <sheetName val="GENERAL_SUMMARY25"/>
      <sheetName val="LMP_Summary25"/>
      <sheetName val="Sec_Summary25"/>
      <sheetName val="Labour_cost25"/>
      <sheetName val="BILLING_SCHEDULE25"/>
      <sheetName val="bill_curve25"/>
      <sheetName val="CASH_IN_&amp;_OUT_FLOW_25"/>
      <sheetName val="cash_flow_curve25"/>
      <sheetName val="Revised_Labour25"/>
      <sheetName val="Rein_Ana25"/>
      <sheetName val="Gen_Exp_Breakup25"/>
      <sheetName val="Total_Quote25"/>
      <sheetName val="Works_-_Quote_Sheet25"/>
      <sheetName val="cover_page25"/>
      <sheetName val="Project_Data25"/>
      <sheetName val="Drop_Down_List25"/>
      <sheetName val="30개월기준대비표_아랍택)25"/>
      <sheetName val="총괄표_(2)25"/>
      <sheetName val="CIF_COST_ITEM25"/>
      <sheetName val="Item-_Compact25"/>
      <sheetName val="P&amp;L_-_AD25"/>
      <sheetName val="GF_Columns25"/>
      <sheetName val="Deprec_25"/>
      <sheetName val="DETAILED__BOQ25"/>
      <sheetName val="SPS_DETAIL25"/>
      <sheetName val="PC_Master_List25"/>
      <sheetName val="Field_Values25"/>
      <sheetName val="Structure_Bills_Qty25"/>
      <sheetName val="BASIS_-DEC_0825"/>
      <sheetName val="MN_T_B_25"/>
      <sheetName val="Data_Forecast25"/>
      <sheetName val="Basic_Rate25"/>
      <sheetName val="final_abstract25"/>
      <sheetName val="Master_Data_Sheet25"/>
      <sheetName val="Cement_recon_25"/>
      <sheetName val="Cleaning_&amp;_Grubbing25"/>
      <sheetName val="_25"/>
      <sheetName val="Intro_25"/>
      <sheetName val="_TCS,_NAGPUR-MANJIRI_C_PROGRE25"/>
      <sheetName val="Budget_in_SAP25"/>
      <sheetName val="Civil_Boq25"/>
      <sheetName val="Material_25"/>
      <sheetName val="Factors_25"/>
      <sheetName val="Adimi_bldg25"/>
      <sheetName val="Pump_House25"/>
      <sheetName val="Fuel_Regu_Station25"/>
      <sheetName val="Constants_Summary25"/>
      <sheetName val="Form_625"/>
      <sheetName val="Raw_Data25"/>
      <sheetName val="PointNo_525"/>
      <sheetName val="Plant_&amp;__Machinery25"/>
      <sheetName val="Load_Details-220kV25"/>
      <sheetName val="REPAIR&amp;_MAINT29"/>
      <sheetName val="INDIGINEOUS_ITEMS_7"/>
      <sheetName val="India_F&amp;S_Template7"/>
      <sheetName val="key_dates7"/>
      <sheetName val="Main_Gate_House7"/>
      <sheetName val="Assumption_Inputs7"/>
      <sheetName val="BOQ_T4B7"/>
      <sheetName val="F_Blk7"/>
      <sheetName val="Discount_&amp;_Margin6"/>
      <sheetName val="M_S_6"/>
      <sheetName val="COP_Final6"/>
      <sheetName val="Forecast_Variance_Planning_hrs6"/>
      <sheetName val="PRC_PROG_6"/>
      <sheetName val="Val_breakdown5"/>
      <sheetName val="Orç__Estrelas_Santiago5"/>
      <sheetName val="Bill_No_35"/>
      <sheetName val="Fcst_vs_Budgets6"/>
      <sheetName val="Detail_In_Door_Stad4"/>
      <sheetName val="Debits_as_on_12_04_084"/>
      <sheetName val="St_co_91_5lvl5"/>
      <sheetName val="Layer_Table5"/>
      <sheetName val="P1260Projected_5700_Detail4"/>
      <sheetName val="P852_5000_Detail4"/>
      <sheetName val="P854_5000_Detail4"/>
      <sheetName val="P856_5000_Detail4"/>
      <sheetName val="P858_5000_Detail4"/>
      <sheetName val="P860Baseline_5000_Detail4"/>
      <sheetName val="Cost_Index4"/>
      <sheetName val="foot-slab_reinft4"/>
      <sheetName val="Kristal_Court4"/>
      <sheetName val="Boq_-_Flats6"/>
      <sheetName val="SUPPLY_-Sanitary_Fixtures4"/>
      <sheetName val="ITEMS_FOR_CIVIL_TENDER4"/>
      <sheetName val="Labor_abs-NMR4"/>
      <sheetName val="1-OBJ98_4"/>
      <sheetName val="_Acc__Sched_4"/>
      <sheetName val="Loan_Schedule4"/>
      <sheetName val="Current_Bill_MB_ref4"/>
      <sheetName val="Operating_Statistics4"/>
      <sheetName val="Base_Assumptions4"/>
      <sheetName val="Data_sheet4"/>
      <sheetName val="Per_Unit4"/>
      <sheetName val="Rate_analysis_civil4"/>
      <sheetName val="Rate_Analysis_4"/>
      <sheetName val="Monthly_Plan_May'164"/>
      <sheetName val="Rev_P4"/>
      <sheetName val="loads_at_base_of_pier4"/>
      <sheetName val="Buying_Schedule4"/>
      <sheetName val="CRF_Register4"/>
      <sheetName val="E_&amp;_R4"/>
      <sheetName val="beam-reinft-IIInd_floor4"/>
      <sheetName val="BOQ_(2)4"/>
      <sheetName val="Performance_Report4"/>
      <sheetName val="_bus_bay4"/>
      <sheetName val="doq_44"/>
      <sheetName val="doq_24"/>
      <sheetName val="Labour_&amp;_Plant4"/>
      <sheetName val="Basic_Resources4"/>
      <sheetName val="Block_A_-_BOQ4"/>
      <sheetName val="Primero_Tower_Budget4"/>
      <sheetName val="Builtup_Area4"/>
      <sheetName val="Lead_(Final)4"/>
      <sheetName val="D_UT-MECH4"/>
      <sheetName val="Rob__elektr_4"/>
      <sheetName val="BOQ_Distribution4"/>
      <sheetName val="Main_Assump_4"/>
      <sheetName val="Sales_&amp;_Prod4"/>
      <sheetName val="[DLA_Standard_Cost_Report1][DL4"/>
      <sheetName val="[DLA_Standard_Cost_Report1]\TC4"/>
      <sheetName val="Data_Input4"/>
      <sheetName val="Contract_Details4"/>
      <sheetName val="Master_data4"/>
      <sheetName val="Fill_this_out_first___49"/>
      <sheetName val="PDF_Front23"/>
      <sheetName val="Simple_Letter23"/>
      <sheetName val="Overall_Summary23"/>
      <sheetName val="CSI_Summary23"/>
      <sheetName val="Section_1_Areas23"/>
      <sheetName val="Section_1_Summary23"/>
      <sheetName val="Section_123"/>
      <sheetName val="Section_2_Areas23"/>
      <sheetName val="Section_2_Summary23"/>
      <sheetName val="Section_223"/>
      <sheetName val="Section_3_Areas23"/>
      <sheetName val="Section_3_Summary23"/>
      <sheetName val="Section_323"/>
      <sheetName val="Section_4_Areas23"/>
      <sheetName val="Section_4_Summary23"/>
      <sheetName val="Section_423"/>
      <sheetName val="Section_5_Areas23"/>
      <sheetName val="Section_5_Summary23"/>
      <sheetName val="Section_523"/>
      <sheetName val="Sitework_Areas23"/>
      <sheetName val="Section_6_Areas23"/>
      <sheetName val="Section_6_Summary23"/>
      <sheetName val="Section_623"/>
      <sheetName val="Sitework_Summary23"/>
      <sheetName val="Comparison_Summary23"/>
      <sheetName val="Fill_this_out_first___50"/>
      <sheetName val="SHEET_123"/>
      <sheetName val="Salient_Features23"/>
      <sheetName val="IDC_AHK_23"/>
      <sheetName val="BOQ_Direct_selling_cost23"/>
      <sheetName val="Monthwise_breakup23"/>
      <sheetName val="Reinf_Analy23"/>
      <sheetName val="Power_anal23"/>
      <sheetName val="Macro_custom_function23"/>
      <sheetName val="labour_coeff23"/>
      <sheetName val="PRECAST_lightconc-II23"/>
      <sheetName val="DLA_Standard_Cost_Report124"/>
      <sheetName val="IO_List23"/>
      <sheetName val="Sebtion_1_SumMary23"/>
      <sheetName val="Tender_Summary23"/>
      <sheetName val="TBAL9697_-group_wise__sdpl23"/>
      <sheetName val="Staff_Acco_23"/>
      <sheetName val="Pacakges_split23"/>
      <sheetName val="Basement_Budget23"/>
      <sheetName val="Extra_Item23"/>
      <sheetName val="Civil_Works23"/>
      <sheetName val="Cat_A_Change_Control23"/>
      <sheetName val="Meas_-Hotel_Part23"/>
      <sheetName val="RCC,Ret__Wall23"/>
      <sheetName val="Driveway_Beams23"/>
      <sheetName val="Labour_productivity23"/>
      <sheetName val="Stress_Calculation23"/>
      <sheetName val="Deduction_of_assets23"/>
      <sheetName val="schedule_nos23"/>
      <sheetName val="INPUT_SHEET23"/>
      <sheetName val="DEPTH_CHART_(ORR)_L_S_23"/>
      <sheetName val="Name_List23"/>
      <sheetName val="Contract_Night_Staff23"/>
      <sheetName val="Contract_Day_Staff23"/>
      <sheetName val="Day_Shift23"/>
      <sheetName val="Night_Shift23"/>
      <sheetName val="PA-_Consutant_23"/>
      <sheetName val="Cashflow_projection23"/>
      <sheetName val="Break_up_Sheet23"/>
      <sheetName val="1st_flr23"/>
      <sheetName val="Fin_Sum23"/>
      <sheetName val="1st_Slab23"/>
      <sheetName val="Order_Info23"/>
      <sheetName val="Scope_Reconciliation23"/>
      <sheetName val="Project_Budget_Worksheet23"/>
      <sheetName val="Approved_MTD_Proj_#'s23"/>
      <sheetName val="Sun_E_Type23"/>
      <sheetName val="As_per_PCA23"/>
      <sheetName val="BLOCK-A_(MEA_SHEET)23"/>
      <sheetName val="Project_Plan_-_WWW23"/>
      <sheetName val="WORK_TABLE23"/>
      <sheetName val="SITE_OVERHEADS23"/>
      <sheetName val="FITZ_MORT_9423"/>
      <sheetName val="Capex_-_Hry23"/>
      <sheetName val="LEVEL_SHEET23"/>
      <sheetName val="Material_Rates23"/>
      <sheetName val="SPT_vs_PHI23"/>
      <sheetName val="MASTER_RATE_ANALYSIS23"/>
      <sheetName val="Fee_Rate_Summary23"/>
      <sheetName val="Site_Dev_BOQ23"/>
      <sheetName val="Sheet3_(2)23"/>
      <sheetName val="\TCS,_NAGPUR-MANJIRI_C\PROGRE23"/>
      <sheetName val="Ra__stair23"/>
      <sheetName val="MEP_BOQ-23"/>
      <sheetName val="wooden_door23"/>
      <sheetName val="Sub_con_Summary23"/>
      <sheetName val="Cost_saving23"/>
      <sheetName val="GENERAL_SUMMARY23"/>
      <sheetName val="LMP_Summary23"/>
      <sheetName val="Sec_Summary23"/>
      <sheetName val="Labour_cost23"/>
      <sheetName val="BILLING_SCHEDULE23"/>
      <sheetName val="bill_curve23"/>
      <sheetName val="CASH_IN_&amp;_OUT_FLOW_23"/>
      <sheetName val="cash_flow_curve23"/>
      <sheetName val="Revised_Labour23"/>
      <sheetName val="Rein_Ana23"/>
      <sheetName val="Gen_Exp_Breakup23"/>
      <sheetName val="Total_Quote23"/>
      <sheetName val="Works_-_Quote_Sheet23"/>
      <sheetName val="cover_page23"/>
      <sheetName val="Project_Data23"/>
      <sheetName val="Drop_Down_List23"/>
      <sheetName val="30개월기준대비표_아랍택)23"/>
      <sheetName val="총괄표_(2)23"/>
      <sheetName val="CIF_COST_ITEM23"/>
      <sheetName val="Item-_Compact23"/>
      <sheetName val="P&amp;L_-_AD23"/>
      <sheetName val="GF_Columns23"/>
      <sheetName val="Deprec_23"/>
      <sheetName val="DETAILED__BOQ23"/>
      <sheetName val="SPS_DETAIL23"/>
      <sheetName val="PC_Master_List23"/>
      <sheetName val="Field_Values23"/>
      <sheetName val="Structure_Bills_Qty23"/>
      <sheetName val="BASIS_-DEC_0823"/>
      <sheetName val="MN_T_B_23"/>
      <sheetName val="Data_Forecast23"/>
      <sheetName val="Basic_Rate23"/>
      <sheetName val="final_abstract23"/>
      <sheetName val="Master_Data_Sheet23"/>
      <sheetName val="Cement_recon_23"/>
      <sheetName val="Cleaning_&amp;_Grubbing23"/>
      <sheetName val="_23"/>
      <sheetName val="Intro_23"/>
      <sheetName val="_TCS,_NAGPUR-MANJIRI_C_PROGRE23"/>
      <sheetName val="Budget_in_SAP23"/>
      <sheetName val="Civil_Boq23"/>
      <sheetName val="Material_23"/>
      <sheetName val="Factors_23"/>
      <sheetName val="Adimi_bldg23"/>
      <sheetName val="Pump_House23"/>
      <sheetName val="Fuel_Regu_Station23"/>
      <sheetName val="Constants_Summary23"/>
      <sheetName val="Form_623"/>
      <sheetName val="Raw_Data23"/>
      <sheetName val="PointNo_523"/>
      <sheetName val="Plant_&amp;__Machinery23"/>
      <sheetName val="Load_Details-220kV23"/>
      <sheetName val="REPAIR&amp;_MAINT27"/>
      <sheetName val="INDIGINEOUS_ITEMS_5"/>
      <sheetName val="India_F&amp;S_Template5"/>
      <sheetName val="key_dates5"/>
      <sheetName val="Main_Gate_House5"/>
      <sheetName val="Assumption_Inputs5"/>
      <sheetName val="BOQ_T4B5"/>
      <sheetName val="F_Blk5"/>
      <sheetName val="Discount_&amp;_Margin4"/>
      <sheetName val="M_S_4"/>
      <sheetName val="COP_Final4"/>
      <sheetName val="Forecast_Variance_Planning_hrs4"/>
      <sheetName val="PRC_PROG_4"/>
      <sheetName val="Val_breakdown3"/>
      <sheetName val="Orç__Estrelas_Santiago3"/>
      <sheetName val="Bill_No_33"/>
      <sheetName val="Fcst_vs_Budgets4"/>
      <sheetName val="Detail_In_Door_Stad2"/>
      <sheetName val="Debits_as_on_12_04_082"/>
      <sheetName val="St_co_91_5lvl3"/>
      <sheetName val="Layer_Table3"/>
      <sheetName val="P1260Projected_5700_Detail2"/>
      <sheetName val="P852_5000_Detail2"/>
      <sheetName val="P854_5000_Detail2"/>
      <sheetName val="P856_5000_Detail2"/>
      <sheetName val="P858_5000_Detail2"/>
      <sheetName val="P860Baseline_5000_Detail2"/>
      <sheetName val="Cost_Index2"/>
      <sheetName val="foot-slab_reinft2"/>
      <sheetName val="[DLA_Standard_Cost_Report1][DL2"/>
      <sheetName val="Kristal_Court2"/>
      <sheetName val="Boq_-_Flats4"/>
      <sheetName val="SUPPLY_-Sanitary_Fixtures2"/>
      <sheetName val="ITEMS_FOR_CIVIL_TENDER2"/>
      <sheetName val="Labor_abs-NMR2"/>
      <sheetName val="1-OBJ98_2"/>
      <sheetName val="_Acc__Sched_2"/>
      <sheetName val="Loan_Schedule2"/>
      <sheetName val="Current_Bill_MB_ref2"/>
      <sheetName val="Operating_Statistics2"/>
      <sheetName val="Base_Assumptions2"/>
      <sheetName val="Data_sheet2"/>
      <sheetName val="Per_Unit2"/>
      <sheetName val="Rate_analysis_civil2"/>
      <sheetName val="Rate_Analysis_2"/>
      <sheetName val="Monthly_Plan_May'162"/>
      <sheetName val="Rev_P2"/>
      <sheetName val="loads_at_base_of_pier2"/>
      <sheetName val="Buying_Schedule2"/>
      <sheetName val="CRF_Register2"/>
      <sheetName val="E_&amp;_R2"/>
      <sheetName val="beam-reinft-IIInd_floor2"/>
      <sheetName val="BOQ_(2)2"/>
      <sheetName val="Performance_Report2"/>
      <sheetName val="_bus_bay2"/>
      <sheetName val="doq_42"/>
      <sheetName val="doq_22"/>
      <sheetName val="Labour_&amp;_Plant2"/>
      <sheetName val="Basic_Resources2"/>
      <sheetName val="Block_A_-_BOQ2"/>
      <sheetName val="Primero_Tower_Budget2"/>
      <sheetName val="Builtup_Area2"/>
      <sheetName val="Lead_(Final)2"/>
      <sheetName val="D_UT-MECH2"/>
      <sheetName val="Rob__elektr_2"/>
      <sheetName val="BOQ_Distribution2"/>
      <sheetName val="Main_Assump_2"/>
      <sheetName val="Sales_&amp;_Prod2"/>
      <sheetName val="[DLA_Standard_Cost_Report1]\TC2"/>
      <sheetName val="Data_Input2"/>
      <sheetName val="Contract_Details2"/>
      <sheetName val="Master_data2"/>
      <sheetName val="Fill_this_out_first___47"/>
      <sheetName val="PDF_Front22"/>
      <sheetName val="Simple_Letter22"/>
      <sheetName val="Overall_Summary22"/>
      <sheetName val="CSI_Summary22"/>
      <sheetName val="Section_1_Areas22"/>
      <sheetName val="Section_1_Summary22"/>
      <sheetName val="Section_122"/>
      <sheetName val="Section_2_Areas22"/>
      <sheetName val="Section_2_Summary22"/>
      <sheetName val="Section_222"/>
      <sheetName val="Section_3_Areas22"/>
      <sheetName val="Section_3_Summary22"/>
      <sheetName val="Section_322"/>
      <sheetName val="Section_4_Areas22"/>
      <sheetName val="Section_4_Summary22"/>
      <sheetName val="Section_422"/>
      <sheetName val="Section_5_Areas22"/>
      <sheetName val="Section_5_Summary22"/>
      <sheetName val="Section_522"/>
      <sheetName val="Sitework_Areas22"/>
      <sheetName val="Section_6_Areas22"/>
      <sheetName val="Section_6_Summary22"/>
      <sheetName val="Section_622"/>
      <sheetName val="Sitework_Summary22"/>
      <sheetName val="Comparison_Summary22"/>
      <sheetName val="Fill_this_out_first___48"/>
      <sheetName val="SHEET_122"/>
      <sheetName val="Salient_Features22"/>
      <sheetName val="IDC_AHK_22"/>
      <sheetName val="BOQ_Direct_selling_cost22"/>
      <sheetName val="Monthwise_breakup22"/>
      <sheetName val="Reinf_Analy22"/>
      <sheetName val="Power_anal22"/>
      <sheetName val="Macro_custom_function22"/>
      <sheetName val="labour_coeff22"/>
      <sheetName val="PRECAST_lightconc-II22"/>
      <sheetName val="DLA_Standard_Cost_Report122"/>
      <sheetName val="IO_List22"/>
      <sheetName val="Sebtion_1_SumMary22"/>
      <sheetName val="Tender_Summary22"/>
      <sheetName val="TBAL9697_-group_wise__sdpl22"/>
      <sheetName val="Staff_Acco_22"/>
      <sheetName val="Pacakges_split22"/>
      <sheetName val="Basement_Budget22"/>
      <sheetName val="Extra_Item22"/>
      <sheetName val="Civil_Works22"/>
      <sheetName val="Cat_A_Change_Control22"/>
      <sheetName val="Meas_-Hotel_Part22"/>
      <sheetName val="RCC,Ret__Wall22"/>
      <sheetName val="Driveway_Beams22"/>
      <sheetName val="Labour_productivity22"/>
      <sheetName val="Stress_Calculation22"/>
      <sheetName val="Deduction_of_assets22"/>
      <sheetName val="schedule_nos22"/>
      <sheetName val="INPUT_SHEET22"/>
      <sheetName val="DEPTH_CHART_(ORR)_L_S_22"/>
      <sheetName val="Name_List22"/>
      <sheetName val="Contract_Night_Staff22"/>
      <sheetName val="Contract_Day_Staff22"/>
      <sheetName val="Day_Shift22"/>
      <sheetName val="Night_Shift22"/>
      <sheetName val="PA-_Consutant_22"/>
      <sheetName val="Cashflow_projection22"/>
      <sheetName val="Break_up_Sheet22"/>
      <sheetName val="1st_flr22"/>
      <sheetName val="Fin_Sum22"/>
      <sheetName val="1st_Slab22"/>
      <sheetName val="Order_Info22"/>
      <sheetName val="Scope_Reconciliation22"/>
      <sheetName val="Project_Budget_Worksheet22"/>
      <sheetName val="Approved_MTD_Proj_#'s22"/>
      <sheetName val="Sun_E_Type22"/>
      <sheetName val="As_per_PCA22"/>
      <sheetName val="BLOCK-A_(MEA_SHEET)22"/>
      <sheetName val="Project_Plan_-_WWW22"/>
      <sheetName val="WORK_TABLE22"/>
      <sheetName val="SITE_OVERHEADS22"/>
      <sheetName val="FITZ_MORT_9422"/>
      <sheetName val="Capex_-_Hry22"/>
      <sheetName val="LEVEL_SHEET22"/>
      <sheetName val="Material_Rates22"/>
      <sheetName val="SPT_vs_PHI22"/>
      <sheetName val="MASTER_RATE_ANALYSIS22"/>
      <sheetName val="Fee_Rate_Summary22"/>
      <sheetName val="Site_Dev_BOQ22"/>
      <sheetName val="Sheet3_(2)22"/>
      <sheetName val="\TCS,_NAGPUR-MANJIRI_C\PROGRE22"/>
      <sheetName val="Ra__stair22"/>
      <sheetName val="MEP_BOQ-22"/>
      <sheetName val="wooden_door22"/>
      <sheetName val="Sub_con_Summary22"/>
      <sheetName val="Cost_saving22"/>
      <sheetName val="GENERAL_SUMMARY22"/>
      <sheetName val="LMP_Summary22"/>
      <sheetName val="Sec_Summary22"/>
      <sheetName val="Labour_cost22"/>
      <sheetName val="BILLING_SCHEDULE22"/>
      <sheetName val="bill_curve22"/>
      <sheetName val="CASH_IN_&amp;_OUT_FLOW_22"/>
      <sheetName val="cash_flow_curve22"/>
      <sheetName val="Revised_Labour22"/>
      <sheetName val="Rein_Ana22"/>
      <sheetName val="Gen_Exp_Breakup22"/>
      <sheetName val="Total_Quote22"/>
      <sheetName val="Works_-_Quote_Sheet22"/>
      <sheetName val="cover_page22"/>
      <sheetName val="Project_Data22"/>
      <sheetName val="Drop_Down_List22"/>
      <sheetName val="30개월기준대비표_아랍택)22"/>
      <sheetName val="총괄표_(2)22"/>
      <sheetName val="CIF_COST_ITEM22"/>
      <sheetName val="Item-_Compact22"/>
      <sheetName val="P&amp;L_-_AD22"/>
      <sheetName val="GF_Columns22"/>
      <sheetName val="Deprec_22"/>
      <sheetName val="DETAILED__BOQ22"/>
      <sheetName val="SPS_DETAIL22"/>
      <sheetName val="PC_Master_List22"/>
      <sheetName val="Field_Values22"/>
      <sheetName val="Structure_Bills_Qty22"/>
      <sheetName val="BASIS_-DEC_0822"/>
      <sheetName val="MN_T_B_22"/>
      <sheetName val="Data_Forecast22"/>
      <sheetName val="Basic_Rate22"/>
      <sheetName val="final_abstract22"/>
      <sheetName val="Master_Data_Sheet22"/>
      <sheetName val="Cement_recon_22"/>
      <sheetName val="Cleaning_&amp;_Grubbing22"/>
      <sheetName val="_22"/>
      <sheetName val="Intro_22"/>
      <sheetName val="_TCS,_NAGPUR-MANJIRI_C_PROGRE22"/>
      <sheetName val="Budget_in_SAP22"/>
      <sheetName val="Civil_Boq22"/>
      <sheetName val="Material_22"/>
      <sheetName val="Factors_22"/>
      <sheetName val="Adimi_bldg22"/>
      <sheetName val="Pump_House22"/>
      <sheetName val="Fuel_Regu_Station22"/>
      <sheetName val="Constants_Summary22"/>
      <sheetName val="Form_622"/>
      <sheetName val="Raw_Data22"/>
      <sheetName val="PointNo_522"/>
      <sheetName val="Plant_&amp;__Machinery22"/>
      <sheetName val="Load_Details-220kV22"/>
      <sheetName val="REPAIR&amp;_MAINT26"/>
      <sheetName val="INDIGINEOUS_ITEMS_4"/>
      <sheetName val="India_F&amp;S_Template4"/>
      <sheetName val="key_dates4"/>
      <sheetName val="Main_Gate_House4"/>
      <sheetName val="Assumption_Inputs4"/>
      <sheetName val="BOQ_T4B4"/>
      <sheetName val="F_Blk4"/>
      <sheetName val="Discount_&amp;_Margin3"/>
      <sheetName val="M_S_3"/>
      <sheetName val="COP_Final3"/>
      <sheetName val="Forecast_Variance_Planning_hrs3"/>
      <sheetName val="PRC_PROG_3"/>
      <sheetName val="Fcst_vs_Budgets3"/>
      <sheetName val="Debits_as_on_12_04_081"/>
      <sheetName val="St_co_91_5lvl2"/>
      <sheetName val="Layer_Table2"/>
      <sheetName val="P1260Projected_5700_Detail1"/>
      <sheetName val="P852_5000_Detail1"/>
      <sheetName val="P854_5000_Detail1"/>
      <sheetName val="P856_5000_Detail1"/>
      <sheetName val="P858_5000_Detail1"/>
      <sheetName val="P860Baseline_5000_Detail1"/>
      <sheetName val="Cost_Index1"/>
      <sheetName val="foot-slab_reinft1"/>
      <sheetName val="[DLA_Standard_Cost_Report1][DL1"/>
      <sheetName val="Kristal_Court1"/>
      <sheetName val="Boq_-_Flats3"/>
      <sheetName val="SUPPLY_-Sanitary_Fixtures1"/>
      <sheetName val="ITEMS_FOR_CIVIL_TENDER1"/>
      <sheetName val="Labor_abs-NMR1"/>
      <sheetName val="1-OBJ98_1"/>
      <sheetName val="_Acc__Sched_1"/>
      <sheetName val="Loan_Schedule1"/>
      <sheetName val="Current_Bill_MB_ref1"/>
      <sheetName val="Operating_Statistics1"/>
      <sheetName val="Base_Assumptions1"/>
      <sheetName val="Data_sheet1"/>
      <sheetName val="Per_Unit1"/>
      <sheetName val="Rate_analysis_civil1"/>
      <sheetName val="Rate_Analysis_1"/>
      <sheetName val="Monthly_Plan_May'161"/>
      <sheetName val="Rev_P1"/>
      <sheetName val="loads_at_base_of_pier1"/>
      <sheetName val="Buying_Schedule1"/>
      <sheetName val="CRF_Register1"/>
      <sheetName val="E_&amp;_R1"/>
      <sheetName val="beam-reinft-IIInd_floor1"/>
      <sheetName val="BOQ_(2)1"/>
      <sheetName val="Performance_Report1"/>
      <sheetName val="_bus_bay1"/>
      <sheetName val="doq_41"/>
      <sheetName val="doq_21"/>
      <sheetName val="Labour_&amp;_Plant1"/>
      <sheetName val="Basic_Resources1"/>
      <sheetName val="Block_A_-_BOQ1"/>
      <sheetName val="Primero_Tower_Budget1"/>
      <sheetName val="Builtup_Area1"/>
      <sheetName val="Lead_(Final)1"/>
      <sheetName val="D_UT-MECH1"/>
      <sheetName val="Rob__elektr_1"/>
      <sheetName val="BOQ_Distribution1"/>
      <sheetName val="Main_Assump_1"/>
      <sheetName val="Sales_&amp;_Prod1"/>
      <sheetName val="[DLA_Standard_Cost_Report1]\TC1"/>
      <sheetName val="Data_Input1"/>
      <sheetName val="Master_data1"/>
      <sheetName val="PDF_Front21"/>
      <sheetName val="Simple_Letter21"/>
      <sheetName val="Overall_Summary21"/>
      <sheetName val="CSI_Summary21"/>
      <sheetName val="Section_1_Areas21"/>
      <sheetName val="Section_1_Summary21"/>
      <sheetName val="Section_121"/>
      <sheetName val="Section_2_Areas21"/>
      <sheetName val="Section_2_Summary21"/>
      <sheetName val="Section_221"/>
      <sheetName val="Section_3_Areas21"/>
      <sheetName val="Section_3_Summary21"/>
      <sheetName val="Section_321"/>
      <sheetName val="Section_4_Areas21"/>
      <sheetName val="Section_4_Summary21"/>
      <sheetName val="Section_421"/>
      <sheetName val="Section_5_Areas21"/>
      <sheetName val="Section_5_Summary21"/>
      <sheetName val="Section_521"/>
      <sheetName val="Sitework_Areas21"/>
      <sheetName val="Section_6_Areas21"/>
      <sheetName val="Section_6_Summary21"/>
      <sheetName val="Section_621"/>
      <sheetName val="Sitework_Summary21"/>
      <sheetName val="Comparison_Summary21"/>
      <sheetName val="SHEET_121"/>
      <sheetName val="Salient_Features21"/>
      <sheetName val="IDC_AHK_21"/>
      <sheetName val="BOQ_Direct_selling_cost21"/>
      <sheetName val="Monthwise_breakup21"/>
      <sheetName val="Reinf_Analy21"/>
      <sheetName val="Power_anal21"/>
      <sheetName val="Macro_custom_function21"/>
      <sheetName val="labour_coeff21"/>
      <sheetName val="PRECAST_lightconc-II21"/>
      <sheetName val="DLA_Standard_Cost_Report121"/>
      <sheetName val="IO_List21"/>
      <sheetName val="Sebtion_1_SumMary21"/>
      <sheetName val="Tender_Summary21"/>
      <sheetName val="TBAL9697_-group_wise__sdpl21"/>
      <sheetName val="Staff_Acco_21"/>
      <sheetName val="Pacakges_split21"/>
      <sheetName val="Basement_Budget21"/>
      <sheetName val="Extra_Item21"/>
      <sheetName val="Civil_Works21"/>
      <sheetName val="Cat_A_Change_Control21"/>
      <sheetName val="Meas_-Hotel_Part21"/>
      <sheetName val="RCC,Ret__Wall21"/>
      <sheetName val="Driveway_Beams21"/>
      <sheetName val="Labour_productivity21"/>
      <sheetName val="Stress_Calculation21"/>
      <sheetName val="Deduction_of_assets21"/>
      <sheetName val="schedule_nos21"/>
      <sheetName val="INPUT_SHEET21"/>
      <sheetName val="DEPTH_CHART_(ORR)_L_S_21"/>
      <sheetName val="Name_List21"/>
      <sheetName val="Contract_Night_Staff21"/>
      <sheetName val="Contract_Day_Staff21"/>
      <sheetName val="Day_Shift21"/>
      <sheetName val="Night_Shift21"/>
      <sheetName val="PA-_Consutant_21"/>
      <sheetName val="Cashflow_projection21"/>
      <sheetName val="Break_up_Sheet21"/>
      <sheetName val="1st_flr21"/>
      <sheetName val="Fin_Sum21"/>
      <sheetName val="1st_Slab21"/>
      <sheetName val="Order_Info21"/>
      <sheetName val="Scope_Reconciliation21"/>
      <sheetName val="Project_Budget_Worksheet21"/>
      <sheetName val="Approved_MTD_Proj_#'s21"/>
      <sheetName val="Sun_E_Type21"/>
      <sheetName val="As_per_PCA21"/>
      <sheetName val="BLOCK-A_(MEA_SHEET)21"/>
      <sheetName val="Project_Plan_-_WWW21"/>
      <sheetName val="WORK_TABLE21"/>
      <sheetName val="SITE_OVERHEADS21"/>
      <sheetName val="FITZ_MORT_9421"/>
      <sheetName val="Capex_-_Hry21"/>
      <sheetName val="LEVEL_SHEET21"/>
      <sheetName val="Material_Rates21"/>
      <sheetName val="SPT_vs_PHI21"/>
      <sheetName val="MASTER_RATE_ANALYSIS21"/>
      <sheetName val="Fee_Rate_Summary21"/>
      <sheetName val="Site_Dev_BOQ21"/>
      <sheetName val="Sheet3_(2)21"/>
      <sheetName val="\TCS,_NAGPUR-MANJIRI_C\PROGRE21"/>
      <sheetName val="Ra__stair21"/>
      <sheetName val="MEP_BOQ-21"/>
      <sheetName val="wooden_door21"/>
      <sheetName val="Sub_con_Summary21"/>
      <sheetName val="Cost_saving21"/>
      <sheetName val="GENERAL_SUMMARY21"/>
      <sheetName val="LMP_Summary21"/>
      <sheetName val="Sec_Summary21"/>
      <sheetName val="Labour_cost21"/>
      <sheetName val="BILLING_SCHEDULE21"/>
      <sheetName val="bill_curve21"/>
      <sheetName val="CASH_IN_&amp;_OUT_FLOW_21"/>
      <sheetName val="cash_flow_curve21"/>
      <sheetName val="Revised_Labour21"/>
      <sheetName val="Rein_Ana21"/>
      <sheetName val="Gen_Exp_Breakup21"/>
      <sheetName val="Total_Quote21"/>
      <sheetName val="Works_-_Quote_Sheet21"/>
      <sheetName val="cover_page21"/>
      <sheetName val="Project_Data21"/>
      <sheetName val="Drop_Down_List21"/>
      <sheetName val="30개월기준대비표_아랍택)21"/>
      <sheetName val="총괄표_(2)21"/>
      <sheetName val="CIF_COST_ITEM21"/>
      <sheetName val="Item-_Compact21"/>
      <sheetName val="P&amp;L_-_AD21"/>
      <sheetName val="GF_Columns21"/>
      <sheetName val="Deprec_21"/>
      <sheetName val="DETAILED__BOQ21"/>
      <sheetName val="SPS_DETAIL21"/>
      <sheetName val="PC_Master_List21"/>
      <sheetName val="Field_Values21"/>
      <sheetName val="Structure_Bills_Qty21"/>
      <sheetName val="BASIS_-DEC_0821"/>
      <sheetName val="MN_T_B_21"/>
      <sheetName val="Data_Forecast21"/>
      <sheetName val="Basic_Rate21"/>
      <sheetName val="final_abstract21"/>
      <sheetName val="Master_Data_Sheet21"/>
      <sheetName val="Cement_recon_21"/>
      <sheetName val="Cleaning_&amp;_Grubbing21"/>
      <sheetName val="_21"/>
      <sheetName val="Intro_21"/>
      <sheetName val="_TCS,_NAGPUR-MANJIRI_C_PROGRE21"/>
      <sheetName val="Budget_in_SAP21"/>
      <sheetName val="Civil_Boq21"/>
      <sheetName val="Material_21"/>
      <sheetName val="Factors_21"/>
      <sheetName val="Adimi_bldg21"/>
      <sheetName val="Pump_House21"/>
      <sheetName val="Fuel_Regu_Station21"/>
      <sheetName val="Constants_Summary21"/>
      <sheetName val="Form_621"/>
      <sheetName val="Raw_Data21"/>
      <sheetName val="PointNo_521"/>
      <sheetName val="Plant_&amp;__Machinery21"/>
      <sheetName val="Load_Details-220kV21"/>
      <sheetName val="REPAIR&amp;_MAINT25"/>
      <sheetName val="INDIGINEOUS_ITEMS_3"/>
      <sheetName val="India_F&amp;S_Template3"/>
      <sheetName val="key_dates3"/>
      <sheetName val="Main_Gate_House3"/>
      <sheetName val="Assumption_Inputs3"/>
      <sheetName val="BOQ_T4B3"/>
      <sheetName val="F_Blk3"/>
      <sheetName val="Fcst_vs_Budgets2"/>
      <sheetName val="Debits_as_on_12_04_08"/>
      <sheetName val="St_co_91_5lvl1"/>
      <sheetName val="Layer_Table1"/>
      <sheetName val="P1260Projected_5700_Detail"/>
      <sheetName val="P852_5000_Detail"/>
      <sheetName val="P854_5000_Detail"/>
      <sheetName val="P856_5000_Detail"/>
      <sheetName val="P858_5000_Detail"/>
      <sheetName val="P860Baseline_5000_Detail"/>
      <sheetName val="Cost_Index"/>
      <sheetName val="foot-slab_reinft"/>
      <sheetName val="Kristal_Court"/>
      <sheetName val="Boq_-_Flats2"/>
      <sheetName val="SUPPLY_-Sanitary_Fixtures"/>
      <sheetName val="ITEMS_FOR_CIVIL_TENDER"/>
      <sheetName val="Labor_abs-NMR"/>
      <sheetName val="1-OBJ98_"/>
      <sheetName val="_Acc__Sched_"/>
      <sheetName val="Loan_Schedule"/>
      <sheetName val="Current_Bill_MB_ref"/>
      <sheetName val="Operating_Statistics"/>
      <sheetName val="Base_Assumptions"/>
      <sheetName val="Data_sheet"/>
      <sheetName val="Per_Unit"/>
      <sheetName val="Rate_analysis_civil"/>
      <sheetName val="Rate_Analysis_"/>
      <sheetName val="Monthly_Plan_May'16"/>
      <sheetName val="Rev_P"/>
      <sheetName val="loads_at_base_of_pier"/>
      <sheetName val="Buying_Schedule"/>
      <sheetName val="CRF_Register"/>
      <sheetName val="E_&amp;_R"/>
      <sheetName val="beam-reinft-IIInd_floor"/>
      <sheetName val="BOQ_(2)"/>
      <sheetName val="Performance_Report"/>
      <sheetName val="_bus_bay"/>
      <sheetName val="doq_4"/>
      <sheetName val="doq_2"/>
      <sheetName val="Labour_&amp;_Plant"/>
      <sheetName val="Basic_Resources"/>
      <sheetName val="Block_A_-_BOQ"/>
      <sheetName val="Primero_Tower_Budget"/>
      <sheetName val="Builtup_Area"/>
      <sheetName val="Lead_(Final)"/>
      <sheetName val="D_UT-MECH"/>
      <sheetName val="Rob__elektr_"/>
      <sheetName val="BOQ_Distribution"/>
      <sheetName val="Main_Assump_"/>
      <sheetName val="Sales_&amp;_Prod"/>
      <sheetName val="[DLA_Standard_Cost_Report1][DLA"/>
      <sheetName val="[DLA_Standard_Cost_Report1]\TCS"/>
      <sheetName val="Data_Input"/>
      <sheetName val="Master_data"/>
      <sheetName val="DLA_Standard_Cost_Report123"/>
      <sheetName val="Fill_this_out_first___51"/>
      <sheetName val="PDF_Front24"/>
      <sheetName val="Simple_Letter24"/>
      <sheetName val="Overall_Summary24"/>
      <sheetName val="CSI_Summary24"/>
      <sheetName val="Section_1_Areas24"/>
      <sheetName val="Section_1_Summary24"/>
      <sheetName val="Section_124"/>
      <sheetName val="Section_2_Areas24"/>
      <sheetName val="Section_2_Summary24"/>
      <sheetName val="Section_224"/>
      <sheetName val="Section_3_Areas24"/>
      <sheetName val="Section_3_Summary24"/>
      <sheetName val="Section_324"/>
      <sheetName val="Section_4_Areas24"/>
      <sheetName val="Section_4_Summary24"/>
      <sheetName val="Section_424"/>
      <sheetName val="Section_5_Areas24"/>
      <sheetName val="Section_5_Summary24"/>
      <sheetName val="Section_524"/>
      <sheetName val="Sitework_Areas24"/>
      <sheetName val="Section_6_Areas24"/>
      <sheetName val="Section_6_Summary24"/>
      <sheetName val="Section_624"/>
      <sheetName val="Sitework_Summary24"/>
      <sheetName val="Comparison_Summary24"/>
      <sheetName val="Fill_this_out_first___52"/>
      <sheetName val="SHEET_124"/>
      <sheetName val="Salient_Features24"/>
      <sheetName val="IDC_AHK_24"/>
      <sheetName val="BOQ_Direct_selling_cost24"/>
      <sheetName val="Monthwise_breakup24"/>
      <sheetName val="Reinf_Analy24"/>
      <sheetName val="Power_anal24"/>
      <sheetName val="Macro_custom_function24"/>
      <sheetName val="labour_coeff24"/>
      <sheetName val="PRECAST_lightconc-II24"/>
      <sheetName val="DLA_Standard_Cost_Report125"/>
      <sheetName val="IO_List24"/>
      <sheetName val="Sebtion_1_SumMary24"/>
      <sheetName val="Tender_Summary24"/>
      <sheetName val="TBAL9697_-group_wise__sdpl24"/>
      <sheetName val="Staff_Acco_24"/>
      <sheetName val="Pacakges_split24"/>
      <sheetName val="Basement_Budget24"/>
      <sheetName val="Extra_Item24"/>
      <sheetName val="Civil_Works24"/>
      <sheetName val="Cat_A_Change_Control24"/>
      <sheetName val="Meas_-Hotel_Part24"/>
      <sheetName val="RCC,Ret__Wall24"/>
      <sheetName val="Driveway_Beams24"/>
      <sheetName val="Labour_productivity24"/>
      <sheetName val="Stress_Calculation24"/>
      <sheetName val="Deduction_of_assets24"/>
      <sheetName val="schedule_nos24"/>
      <sheetName val="INPUT_SHEET24"/>
      <sheetName val="DEPTH_CHART_(ORR)_L_S_24"/>
      <sheetName val="Name_List24"/>
      <sheetName val="Contract_Night_Staff24"/>
      <sheetName val="Contract_Day_Staff24"/>
      <sheetName val="Day_Shift24"/>
      <sheetName val="Night_Shift24"/>
      <sheetName val="PA-_Consutant_24"/>
      <sheetName val="Cashflow_projection24"/>
      <sheetName val="Break_up_Sheet24"/>
      <sheetName val="1st_flr24"/>
      <sheetName val="Fin_Sum24"/>
      <sheetName val="1st_Slab24"/>
      <sheetName val="Order_Info24"/>
      <sheetName val="Scope_Reconciliation24"/>
      <sheetName val="Project_Budget_Worksheet24"/>
      <sheetName val="Approved_MTD_Proj_#'s24"/>
      <sheetName val="Sun_E_Type24"/>
      <sheetName val="As_per_PCA24"/>
      <sheetName val="BLOCK-A_(MEA_SHEET)24"/>
      <sheetName val="Project_Plan_-_WWW24"/>
      <sheetName val="WORK_TABLE24"/>
      <sheetName val="SITE_OVERHEADS24"/>
      <sheetName val="FITZ_MORT_9424"/>
      <sheetName val="Capex_-_Hry24"/>
      <sheetName val="LEVEL_SHEET24"/>
      <sheetName val="Material_Rates24"/>
      <sheetName val="SPT_vs_PHI24"/>
      <sheetName val="MASTER_RATE_ANALYSIS24"/>
      <sheetName val="Fee_Rate_Summary24"/>
      <sheetName val="Site_Dev_BOQ24"/>
      <sheetName val="Sheet3_(2)24"/>
      <sheetName val="\TCS,_NAGPUR-MANJIRI_C\PROGRE24"/>
      <sheetName val="Ra__stair24"/>
      <sheetName val="MEP_BOQ-24"/>
      <sheetName val="wooden_door24"/>
      <sheetName val="Sub_con_Summary24"/>
      <sheetName val="Cost_saving24"/>
      <sheetName val="GENERAL_SUMMARY24"/>
      <sheetName val="LMP_Summary24"/>
      <sheetName val="Sec_Summary24"/>
      <sheetName val="Labour_cost24"/>
      <sheetName val="BILLING_SCHEDULE24"/>
      <sheetName val="bill_curve24"/>
      <sheetName val="CASH_IN_&amp;_OUT_FLOW_24"/>
      <sheetName val="cash_flow_curve24"/>
      <sheetName val="Revised_Labour24"/>
      <sheetName val="Rein_Ana24"/>
      <sheetName val="Gen_Exp_Breakup24"/>
      <sheetName val="Total_Quote24"/>
      <sheetName val="Works_-_Quote_Sheet24"/>
      <sheetName val="cover_page24"/>
      <sheetName val="Project_Data24"/>
      <sheetName val="Drop_Down_List24"/>
      <sheetName val="30개월기준대비표_아랍택)24"/>
      <sheetName val="총괄표_(2)24"/>
      <sheetName val="CIF_COST_ITEM24"/>
      <sheetName val="Item-_Compact24"/>
      <sheetName val="P&amp;L_-_AD24"/>
      <sheetName val="GF_Columns24"/>
      <sheetName val="Deprec_24"/>
      <sheetName val="DETAILED__BOQ24"/>
      <sheetName val="SPS_DETAIL24"/>
      <sheetName val="PC_Master_List24"/>
      <sheetName val="Field_Values24"/>
      <sheetName val="Structure_Bills_Qty24"/>
      <sheetName val="BASIS_-DEC_0824"/>
      <sheetName val="MN_T_B_24"/>
      <sheetName val="Data_Forecast24"/>
      <sheetName val="Basic_Rate24"/>
      <sheetName val="final_abstract24"/>
      <sheetName val="Master_Data_Sheet24"/>
      <sheetName val="Cement_recon_24"/>
      <sheetName val="Cleaning_&amp;_Grubbing24"/>
      <sheetName val="_24"/>
      <sheetName val="Intro_24"/>
      <sheetName val="_TCS,_NAGPUR-MANJIRI_C_PROGRE24"/>
      <sheetName val="Budget_in_SAP24"/>
      <sheetName val="Civil_Boq24"/>
      <sheetName val="Material_24"/>
      <sheetName val="Factors_24"/>
      <sheetName val="Adimi_bldg24"/>
      <sheetName val="Pump_House24"/>
      <sheetName val="Fuel_Regu_Station24"/>
      <sheetName val="Constants_Summary24"/>
      <sheetName val="Form_624"/>
      <sheetName val="Raw_Data24"/>
      <sheetName val="PointNo_524"/>
      <sheetName val="Plant_&amp;__Machinery24"/>
      <sheetName val="Load_Details-220kV24"/>
      <sheetName val="REPAIR&amp;_MAINT28"/>
      <sheetName val="INDIGINEOUS_ITEMS_6"/>
      <sheetName val="India_F&amp;S_Template6"/>
      <sheetName val="key_dates6"/>
      <sheetName val="Main_Gate_House6"/>
      <sheetName val="Assumption_Inputs6"/>
      <sheetName val="BOQ_T4B6"/>
      <sheetName val="F_Blk6"/>
      <sheetName val="Discount_&amp;_Margin5"/>
      <sheetName val="M_S_5"/>
      <sheetName val="COP_Final5"/>
      <sheetName val="Forecast_Variance_Planning_hrs5"/>
      <sheetName val="PRC_PROG_5"/>
      <sheetName val="Val_breakdown4"/>
      <sheetName val="Orç__Estrelas_Santiago4"/>
      <sheetName val="Bill_No_34"/>
      <sheetName val="Fcst_vs_Budgets5"/>
      <sheetName val="Detail_In_Door_Stad3"/>
      <sheetName val="Debits_as_on_12_04_083"/>
      <sheetName val="St_co_91_5lvl4"/>
      <sheetName val="Layer_Table4"/>
      <sheetName val="P1260Projected_5700_Detail3"/>
      <sheetName val="P852_5000_Detail3"/>
      <sheetName val="P854_5000_Detail3"/>
      <sheetName val="P856_5000_Detail3"/>
      <sheetName val="P858_5000_Detail3"/>
      <sheetName val="P860Baseline_5000_Detail3"/>
      <sheetName val="Cost_Index3"/>
      <sheetName val="foot-slab_reinft3"/>
      <sheetName val="Kristal_Court3"/>
      <sheetName val="Boq_-_Flats5"/>
      <sheetName val="SUPPLY_-Sanitary_Fixtures3"/>
      <sheetName val="ITEMS_FOR_CIVIL_TENDER3"/>
      <sheetName val="Labor_abs-NMR3"/>
      <sheetName val="1-OBJ98_3"/>
      <sheetName val="_Acc__Sched_3"/>
      <sheetName val="Loan_Schedule3"/>
      <sheetName val="Current_Bill_MB_ref3"/>
      <sheetName val="Operating_Statistics3"/>
      <sheetName val="Base_Assumptions3"/>
      <sheetName val="Data_sheet3"/>
      <sheetName val="Per_Unit3"/>
      <sheetName val="Rate_analysis_civil3"/>
      <sheetName val="Rate_Analysis_3"/>
      <sheetName val="Monthly_Plan_May'163"/>
      <sheetName val="Rev_P3"/>
      <sheetName val="loads_at_base_of_pier3"/>
      <sheetName val="Buying_Schedule3"/>
      <sheetName val="CRF_Register3"/>
      <sheetName val="E_&amp;_R3"/>
      <sheetName val="beam-reinft-IIInd_floor3"/>
      <sheetName val="BOQ_(2)3"/>
      <sheetName val="Performance_Report3"/>
      <sheetName val="_bus_bay3"/>
      <sheetName val="doq_43"/>
      <sheetName val="doq_23"/>
      <sheetName val="Labour_&amp;_Plant3"/>
      <sheetName val="Basic_Resources3"/>
      <sheetName val="Block_A_-_BOQ3"/>
      <sheetName val="Primero_Tower_Budget3"/>
      <sheetName val="Builtup_Area3"/>
      <sheetName val="Lead_(Final)3"/>
      <sheetName val="D_UT-MECH3"/>
      <sheetName val="Rob__elektr_3"/>
      <sheetName val="BOQ_Distribution3"/>
      <sheetName val="Main_Assump_3"/>
      <sheetName val="Sales_&amp;_Prod3"/>
      <sheetName val="[DLA_Standard_Cost_Report1][DL3"/>
      <sheetName val="[DLA_Standard_Cost_Report1]\TC3"/>
      <sheetName val="Data_Input3"/>
      <sheetName val="Contract_Details3"/>
      <sheetName val="Master_data3"/>
      <sheetName val="DLA_Standard_Cost_Report127"/>
      <sheetName val="DLA_Standard_Cost_Report128"/>
      <sheetName val="DLA_Standard_Cost_Report129"/>
      <sheetName val="DLA_Standard_Cost_Report130"/>
      <sheetName val="Fill_this_out_first___55"/>
      <sheetName val="PDF_Front26"/>
      <sheetName val="Simple_Letter26"/>
      <sheetName val="Overall_Summary26"/>
      <sheetName val="CSI_Summary26"/>
      <sheetName val="Section_1_Areas26"/>
      <sheetName val="Section_1_Summary26"/>
      <sheetName val="Section_126"/>
      <sheetName val="Section_2_Areas26"/>
      <sheetName val="Section_2_Summary26"/>
      <sheetName val="Section_226"/>
      <sheetName val="Section_3_Areas26"/>
      <sheetName val="Section_3_Summary26"/>
      <sheetName val="Section_326"/>
      <sheetName val="Section_4_Areas26"/>
      <sheetName val="Section_4_Summary26"/>
      <sheetName val="Section_426"/>
      <sheetName val="Section_5_Areas26"/>
      <sheetName val="Section_5_Summary26"/>
      <sheetName val="Section_526"/>
      <sheetName val="Sitework_Areas26"/>
      <sheetName val="Section_6_Areas26"/>
      <sheetName val="Section_6_Summary26"/>
      <sheetName val="Section_626"/>
      <sheetName val="Sitework_Summary26"/>
      <sheetName val="Comparison_Summary26"/>
      <sheetName val="Fill_this_out_first___56"/>
      <sheetName val="SHEET_126"/>
      <sheetName val="Salient_Features26"/>
      <sheetName val="IDC_AHK_26"/>
      <sheetName val="BOQ_Direct_selling_cost26"/>
      <sheetName val="Monthwise_breakup26"/>
      <sheetName val="Reinf_Analy26"/>
      <sheetName val="Power_anal26"/>
      <sheetName val="Macro_custom_function26"/>
      <sheetName val="labour_coeff26"/>
      <sheetName val="PRECAST_lightconc-II26"/>
      <sheetName val="IO_List26"/>
      <sheetName val="Sebtion_1_SumMary26"/>
      <sheetName val="Tender_Summary26"/>
      <sheetName val="TBAL9697_-group_wise__sdpl26"/>
      <sheetName val="Staff_Acco_26"/>
      <sheetName val="Pacakges_split26"/>
      <sheetName val="Basement_Budget26"/>
      <sheetName val="Extra_Item26"/>
      <sheetName val="Civil_Works26"/>
      <sheetName val="Cat_A_Change_Control26"/>
      <sheetName val="Meas_-Hotel_Part26"/>
      <sheetName val="RCC,Ret__Wall26"/>
      <sheetName val="Driveway_Beams26"/>
      <sheetName val="Labour_productivity26"/>
      <sheetName val="Stress_Calculation26"/>
      <sheetName val="Deduction_of_assets26"/>
      <sheetName val="schedule_nos26"/>
      <sheetName val="INPUT_SHEET26"/>
      <sheetName val="DEPTH_CHART_(ORR)_L_S_26"/>
      <sheetName val="Name_List26"/>
      <sheetName val="Contract_Night_Staff26"/>
      <sheetName val="Contract_Day_Staff26"/>
      <sheetName val="Day_Shift26"/>
      <sheetName val="Night_Shift26"/>
      <sheetName val="PA-_Consutant_26"/>
      <sheetName val="Cashflow_projection26"/>
      <sheetName val="Break_up_Sheet26"/>
      <sheetName val="1st_flr26"/>
      <sheetName val="Fin_Sum26"/>
      <sheetName val="1st_Slab26"/>
      <sheetName val="Order_Info26"/>
      <sheetName val="Scope_Reconciliation26"/>
      <sheetName val="Project_Budget_Worksheet26"/>
      <sheetName val="Approved_MTD_Proj_#'s26"/>
      <sheetName val="Sun_E_Type26"/>
      <sheetName val="As_per_PCA26"/>
      <sheetName val="BLOCK-A_(MEA_SHEET)26"/>
      <sheetName val="Project_Plan_-_WWW26"/>
      <sheetName val="WORK_TABLE26"/>
      <sheetName val="SITE_OVERHEADS26"/>
      <sheetName val="FITZ_MORT_9426"/>
      <sheetName val="Capex_-_Hry26"/>
      <sheetName val="LEVEL_SHEET26"/>
      <sheetName val="Material_Rates26"/>
      <sheetName val="SPT_vs_PHI26"/>
      <sheetName val="MASTER_RATE_ANALYSIS26"/>
      <sheetName val="Fee_Rate_Summary26"/>
      <sheetName val="Site_Dev_BOQ26"/>
      <sheetName val="Rate_analysis11"/>
      <sheetName val="Sheet3_(2)26"/>
      <sheetName val="\TCS,_NAGPUR-MANJIRI_C\PROGRE26"/>
      <sheetName val="Ra__stair26"/>
      <sheetName val="MEP_BOQ-26"/>
      <sheetName val="wooden_door26"/>
      <sheetName val="Sub_con_Summary26"/>
      <sheetName val="Cost_saving26"/>
      <sheetName val="GENERAL_SUMMARY26"/>
      <sheetName val="LMP_Summary26"/>
      <sheetName val="Sec_Summary26"/>
      <sheetName val="Labour_cost26"/>
      <sheetName val="BILLING_SCHEDULE26"/>
      <sheetName val="bill_curve26"/>
      <sheetName val="CASH_IN_&amp;_OUT_FLOW_26"/>
      <sheetName val="cash_flow_curve26"/>
      <sheetName val="Revised_Labour26"/>
      <sheetName val="Rein_Ana26"/>
      <sheetName val="Gen_Exp_Breakup26"/>
      <sheetName val="Total_Quote26"/>
      <sheetName val="Works_-_Quote_Sheet26"/>
      <sheetName val="cover_page26"/>
      <sheetName val="Project_Data26"/>
      <sheetName val="Drop_Down_List26"/>
      <sheetName val="30개월기준대비표_아랍택)26"/>
      <sheetName val="총괄표_(2)26"/>
      <sheetName val="CIF_COST_ITEM26"/>
      <sheetName val="Item-_Compact26"/>
      <sheetName val="P&amp;L_-_AD26"/>
      <sheetName val="GF_Columns26"/>
      <sheetName val="Deprec_26"/>
      <sheetName val="DETAILED__BOQ26"/>
      <sheetName val="SPS_DETAIL26"/>
      <sheetName val="PC_Master_List26"/>
      <sheetName val="Field_Values26"/>
      <sheetName val="Structure_Bills_Qty26"/>
      <sheetName val="BASIS_-DEC_0826"/>
      <sheetName val="MN_T_B_26"/>
      <sheetName val="Data_Forecast26"/>
      <sheetName val="Basic_Rate26"/>
      <sheetName val="final_abstract26"/>
      <sheetName val="Master_Data_Sheet26"/>
      <sheetName val="Cement_recon_26"/>
      <sheetName val="Cleaning_&amp;_Grubbing26"/>
      <sheetName val="_26"/>
      <sheetName val="Intro_26"/>
      <sheetName val="_TCS,_NAGPUR-MANJIRI_C_PROGRE26"/>
      <sheetName val="Budget_in_SAP26"/>
      <sheetName val="Civil_Boq26"/>
      <sheetName val="Material_26"/>
      <sheetName val="Factors_26"/>
      <sheetName val="Adimi_bldg26"/>
      <sheetName val="Pump_House26"/>
      <sheetName val="Fuel_Regu_Station26"/>
      <sheetName val="Constants_Summary26"/>
      <sheetName val="Form_626"/>
      <sheetName val="Raw_Data26"/>
      <sheetName val="PointNo_526"/>
      <sheetName val="Plant_&amp;__Machinery26"/>
      <sheetName val="Load_Details-220kV26"/>
      <sheetName val="REPAIR&amp;_MAINT30"/>
      <sheetName val="INDIGINEOUS_ITEMS_8"/>
      <sheetName val="India_F&amp;S_Template8"/>
      <sheetName val="key_dates8"/>
      <sheetName val="Main_Gate_House8"/>
      <sheetName val="Assumption_Inputs8"/>
      <sheetName val="BOQ_T4B8"/>
      <sheetName val="F_Blk8"/>
      <sheetName val="Discount_&amp;_Margin7"/>
      <sheetName val="M_S_7"/>
      <sheetName val="COP_Final7"/>
      <sheetName val="Forecast_Variance_Planning_hrs7"/>
      <sheetName val="PRC_PROG_7"/>
      <sheetName val="Val_breakdown6"/>
      <sheetName val="Orç__Estrelas_Santiago6"/>
      <sheetName val="Bill_No_36"/>
      <sheetName val="Fcst_vs_Budgets7"/>
      <sheetName val="Detail_In_Door_Stad5"/>
      <sheetName val="Debits_as_on_12_04_085"/>
      <sheetName val="St_co_91_5lvl6"/>
      <sheetName val="Layer_Table6"/>
      <sheetName val="P1260Projected_5700_Detail5"/>
      <sheetName val="P852_5000_Detail5"/>
      <sheetName val="P854_5000_Detail5"/>
      <sheetName val="P856_5000_Detail5"/>
      <sheetName val="P858_5000_Detail5"/>
      <sheetName val="P860Baseline_5000_Detail5"/>
      <sheetName val="Cost_Index5"/>
      <sheetName val="foot-slab_reinft5"/>
      <sheetName val="Kristal_Court5"/>
      <sheetName val="Boq_-_Flats7"/>
      <sheetName val="SUPPLY_-Sanitary_Fixtures5"/>
      <sheetName val="ITEMS_FOR_CIVIL_TENDER5"/>
      <sheetName val="Labor_abs-NMR5"/>
      <sheetName val="1-OBJ98_5"/>
      <sheetName val="_Acc__Sched_5"/>
      <sheetName val="Loan_Schedule5"/>
      <sheetName val="Current_Bill_MB_ref5"/>
      <sheetName val="Operating_Statistics5"/>
      <sheetName val="Base_Assumptions5"/>
      <sheetName val="Data_sheet5"/>
      <sheetName val="Per_Unit5"/>
      <sheetName val="Rate_analysis_civil5"/>
      <sheetName val="Rate_Analysis_5"/>
      <sheetName val="Monthly_Plan_May'165"/>
      <sheetName val="Rev_P5"/>
      <sheetName val="loads_at_base_of_pier5"/>
      <sheetName val="Buying_Schedule5"/>
      <sheetName val="CRF_Register5"/>
      <sheetName val="E_&amp;_R5"/>
      <sheetName val="beam-reinft-IIInd_floor5"/>
      <sheetName val="BOQ_(2)5"/>
      <sheetName val="Performance_Report5"/>
      <sheetName val="_bus_bay5"/>
      <sheetName val="doq_45"/>
      <sheetName val="doq_25"/>
      <sheetName val="Labour_&amp;_Plant5"/>
      <sheetName val="Basic_Resources5"/>
      <sheetName val="Block_A_-_BOQ5"/>
      <sheetName val="Primero_Tower_Budget5"/>
      <sheetName val="Builtup_Area5"/>
      <sheetName val="Lead_(Final)5"/>
      <sheetName val="D_UT-MECH5"/>
      <sheetName val="Rob__elektr_5"/>
      <sheetName val="BOQ_Distribution5"/>
      <sheetName val="Main_Assump_5"/>
      <sheetName val="Sales_&amp;_Prod5"/>
      <sheetName val="[DLA_Standard_Cost_Report1][DL5"/>
      <sheetName val="[DLA_Standard_Cost_Report1]\TC5"/>
      <sheetName val="Data_Input5"/>
      <sheetName val="Contract_Details5"/>
      <sheetName val="Master_data5"/>
      <sheetName val="CALENDAR_ANNUAL"/>
      <sheetName val="Budget_By_Month"/>
      <sheetName val="3__Value_copy_of_Pivot_Table"/>
      <sheetName val="REVENUES_&amp;_BS"/>
      <sheetName val="소상_&quot;1&quot;"/>
      <sheetName val="Bill_1-BOQ-Civil_Works"/>
      <sheetName val="STAFFSCHED_"/>
      <sheetName val="Cost_summary"/>
      <sheetName val="personal_"/>
      <sheetName val="Work_done_"/>
      <sheetName val="Summary_year_Plan"/>
      <sheetName val="3__Elemental_Summary"/>
      <sheetName val="9__Package_split_-_Cost_"/>
      <sheetName val="10__&amp;_11__Rate_Code_&amp;_BQ"/>
      <sheetName val="NT_LBH"/>
      <sheetName val="DLA_Standard_Cost_Report131"/>
      <sheetName val="Fill_this_out_first___57"/>
      <sheetName val="PDF_Front27"/>
      <sheetName val="Simple_Letter27"/>
      <sheetName val="Overall_Summary27"/>
      <sheetName val="CSI_Summary27"/>
      <sheetName val="Section_1_Areas27"/>
      <sheetName val="Section_1_Summary27"/>
      <sheetName val="Section_127"/>
      <sheetName val="Section_2_Areas27"/>
      <sheetName val="Section_2_Summary27"/>
      <sheetName val="Section_227"/>
      <sheetName val="Section_3_Areas27"/>
      <sheetName val="Section_3_Summary27"/>
      <sheetName val="Section_327"/>
      <sheetName val="Section_4_Areas27"/>
      <sheetName val="Section_4_Summary27"/>
      <sheetName val="Section_427"/>
      <sheetName val="Section_5_Areas27"/>
      <sheetName val="Section_5_Summary27"/>
      <sheetName val="Section_527"/>
      <sheetName val="Sitework_Areas27"/>
      <sheetName val="Section_6_Areas27"/>
      <sheetName val="Section_6_Summary27"/>
      <sheetName val="Section_627"/>
      <sheetName val="Sitework_Summary27"/>
      <sheetName val="Comparison_Summary27"/>
      <sheetName val="Fill_this_out_first___58"/>
      <sheetName val="SHEET_127"/>
      <sheetName val="Salient_Features27"/>
      <sheetName val="IDC_AHK_27"/>
      <sheetName val="BOQ_Direct_selling_cost27"/>
      <sheetName val="Monthwise_breakup27"/>
      <sheetName val="Reinf_Analy27"/>
      <sheetName val="Power_anal27"/>
      <sheetName val="Macro_custom_function27"/>
      <sheetName val="labour_coeff27"/>
      <sheetName val="PRECAST_lightconc-II27"/>
      <sheetName val="IO_List27"/>
      <sheetName val="Sebtion_1_SumMary27"/>
      <sheetName val="Tender_Summary27"/>
      <sheetName val="TBAL9697_-group_wise__sdpl27"/>
      <sheetName val="Staff_Acco_27"/>
      <sheetName val="Pacakges_split27"/>
      <sheetName val="Basement_Budget27"/>
      <sheetName val="Extra_Item27"/>
      <sheetName val="Civil_Works27"/>
      <sheetName val="Cat_A_Change_Control27"/>
      <sheetName val="Meas_-Hotel_Part27"/>
      <sheetName val="RCC,Ret__Wall27"/>
      <sheetName val="Driveway_Beams27"/>
      <sheetName val="Labour_productivity27"/>
      <sheetName val="Stress_Calculation27"/>
      <sheetName val="Deduction_of_assets27"/>
      <sheetName val="schedule_nos27"/>
      <sheetName val="INPUT_SHEET27"/>
      <sheetName val="DEPTH_CHART_(ORR)_L_S_27"/>
      <sheetName val="Name_List27"/>
      <sheetName val="Contract_Night_Staff27"/>
      <sheetName val="Contract_Day_Staff27"/>
      <sheetName val="Day_Shift27"/>
      <sheetName val="Night_Shift27"/>
      <sheetName val="PA-_Consutant_27"/>
      <sheetName val="Cashflow_projection27"/>
      <sheetName val="Break_up_Sheet27"/>
      <sheetName val="1st_flr27"/>
      <sheetName val="Fin_Sum27"/>
      <sheetName val="1st_Slab27"/>
      <sheetName val="Order_Info27"/>
      <sheetName val="Scope_Reconciliation27"/>
      <sheetName val="Project_Budget_Worksheet27"/>
      <sheetName val="Approved_MTD_Proj_#'s27"/>
      <sheetName val="Sun_E_Type27"/>
      <sheetName val="As_per_PCA27"/>
      <sheetName val="BLOCK-A_(MEA_SHEET)27"/>
      <sheetName val="Project_Plan_-_WWW27"/>
      <sheetName val="WORK_TABLE27"/>
      <sheetName val="SITE_OVERHEADS27"/>
      <sheetName val="FITZ_MORT_9427"/>
      <sheetName val="Capex_-_Hry27"/>
      <sheetName val="LEVEL_SHEET27"/>
      <sheetName val="Material_Rates27"/>
      <sheetName val="SPT_vs_PHI27"/>
      <sheetName val="MASTER_RATE_ANALYSIS27"/>
      <sheetName val="Fee_Rate_Summary27"/>
      <sheetName val="Site_Dev_BOQ27"/>
      <sheetName val="Rate_analysis12"/>
      <sheetName val="Sheet3_(2)27"/>
      <sheetName val="\TCS,_NAGPUR-MANJIRI_C\PROGRE27"/>
      <sheetName val="Ra__stair27"/>
      <sheetName val="MEP_BOQ-27"/>
      <sheetName val="wooden_door27"/>
      <sheetName val="Sub_con_Summary27"/>
      <sheetName val="Cost_saving27"/>
      <sheetName val="GENERAL_SUMMARY27"/>
      <sheetName val="LMP_Summary27"/>
      <sheetName val="Sec_Summary27"/>
      <sheetName val="Labour_cost27"/>
      <sheetName val="BILLING_SCHEDULE27"/>
      <sheetName val="bill_curve27"/>
      <sheetName val="CASH_IN_&amp;_OUT_FLOW_27"/>
      <sheetName val="cash_flow_curve27"/>
      <sheetName val="Revised_Labour27"/>
      <sheetName val="Rein_Ana27"/>
      <sheetName val="Gen_Exp_Breakup27"/>
      <sheetName val="Total_Quote27"/>
      <sheetName val="Works_-_Quote_Sheet27"/>
      <sheetName val="cover_page27"/>
      <sheetName val="Project_Data27"/>
      <sheetName val="Drop_Down_List27"/>
      <sheetName val="30개월기준대비표_아랍택)27"/>
      <sheetName val="총괄표_(2)27"/>
      <sheetName val="CIF_COST_ITEM27"/>
      <sheetName val="Item-_Compact27"/>
      <sheetName val="P&amp;L_-_AD27"/>
      <sheetName val="GF_Columns27"/>
      <sheetName val="Deprec_27"/>
      <sheetName val="DETAILED__BOQ27"/>
      <sheetName val="SPS_DETAIL27"/>
      <sheetName val="PC_Master_List27"/>
      <sheetName val="Field_Values27"/>
      <sheetName val="Structure_Bills_Qty27"/>
      <sheetName val="BASIS_-DEC_0827"/>
      <sheetName val="MN_T_B_27"/>
      <sheetName val="Data_Forecast27"/>
      <sheetName val="Basic_Rate27"/>
      <sheetName val="final_abstract27"/>
      <sheetName val="Master_Data_Sheet27"/>
      <sheetName val="Cement_recon_27"/>
      <sheetName val="Cleaning_&amp;_Grubbing27"/>
      <sheetName val="_27"/>
      <sheetName val="Intro_27"/>
      <sheetName val="_TCS,_NAGPUR-MANJIRI_C_PROGRE27"/>
      <sheetName val="Budget_in_SAP27"/>
      <sheetName val="Civil_Boq27"/>
      <sheetName val="Material_27"/>
      <sheetName val="Factors_27"/>
      <sheetName val="Adimi_bldg27"/>
      <sheetName val="Pump_House27"/>
      <sheetName val="Fuel_Regu_Station27"/>
      <sheetName val="Constants_Summary27"/>
      <sheetName val="Form_627"/>
      <sheetName val="Raw_Data27"/>
      <sheetName val="PointNo_527"/>
      <sheetName val="Plant_&amp;__Machinery27"/>
      <sheetName val="Load_Details-220kV27"/>
      <sheetName val="REPAIR&amp;_MAINT31"/>
      <sheetName val="INDIGINEOUS_ITEMS_9"/>
      <sheetName val="India_F&amp;S_Template9"/>
      <sheetName val="key_dates9"/>
      <sheetName val="Main_Gate_House9"/>
      <sheetName val="Assumption_Inputs9"/>
      <sheetName val="BOQ_T4B9"/>
      <sheetName val="F_Blk9"/>
      <sheetName val="Discount_&amp;_Margin8"/>
      <sheetName val="M_S_8"/>
      <sheetName val="COP_Final8"/>
      <sheetName val="Forecast_Variance_Planning_hrs8"/>
      <sheetName val="PRC_PROG_8"/>
      <sheetName val="Val_breakdown7"/>
      <sheetName val="Orç__Estrelas_Santiago7"/>
      <sheetName val="Bill_No_37"/>
      <sheetName val="Fcst_vs_Budgets8"/>
      <sheetName val="Detail_In_Door_Stad6"/>
      <sheetName val="Debits_as_on_12_04_086"/>
      <sheetName val="St_co_91_5lvl7"/>
      <sheetName val="Layer_Table7"/>
      <sheetName val="P1260Projected_5700_Detail6"/>
      <sheetName val="P852_5000_Detail6"/>
      <sheetName val="P854_5000_Detail6"/>
      <sheetName val="P856_5000_Detail6"/>
      <sheetName val="P858_5000_Detail6"/>
      <sheetName val="P860Baseline_5000_Detail6"/>
      <sheetName val="Cost_Index6"/>
      <sheetName val="foot-slab_reinft6"/>
      <sheetName val="Kristal_Court6"/>
      <sheetName val="Boq_-_Flats8"/>
      <sheetName val="SUPPLY_-Sanitary_Fixtures6"/>
      <sheetName val="ITEMS_FOR_CIVIL_TENDER6"/>
      <sheetName val="Labor_abs-NMR6"/>
      <sheetName val="1-OBJ98_6"/>
      <sheetName val="_Acc__Sched_6"/>
      <sheetName val="Loan_Schedule6"/>
      <sheetName val="Current_Bill_MB_ref6"/>
      <sheetName val="Operating_Statistics6"/>
      <sheetName val="Base_Assumptions6"/>
      <sheetName val="Data_sheet6"/>
      <sheetName val="Per_Unit6"/>
      <sheetName val="Rate_analysis_civil6"/>
      <sheetName val="Rate_Analysis_6"/>
      <sheetName val="Monthly_Plan_May'166"/>
      <sheetName val="Rev_P6"/>
      <sheetName val="loads_at_base_of_pier6"/>
      <sheetName val="Buying_Schedule6"/>
      <sheetName val="CRF_Register6"/>
      <sheetName val="E_&amp;_R6"/>
      <sheetName val="beam-reinft-IIInd_floor6"/>
      <sheetName val="BOQ_(2)6"/>
      <sheetName val="Performance_Report6"/>
      <sheetName val="_bus_bay6"/>
      <sheetName val="doq_46"/>
      <sheetName val="doq_26"/>
      <sheetName val="Labour_&amp;_Plant6"/>
      <sheetName val="Basic_Resources6"/>
      <sheetName val="Block_A_-_BOQ6"/>
      <sheetName val="Primero_Tower_Budget6"/>
      <sheetName val="Builtup_Area6"/>
      <sheetName val="Lead_(Final)6"/>
      <sheetName val="D_UT-MECH6"/>
      <sheetName val="Rob__elektr_6"/>
      <sheetName val="BOQ_Distribution6"/>
      <sheetName val="Main_Assump_6"/>
      <sheetName val="Sales_&amp;_Prod6"/>
      <sheetName val="[DLA_Standard_Cost_Report1][DL6"/>
      <sheetName val="[DLA_Standard_Cost_Report1]\TC6"/>
      <sheetName val="Data_Input6"/>
      <sheetName val="Contract_Details6"/>
      <sheetName val="Master_data6"/>
      <sheetName val="CALENDAR_ANNUAL1"/>
      <sheetName val="Budget_By_Month1"/>
      <sheetName val="3__Value_copy_of_Pivot_Table1"/>
      <sheetName val="REVENUES_&amp;_BS1"/>
      <sheetName val="소상_&quot;1&quot;1"/>
      <sheetName val="Bill_1-BOQ-Civil_Works1"/>
      <sheetName val="STAFFSCHED_1"/>
      <sheetName val="Cost_summary1"/>
      <sheetName val="personal_1"/>
      <sheetName val="Work_done_1"/>
      <sheetName val="Summary_year_Plan1"/>
      <sheetName val="3__Elemental_Summary1"/>
      <sheetName val="9__Package_split_-_Cost_1"/>
      <sheetName val="10__&amp;_11__Rate_Code_&amp;_BQ1"/>
      <sheetName val="NT_LBH1"/>
      <sheetName val=" Est "/>
      <sheetName val="WBH"/>
      <sheetName val="WBH (2)"/>
      <sheetName val="PMV REQ"/>
      <sheetName val="PMV Manpower"/>
      <sheetName val="Day work"/>
      <sheetName val="total export"/>
      <sheetName val="Tables"/>
      <sheetName val="Spread_sht"/>
      <sheetName val="JUCK"/>
      <sheetName val="Open"/>
      <sheetName val="PROJECT BRIEF"/>
      <sheetName val="PLANNED &amp; DELAY IMPACT"/>
      <sheetName val="ITEMS BREAK DOWN"/>
      <sheetName val="P-Sum-Cab"/>
      <sheetName val="Fill_this_out_first___59"/>
      <sheetName val="PDF_Front28"/>
      <sheetName val="Simple_Letter28"/>
      <sheetName val="Overall_Summary28"/>
      <sheetName val="CSI_Summary28"/>
      <sheetName val="Section_1_Areas28"/>
      <sheetName val="Section_1_Summary28"/>
      <sheetName val="Section_128"/>
      <sheetName val="Section_2_Areas28"/>
      <sheetName val="Section_2_Summary28"/>
      <sheetName val="Section_228"/>
      <sheetName val="Section_3_Areas28"/>
      <sheetName val="Section_3_Summary28"/>
      <sheetName val="Section_328"/>
      <sheetName val="Section_4_Areas28"/>
      <sheetName val="Section_4_Summary28"/>
      <sheetName val="Section_428"/>
      <sheetName val="Section_5_Areas28"/>
      <sheetName val="Section_5_Summary28"/>
      <sheetName val="Section_528"/>
      <sheetName val="Sitework_Areas28"/>
      <sheetName val="Section_6_Areas28"/>
      <sheetName val="Section_6_Summary28"/>
      <sheetName val="Section_628"/>
      <sheetName val="Sitework_Summary28"/>
      <sheetName val="Comparison_Summary28"/>
      <sheetName val="Fill_this_out_first___60"/>
      <sheetName val="SHEET_128"/>
      <sheetName val="Salient_Features28"/>
      <sheetName val="IDC_AHK_28"/>
      <sheetName val="BOQ_Direct_selling_cost28"/>
      <sheetName val="Monthwise_breakup28"/>
      <sheetName val="Reinf_Analy28"/>
      <sheetName val="Power_anal28"/>
      <sheetName val="labour_coeff28"/>
      <sheetName val="PRECAST_lightconc-II28"/>
      <sheetName val="DLA_Standard_Cost_Report132"/>
      <sheetName val="Macro_custom_function28"/>
      <sheetName val="IO_List28"/>
      <sheetName val="Sebtion_1_SumMary28"/>
      <sheetName val="Tender_Summary28"/>
      <sheetName val="TBAL9697_-group_wise__sdpl28"/>
      <sheetName val="Staff_Acco_28"/>
      <sheetName val="Pacakges_split28"/>
      <sheetName val="Basement_Budget28"/>
      <sheetName val="Extra_Item28"/>
      <sheetName val="Civil_Works28"/>
      <sheetName val="Cat_A_Change_Control28"/>
      <sheetName val="Meas_-Hotel_Part28"/>
      <sheetName val="RCC,Ret__Wall28"/>
      <sheetName val="Driveway_Beams28"/>
      <sheetName val="Labour_productivity28"/>
      <sheetName val="Stress_Calculation28"/>
      <sheetName val="Deduction_of_assets28"/>
      <sheetName val="schedule_nos28"/>
      <sheetName val="INPUT_SHEET28"/>
      <sheetName val="DEPTH_CHART_(ORR)_L_S_28"/>
      <sheetName val="Name_List28"/>
      <sheetName val="Contract_Night_Staff28"/>
      <sheetName val="Contract_Day_Staff28"/>
      <sheetName val="Day_Shift28"/>
      <sheetName val="Night_Shift28"/>
      <sheetName val="PA-_Consutant_28"/>
      <sheetName val="Cashflow_projection28"/>
      <sheetName val="Break_up_Sheet28"/>
      <sheetName val="1st_flr28"/>
      <sheetName val="Fin_Sum28"/>
      <sheetName val="1st_Slab28"/>
      <sheetName val="Order_Info28"/>
      <sheetName val="Scope_Reconciliation28"/>
      <sheetName val="Project_Budget_Worksheet28"/>
      <sheetName val="Approved_MTD_Proj_#'s28"/>
      <sheetName val="Sun_E_Type28"/>
      <sheetName val="As_per_PCA28"/>
      <sheetName val="BLOCK-A_(MEA_SHEET)28"/>
      <sheetName val="Project_Plan_-_WWW28"/>
      <sheetName val="WORK_TABLE28"/>
      <sheetName val="SITE_OVERHEADS28"/>
      <sheetName val="FITZ_MORT_9428"/>
      <sheetName val="Capex_-_Hry28"/>
      <sheetName val="LEVEL_SHEET28"/>
      <sheetName val="Material_Rates28"/>
      <sheetName val="SPT_vs_PHI28"/>
      <sheetName val="MASTER_RATE_ANALYSIS28"/>
      <sheetName val="Fee_Rate_Summary28"/>
      <sheetName val="Site_Dev_BOQ28"/>
      <sheetName val="Sheet3_(2)28"/>
      <sheetName val="\TCS,_NAGPUR-MANJIRI_C\PROGRE28"/>
      <sheetName val="Ra__stair28"/>
      <sheetName val="MEP_BOQ-28"/>
      <sheetName val="wooden_door28"/>
      <sheetName val="Sub_con_Summary28"/>
      <sheetName val="Cost_saving28"/>
      <sheetName val="GENERAL_SUMMARY28"/>
      <sheetName val="LMP_Summary28"/>
      <sheetName val="Sec_Summary28"/>
      <sheetName val="Labour_cost28"/>
      <sheetName val="BILLING_SCHEDULE28"/>
      <sheetName val="bill_curve28"/>
      <sheetName val="CASH_IN_&amp;_OUT_FLOW_28"/>
      <sheetName val="cash_flow_curve28"/>
      <sheetName val="Revised_Labour28"/>
      <sheetName val="Rein_Ana28"/>
      <sheetName val="Gen_Exp_Breakup28"/>
      <sheetName val="Total_Quote28"/>
      <sheetName val="Works_-_Quote_Sheet28"/>
      <sheetName val="cover_page28"/>
      <sheetName val="Project_Data28"/>
      <sheetName val="Drop_Down_List28"/>
      <sheetName val="30개월기준대비표_아랍택)28"/>
      <sheetName val="총괄표_(2)28"/>
      <sheetName val="CIF_COST_ITEM28"/>
      <sheetName val="Item-_Compact28"/>
      <sheetName val="SPS_DETAIL28"/>
      <sheetName val="P&amp;L_-_AD28"/>
      <sheetName val="Deprec_28"/>
      <sheetName val="DETAILED__BOQ28"/>
      <sheetName val="Raw_Data28"/>
      <sheetName val="GF_Columns28"/>
      <sheetName val="PC_Master_List28"/>
      <sheetName val="Field_Values28"/>
      <sheetName val="Structure_Bills_Qty28"/>
      <sheetName val="BASIS_-DEC_0828"/>
      <sheetName val="MN_T_B_28"/>
      <sheetName val="Data_Forecast28"/>
      <sheetName val="Basic_Rate28"/>
      <sheetName val="final_abstract28"/>
      <sheetName val="Master_Data_Sheet28"/>
      <sheetName val="Cement_recon_28"/>
      <sheetName val="Cleaning_&amp;_Grubbing28"/>
      <sheetName val="_28"/>
      <sheetName val="Intro_28"/>
      <sheetName val="_TCS,_NAGPUR-MANJIRI_C_PROGRE28"/>
      <sheetName val="Budget_in_SAP28"/>
      <sheetName val="Civil_Boq28"/>
      <sheetName val="Material_28"/>
      <sheetName val="Factors_28"/>
      <sheetName val="Adimi_bldg28"/>
      <sheetName val="Pump_House28"/>
      <sheetName val="Fuel_Regu_Station28"/>
      <sheetName val="Constants_Summary28"/>
      <sheetName val="Form_628"/>
      <sheetName val="PointNo_528"/>
      <sheetName val="Plant_&amp;__Machinery28"/>
      <sheetName val="Load_Details-220kV28"/>
      <sheetName val="REPAIR&amp;_MAINT32"/>
      <sheetName val="INDIGINEOUS_ITEMS_10"/>
      <sheetName val="India_F&amp;S_Template10"/>
      <sheetName val="key_dates10"/>
      <sheetName val="Main_Gate_House10"/>
      <sheetName val="Assumption_Inputs10"/>
      <sheetName val="BOQ_T4B10"/>
      <sheetName val="F_Blk10"/>
      <sheetName val="Discount_&amp;_Margin9"/>
      <sheetName val="M_S_9"/>
      <sheetName val="COP_Final9"/>
      <sheetName val="Forecast_Variance_Planning_hrs9"/>
      <sheetName val="PRC_PROG_9"/>
      <sheetName val="Val_breakdown8"/>
      <sheetName val="Orç__Estrelas_Santiago8"/>
      <sheetName val="Bill_No_38"/>
      <sheetName val="Fcst_vs_Budgets9"/>
      <sheetName val="Detail_In_Door_Stad7"/>
      <sheetName val="1-OBJ98_7"/>
      <sheetName val="Layer_Table8"/>
      <sheetName val="_Acc__Sched_7"/>
      <sheetName val="St_co_91_5lvl8"/>
      <sheetName val="Boq_-_Flats9"/>
      <sheetName val="P1260Projected_5700_Detail7"/>
      <sheetName val="P852_5000_Detail7"/>
      <sheetName val="P854_5000_Detail7"/>
      <sheetName val="P856_5000_Detail7"/>
      <sheetName val="P858_5000_Detail7"/>
      <sheetName val="P860Baseline_5000_Detail7"/>
      <sheetName val="Cost_Index7"/>
      <sheetName val="foot-slab_reinft7"/>
      <sheetName val="Debits_as_on_12_04_087"/>
      <sheetName val="[DLA_Standard_Cost_Report1][DL7"/>
      <sheetName val="Data_Input7"/>
      <sheetName val="Contract_Details7"/>
      <sheetName val="[DLA_Standard_Cost_Report1]\TC7"/>
      <sheetName val="Labor_abs-NMR7"/>
      <sheetName val="SUPPLY_-Sanitary_Fixtures7"/>
      <sheetName val="ITEMS_FOR_CIVIL_TENDER7"/>
      <sheetName val="Kristal_Court7"/>
      <sheetName val="Loan_Schedule7"/>
      <sheetName val="Current_Bill_MB_ref7"/>
      <sheetName val="REVENUES_&amp;_BS2"/>
      <sheetName val="3__Value_copy_of_Pivot_Table2"/>
      <sheetName val="Master_data7"/>
      <sheetName val="Budget_By_Month2"/>
      <sheetName val="Operating_Statistics7"/>
      <sheetName val="Base_Assumptions7"/>
      <sheetName val="Data_sheet7"/>
      <sheetName val="Per_Unit7"/>
      <sheetName val="Rate_analysis_civil7"/>
      <sheetName val="Rate_Analysis_7"/>
      <sheetName val="Monthly_Plan_May'167"/>
      <sheetName val="Rev_P7"/>
      <sheetName val="loads_at_base_of_pier7"/>
      <sheetName val="Buying_Schedule7"/>
      <sheetName val="CRF_Register7"/>
      <sheetName val="E_&amp;_R7"/>
      <sheetName val="beam-reinft-IIInd_floor7"/>
      <sheetName val="BOQ_(2)7"/>
      <sheetName val="Performance_Report7"/>
      <sheetName val="_bus_bay7"/>
      <sheetName val="doq_47"/>
      <sheetName val="doq_27"/>
      <sheetName val="Labour_&amp;_Plant7"/>
      <sheetName val="Basic_Resources7"/>
      <sheetName val="Block_A_-_BOQ7"/>
      <sheetName val="Primero_Tower_Budget7"/>
      <sheetName val="Builtup_Area7"/>
      <sheetName val="Lead_(Final)7"/>
      <sheetName val="D_UT-MECH7"/>
      <sheetName val="Rob__elektr_7"/>
      <sheetName val="BOQ_Distribution7"/>
      <sheetName val="Main_Assump_7"/>
      <sheetName val="Sales_&amp;_Prod7"/>
      <sheetName val="소상_&quot;1&quot;2"/>
      <sheetName val="Bill_1-BOQ-Civil_Works2"/>
      <sheetName val="STAFFSCHED_2"/>
      <sheetName val="Cost_summary2"/>
      <sheetName val="personal_2"/>
      <sheetName val="Work_done_2"/>
      <sheetName val="Summary_year_Plan2"/>
      <sheetName val="3__Elemental_Summary2"/>
      <sheetName val="9__Package_split_-_Cost_2"/>
      <sheetName val="10__&amp;_11__Rate_Code_&amp;_BQ2"/>
      <sheetName val="NT_LBH2"/>
      <sheetName val="CALENDAR_ANNUAL2"/>
      <sheetName val="tender_allowances2"/>
      <sheetName val="Data_Works2"/>
      <sheetName val="Mob_-_AFE2"/>
      <sheetName val="RA_01-AFE_CCTV2"/>
      <sheetName val="RA_-02_AFE_PTZ_CCTV2"/>
      <sheetName val="Contractor_&amp;_Material_Price"/>
      <sheetName val="bs_BP_04_SA"/>
      <sheetName val="Ov%rall_Summary"/>
      <sheetName val="CCS_Summary"/>
      <sheetName val="Aggregation_Page_(INPUT)"/>
      <sheetName val="Download_DATA"/>
      <sheetName val="MH(on_site)"/>
      <sheetName val="Data_"/>
      <sheetName val="CANDY_BOQ"/>
      <sheetName val="Legal_Risk_Analysis"/>
      <sheetName val="Summary_TH2_Mid"/>
      <sheetName val="Summary_TH3_Mid"/>
      <sheetName val="Summary_TH2-V2"/>
      <sheetName val="Closing_register"/>
      <sheetName val="NCR_LOG"/>
      <sheetName val="VBA_Hidden"/>
      <sheetName val="RBD_ENG"/>
      <sheetName val="RBD_SLD_RLD"/>
      <sheetName val="V_Summary"/>
      <sheetName val="Steel_deilvery"/>
      <sheetName val="WBH_(2)"/>
      <sheetName val="PMV_REQ"/>
      <sheetName val="PMV_Manpower"/>
      <sheetName val="Budget_Analysis"/>
      <sheetName val="Day_work"/>
      <sheetName val="total_export"/>
      <sheetName val="_Est_"/>
      <sheetName val="PROJECT_BRIEF"/>
      <sheetName val="PLANNED_&amp;_DELAY_IMPACT"/>
      <sheetName val="ITEMS_BREAK_DOWN"/>
      <sheetName val="Cost_Rates"/>
      <sheetName val="Area"/>
      <sheetName val="[DLA Standard Cost Report1]_T_2"/>
      <sheetName val="[DLA Standard Cost Report1]_T_3"/>
      <sheetName val="[DLA Standard Cost Report1]_T_4"/>
      <sheetName val="[DLA Standard Cost Report1]_T_5"/>
      <sheetName val="[DLA Standard Cost Report1]_T_6"/>
      <sheetName val="[DLA Standard Cost Report1]_T_7"/>
      <sheetName val="[DLA Standard Cost Report1]_T_8"/>
      <sheetName val="[DLA Standard Cost Report1]_T_9"/>
      <sheetName val="[DLA Standard Cost Report1]__10"/>
      <sheetName val="[DLA Standard Cost Report1]__11"/>
      <sheetName val="[DLA Standard Cost Report1]__12"/>
      <sheetName val="[DLA Standard Cost Report1]__13"/>
      <sheetName val="[DLA Standard Cost Report1]__14"/>
      <sheetName val="[DLA Standard Cost Report1]__15"/>
      <sheetName val="[DLA Standard Cost Report1]__16"/>
      <sheetName val="[DLA Standard Cost Report1]__17"/>
      <sheetName val="[DLA Standard Cost Report1]__18"/>
      <sheetName val="[DLA Standard Cost Report1]__19"/>
      <sheetName val="[DLA Standard Cost Report1]__20"/>
      <sheetName val="[DLA Standard Cost Report1]__21"/>
      <sheetName val="Interest"/>
      <sheetName val="Project Master"/>
      <sheetName val="COST006"/>
      <sheetName val="GRSummary"/>
      <sheetName val="Executive Lounge - Build Up"/>
      <sheetName val="OFF-TOP SHEET"/>
      <sheetName val="[DLA Standard Cost Report1]__22"/>
      <sheetName val="[DLA Standard Cost Report1]__23"/>
      <sheetName val="Staff Schedule"/>
      <sheetName val="HS"/>
      <sheetName val="RW"/>
      <sheetName val="[DLA Standard Cost Report1]_D_2"/>
      <sheetName val="OOC Form"/>
      <sheetName val="PASO Form Main"/>
      <sheetName val="OPA Form (2)"/>
      <sheetName val="EEV(Prilim)"/>
      <sheetName val="PRO_DCI"/>
      <sheetName val="BS1"/>
      <sheetName val="CONS. PROJECT HITS"/>
      <sheetName val="Unit_Name"/>
      <sheetName val="@risk rents and incentives"/>
      <sheetName val="Car park lease"/>
      <sheetName val="Net rent analysis"/>
      <sheetName val="RateAnalysis"/>
      <sheetName val="Table"/>
      <sheetName val="slab"/>
      <sheetName val="ENG_PROG"/>
      <sheetName val="Download_DATA1"/>
      <sheetName val="CCS_Summary1"/>
      <sheetName val="Aggregation_Page_(INPUT)1"/>
      <sheetName val="MH(on_site)1"/>
      <sheetName val="Data_1"/>
      <sheetName val="CANDY_BOQ1"/>
      <sheetName val="Summary_TH2_Mid1"/>
      <sheetName val="Summary_TH3_Mid1"/>
      <sheetName val="Summary_TH2-V21"/>
      <sheetName val="Closing_register1"/>
      <sheetName val="NCR_LOG1"/>
      <sheetName val="VBA_Hidden1"/>
      <sheetName val="RBD_ENG1"/>
      <sheetName val="RBD_SLD_RLD1"/>
      <sheetName val="V_Summary1"/>
      <sheetName val=" GULF"/>
      <sheetName val="Lines (1 - 1)"/>
      <sheetName val="EL-Bill"/>
      <sheetName val="GS1"/>
      <sheetName val="Projects"/>
    </sheetNames>
    <sheetDataSet>
      <sheetData sheetId="0" refreshError="1">
        <row r="8">
          <cell r="D8" t="str">
            <v>Paramaz Avedisian Building</v>
          </cell>
        </row>
        <row r="9">
          <cell r="D9" t="str">
            <v>American University of Armenia</v>
          </cell>
        </row>
        <row r="10">
          <cell r="D10" t="str">
            <v>Yeravan, Armenia</v>
          </cell>
        </row>
        <row r="12">
          <cell r="D12" t="str">
            <v>Preliminary</v>
          </cell>
        </row>
        <row r="13">
          <cell r="D13" t="str">
            <v>Bills of Quantities</v>
          </cell>
        </row>
        <row r="14">
          <cell r="D14">
            <v>37802</v>
          </cell>
        </row>
        <row r="16">
          <cell r="D16">
            <v>1686997</v>
          </cell>
        </row>
        <row r="17">
          <cell r="D17">
            <v>510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8">
          <cell r="D8" t="str">
            <v>Paramaz Avedisian Building</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ow r="8">
          <cell r="D8" t="str">
            <v>Paramaz Avedisian Building</v>
          </cell>
        </row>
      </sheetData>
      <sheetData sheetId="36" refreshError="1"/>
      <sheetData sheetId="37">
        <row r="8">
          <cell r="D8" t="str">
            <v>Paramaz Avedisian Building</v>
          </cell>
        </row>
      </sheetData>
      <sheetData sheetId="38">
        <row r="8">
          <cell r="D8" t="str">
            <v>Paramaz Avedisian Building</v>
          </cell>
        </row>
      </sheetData>
      <sheetData sheetId="39">
        <row r="8">
          <cell r="D8" t="str">
            <v>Paramaz Avedisian Building</v>
          </cell>
        </row>
      </sheetData>
      <sheetData sheetId="40">
        <row r="8">
          <cell r="D8" t="str">
            <v>Paramaz Avedisian Building</v>
          </cell>
        </row>
      </sheetData>
      <sheetData sheetId="41">
        <row r="8">
          <cell r="D8" t="str">
            <v>Paramaz Avedisian Building</v>
          </cell>
        </row>
      </sheetData>
      <sheetData sheetId="42">
        <row r="8">
          <cell r="D8" t="str">
            <v>Paramaz Avedisian Building</v>
          </cell>
        </row>
      </sheetData>
      <sheetData sheetId="43">
        <row r="8">
          <cell r="D8" t="str">
            <v>Paramaz Avedisian Building</v>
          </cell>
        </row>
      </sheetData>
      <sheetData sheetId="44">
        <row r="8">
          <cell r="D8" t="str">
            <v>Paramaz Avedisian Building</v>
          </cell>
        </row>
      </sheetData>
      <sheetData sheetId="45">
        <row r="8">
          <cell r="D8" t="str">
            <v>Paramaz Avedisian Building</v>
          </cell>
        </row>
      </sheetData>
      <sheetData sheetId="46">
        <row r="8">
          <cell r="D8" t="str">
            <v>Paramaz Avedisian Building</v>
          </cell>
        </row>
      </sheetData>
      <sheetData sheetId="47">
        <row r="8">
          <cell r="D8" t="str">
            <v>Paramaz Avedisian Building</v>
          </cell>
        </row>
      </sheetData>
      <sheetData sheetId="48">
        <row r="8">
          <cell r="D8" t="str">
            <v>Paramaz Avedisian Building</v>
          </cell>
        </row>
      </sheetData>
      <sheetData sheetId="49">
        <row r="8">
          <cell r="D8" t="str">
            <v>Paramaz Avedisian Building</v>
          </cell>
        </row>
      </sheetData>
      <sheetData sheetId="50">
        <row r="8">
          <cell r="D8" t="str">
            <v>Paramaz Avedisian Building</v>
          </cell>
        </row>
      </sheetData>
      <sheetData sheetId="51">
        <row r="8">
          <cell r="D8" t="str">
            <v>Paramaz Avedisian Building</v>
          </cell>
        </row>
      </sheetData>
      <sheetData sheetId="52">
        <row r="8">
          <cell r="D8" t="str">
            <v>Paramaz Avedisian Building</v>
          </cell>
        </row>
      </sheetData>
      <sheetData sheetId="53">
        <row r="8">
          <cell r="D8" t="str">
            <v>Paramaz Avedisian Building</v>
          </cell>
        </row>
      </sheetData>
      <sheetData sheetId="54">
        <row r="8">
          <cell r="D8" t="str">
            <v>Paramaz Avedisian Building</v>
          </cell>
        </row>
      </sheetData>
      <sheetData sheetId="55">
        <row r="8">
          <cell r="D8" t="str">
            <v>Paramaz Avedisian Building</v>
          </cell>
        </row>
      </sheetData>
      <sheetData sheetId="56">
        <row r="8">
          <cell r="D8" t="str">
            <v>Paramaz Avedisian Building</v>
          </cell>
        </row>
      </sheetData>
      <sheetData sheetId="57">
        <row r="8">
          <cell r="D8" t="str">
            <v>Paramaz Avedisian Building</v>
          </cell>
        </row>
      </sheetData>
      <sheetData sheetId="58">
        <row r="8">
          <cell r="D8" t="str">
            <v>Paramaz Avedisian Building</v>
          </cell>
        </row>
      </sheetData>
      <sheetData sheetId="59">
        <row r="8">
          <cell r="D8" t="str">
            <v>Paramaz Avedisian Building</v>
          </cell>
        </row>
      </sheetData>
      <sheetData sheetId="60">
        <row r="8">
          <cell r="D8" t="str">
            <v>Paramaz Avedisian Building</v>
          </cell>
        </row>
      </sheetData>
      <sheetData sheetId="61">
        <row r="8">
          <cell r="D8" t="str">
            <v>Paramaz Avedisian Building</v>
          </cell>
        </row>
      </sheetData>
      <sheetData sheetId="62" refreshError="1"/>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ow r="8">
          <cell r="D8" t="str">
            <v>Paramaz Avedisian Building</v>
          </cell>
        </row>
      </sheetData>
      <sheetData sheetId="309">
        <row r="8">
          <cell r="D8" t="str">
            <v>Paramaz Avedisian Building</v>
          </cell>
        </row>
      </sheetData>
      <sheetData sheetId="310">
        <row r="8">
          <cell r="D8" t="str">
            <v>Paramaz Avedisian Building</v>
          </cell>
        </row>
      </sheetData>
      <sheetData sheetId="311">
        <row r="8">
          <cell r="D8" t="str">
            <v>Paramaz Avedisian Building</v>
          </cell>
        </row>
      </sheetData>
      <sheetData sheetId="312">
        <row r="8">
          <cell r="D8" t="str">
            <v>Paramaz Avedisian Building</v>
          </cell>
        </row>
      </sheetData>
      <sheetData sheetId="313">
        <row r="8">
          <cell r="D8" t="str">
            <v>Paramaz Avedisian Building</v>
          </cell>
        </row>
      </sheetData>
      <sheetData sheetId="314">
        <row r="8">
          <cell r="D8" t="str">
            <v>Paramaz Avedisian Building</v>
          </cell>
        </row>
      </sheetData>
      <sheetData sheetId="315">
        <row r="8">
          <cell r="D8" t="str">
            <v>Paramaz Avedisian Building</v>
          </cell>
        </row>
      </sheetData>
      <sheetData sheetId="316">
        <row r="8">
          <cell r="D8" t="str">
            <v>Paramaz Avedisian Building</v>
          </cell>
        </row>
      </sheetData>
      <sheetData sheetId="317">
        <row r="8">
          <cell r="D8" t="str">
            <v>Paramaz Avedisian Building</v>
          </cell>
        </row>
      </sheetData>
      <sheetData sheetId="318">
        <row r="8">
          <cell r="D8" t="str">
            <v>Paramaz Avedisian Building</v>
          </cell>
        </row>
      </sheetData>
      <sheetData sheetId="319">
        <row r="8">
          <cell r="D8" t="str">
            <v>Paramaz Avedisian Building</v>
          </cell>
        </row>
      </sheetData>
      <sheetData sheetId="320">
        <row r="8">
          <cell r="D8" t="str">
            <v>Paramaz Avedisian Building</v>
          </cell>
        </row>
      </sheetData>
      <sheetData sheetId="321">
        <row r="8">
          <cell r="D8" t="str">
            <v>Paramaz Avedisian Building</v>
          </cell>
        </row>
      </sheetData>
      <sheetData sheetId="322">
        <row r="8">
          <cell r="D8" t="str">
            <v>Paramaz Avedisian Building</v>
          </cell>
        </row>
      </sheetData>
      <sheetData sheetId="323">
        <row r="8">
          <cell r="D8" t="str">
            <v>Paramaz Avedisian Building</v>
          </cell>
        </row>
      </sheetData>
      <sheetData sheetId="324">
        <row r="8">
          <cell r="D8" t="str">
            <v>Paramaz Avedisian Building</v>
          </cell>
        </row>
      </sheetData>
      <sheetData sheetId="325">
        <row r="8">
          <cell r="D8" t="str">
            <v>Paramaz Avedisian Building</v>
          </cell>
        </row>
      </sheetData>
      <sheetData sheetId="326">
        <row r="8">
          <cell r="D8" t="str">
            <v>Paramaz Avedisian Building</v>
          </cell>
        </row>
      </sheetData>
      <sheetData sheetId="327">
        <row r="8">
          <cell r="D8" t="str">
            <v>Paramaz Avedisian Building</v>
          </cell>
        </row>
      </sheetData>
      <sheetData sheetId="328">
        <row r="8">
          <cell r="D8" t="str">
            <v>Paramaz Avedisian Building</v>
          </cell>
        </row>
      </sheetData>
      <sheetData sheetId="329">
        <row r="8">
          <cell r="D8" t="str">
            <v>Paramaz Avedisian Building</v>
          </cell>
        </row>
      </sheetData>
      <sheetData sheetId="330">
        <row r="8">
          <cell r="D8" t="str">
            <v>Paramaz Avedisian Building</v>
          </cell>
        </row>
      </sheetData>
      <sheetData sheetId="331">
        <row r="8">
          <cell r="D8" t="str">
            <v>Paramaz Avedisian Building</v>
          </cell>
        </row>
      </sheetData>
      <sheetData sheetId="332">
        <row r="8">
          <cell r="D8" t="str">
            <v>Paramaz Avedisian Building</v>
          </cell>
        </row>
      </sheetData>
      <sheetData sheetId="333">
        <row r="8">
          <cell r="D8" t="str">
            <v>Paramaz Avedisian Building</v>
          </cell>
        </row>
      </sheetData>
      <sheetData sheetId="334">
        <row r="8">
          <cell r="D8" t="str">
            <v>Paramaz Avedisian Building</v>
          </cell>
        </row>
      </sheetData>
      <sheetData sheetId="335">
        <row r="8">
          <cell r="D8" t="str">
            <v>Paramaz Avedisian Building</v>
          </cell>
        </row>
      </sheetData>
      <sheetData sheetId="336">
        <row r="8">
          <cell r="D8" t="str">
            <v>Paramaz Avedisian Building</v>
          </cell>
        </row>
      </sheetData>
      <sheetData sheetId="337">
        <row r="8">
          <cell r="D8" t="str">
            <v>Paramaz Avedisian Building</v>
          </cell>
        </row>
      </sheetData>
      <sheetData sheetId="338">
        <row r="8">
          <cell r="D8" t="str">
            <v>Paramaz Avedisian Building</v>
          </cell>
        </row>
      </sheetData>
      <sheetData sheetId="339">
        <row r="8">
          <cell r="D8" t="str">
            <v>Paramaz Avedisian Building</v>
          </cell>
        </row>
      </sheetData>
      <sheetData sheetId="340">
        <row r="8">
          <cell r="D8" t="str">
            <v>Paramaz Avedisian Building</v>
          </cell>
        </row>
      </sheetData>
      <sheetData sheetId="341">
        <row r="8">
          <cell r="D8" t="str">
            <v>Paramaz Avedisian Building</v>
          </cell>
        </row>
      </sheetData>
      <sheetData sheetId="342">
        <row r="8">
          <cell r="D8" t="str">
            <v>Paramaz Avedisian Building</v>
          </cell>
        </row>
      </sheetData>
      <sheetData sheetId="343">
        <row r="8">
          <cell r="D8" t="str">
            <v>Paramaz Avedisian Building</v>
          </cell>
        </row>
      </sheetData>
      <sheetData sheetId="344">
        <row r="8">
          <cell r="D8" t="str">
            <v>Paramaz Avedisian Building</v>
          </cell>
        </row>
      </sheetData>
      <sheetData sheetId="345">
        <row r="8">
          <cell r="D8" t="str">
            <v>Paramaz Avedisian Building</v>
          </cell>
        </row>
      </sheetData>
      <sheetData sheetId="346">
        <row r="8">
          <cell r="D8" t="str">
            <v>Paramaz Avedisian Building</v>
          </cell>
        </row>
      </sheetData>
      <sheetData sheetId="347">
        <row r="8">
          <cell r="D8" t="str">
            <v>Paramaz Avedisian Building</v>
          </cell>
        </row>
      </sheetData>
      <sheetData sheetId="348">
        <row r="8">
          <cell r="D8" t="str">
            <v>Paramaz Avedisian Building</v>
          </cell>
        </row>
      </sheetData>
      <sheetData sheetId="349">
        <row r="8">
          <cell r="D8" t="str">
            <v>Paramaz Avedisian Building</v>
          </cell>
        </row>
      </sheetData>
      <sheetData sheetId="350">
        <row r="8">
          <cell r="D8" t="str">
            <v>Paramaz Avedisian Building</v>
          </cell>
        </row>
      </sheetData>
      <sheetData sheetId="351">
        <row r="8">
          <cell r="D8" t="str">
            <v>Paramaz Avedisian Building</v>
          </cell>
        </row>
      </sheetData>
      <sheetData sheetId="352">
        <row r="8">
          <cell r="D8" t="str">
            <v>Paramaz Avedisian Building</v>
          </cell>
        </row>
      </sheetData>
      <sheetData sheetId="353">
        <row r="8">
          <cell r="D8" t="str">
            <v>Paramaz Avedisian Building</v>
          </cell>
        </row>
      </sheetData>
      <sheetData sheetId="354">
        <row r="8">
          <cell r="D8" t="str">
            <v>Paramaz Avedisian Building</v>
          </cell>
        </row>
      </sheetData>
      <sheetData sheetId="355">
        <row r="8">
          <cell r="D8" t="str">
            <v>Paramaz Avedisian Building</v>
          </cell>
        </row>
      </sheetData>
      <sheetData sheetId="356">
        <row r="8">
          <cell r="D8" t="str">
            <v>Paramaz Avedisian Building</v>
          </cell>
        </row>
      </sheetData>
      <sheetData sheetId="357">
        <row r="8">
          <cell r="D8" t="str">
            <v>Paramaz Avedisian Building</v>
          </cell>
        </row>
      </sheetData>
      <sheetData sheetId="358">
        <row r="8">
          <cell r="D8" t="str">
            <v>Paramaz Avedisian Building</v>
          </cell>
        </row>
      </sheetData>
      <sheetData sheetId="359">
        <row r="8">
          <cell r="D8" t="str">
            <v>Paramaz Avedisian Building</v>
          </cell>
        </row>
      </sheetData>
      <sheetData sheetId="360">
        <row r="8">
          <cell r="D8" t="str">
            <v>Paramaz Avedisian Building</v>
          </cell>
        </row>
      </sheetData>
      <sheetData sheetId="361">
        <row r="8">
          <cell r="D8" t="str">
            <v>Paramaz Avedisian Building</v>
          </cell>
        </row>
      </sheetData>
      <sheetData sheetId="362">
        <row r="8">
          <cell r="D8" t="str">
            <v>Paramaz Avedisian Building</v>
          </cell>
        </row>
      </sheetData>
      <sheetData sheetId="363">
        <row r="8">
          <cell r="D8" t="str">
            <v>Paramaz Avedisian Building</v>
          </cell>
        </row>
      </sheetData>
      <sheetData sheetId="364">
        <row r="8">
          <cell r="D8" t="str">
            <v>Paramaz Avedisian Building</v>
          </cell>
        </row>
      </sheetData>
      <sheetData sheetId="365">
        <row r="8">
          <cell r="D8" t="str">
            <v>Paramaz Avedisian Building</v>
          </cell>
        </row>
      </sheetData>
      <sheetData sheetId="366">
        <row r="8">
          <cell r="D8" t="str">
            <v>Paramaz Avedisian Building</v>
          </cell>
        </row>
      </sheetData>
      <sheetData sheetId="367">
        <row r="8">
          <cell r="D8" t="str">
            <v>Paramaz Avedisian Building</v>
          </cell>
        </row>
      </sheetData>
      <sheetData sheetId="368">
        <row r="8">
          <cell r="D8" t="str">
            <v>Paramaz Avedisian Building</v>
          </cell>
        </row>
      </sheetData>
      <sheetData sheetId="369">
        <row r="8">
          <cell r="D8" t="str">
            <v>Paramaz Avedisian Building</v>
          </cell>
        </row>
      </sheetData>
      <sheetData sheetId="370">
        <row r="8">
          <cell r="D8" t="str">
            <v>Paramaz Avedisian Building</v>
          </cell>
        </row>
      </sheetData>
      <sheetData sheetId="371">
        <row r="8">
          <cell r="D8" t="str">
            <v>Paramaz Avedisian Building</v>
          </cell>
        </row>
      </sheetData>
      <sheetData sheetId="372">
        <row r="8">
          <cell r="D8" t="str">
            <v>Paramaz Avedisian Building</v>
          </cell>
        </row>
      </sheetData>
      <sheetData sheetId="373">
        <row r="8">
          <cell r="D8" t="str">
            <v>Paramaz Avedisian Building</v>
          </cell>
        </row>
      </sheetData>
      <sheetData sheetId="374">
        <row r="8">
          <cell r="D8" t="str">
            <v>Paramaz Avedisian Building</v>
          </cell>
        </row>
      </sheetData>
      <sheetData sheetId="375">
        <row r="8">
          <cell r="D8" t="str">
            <v>Paramaz Avedisian Building</v>
          </cell>
        </row>
      </sheetData>
      <sheetData sheetId="376">
        <row r="8">
          <cell r="D8" t="str">
            <v>Paramaz Avedisian Building</v>
          </cell>
        </row>
      </sheetData>
      <sheetData sheetId="377">
        <row r="8">
          <cell r="D8" t="str">
            <v>Paramaz Avedisian Building</v>
          </cell>
        </row>
      </sheetData>
      <sheetData sheetId="378">
        <row r="8">
          <cell r="D8" t="str">
            <v>Paramaz Avedisian Building</v>
          </cell>
        </row>
      </sheetData>
      <sheetData sheetId="379">
        <row r="8">
          <cell r="D8" t="str">
            <v>Paramaz Avedisian Building</v>
          </cell>
        </row>
      </sheetData>
      <sheetData sheetId="380">
        <row r="8">
          <cell r="D8" t="str">
            <v>Paramaz Avedisian Building</v>
          </cell>
        </row>
      </sheetData>
      <sheetData sheetId="381">
        <row r="8">
          <cell r="D8" t="str">
            <v>Paramaz Avedisian Building</v>
          </cell>
        </row>
      </sheetData>
      <sheetData sheetId="382">
        <row r="8">
          <cell r="D8" t="str">
            <v>Paramaz Avedisian Building</v>
          </cell>
        </row>
      </sheetData>
      <sheetData sheetId="383">
        <row r="8">
          <cell r="D8" t="str">
            <v>Paramaz Avedisian Building</v>
          </cell>
        </row>
      </sheetData>
      <sheetData sheetId="384">
        <row r="8">
          <cell r="D8" t="str">
            <v>Paramaz Avedisian Building</v>
          </cell>
        </row>
      </sheetData>
      <sheetData sheetId="385">
        <row r="8">
          <cell r="D8" t="str">
            <v>Paramaz Avedisian Building</v>
          </cell>
        </row>
      </sheetData>
      <sheetData sheetId="386">
        <row r="8">
          <cell r="D8" t="str">
            <v>Paramaz Avedisian Building</v>
          </cell>
        </row>
      </sheetData>
      <sheetData sheetId="387">
        <row r="8">
          <cell r="D8" t="str">
            <v>Paramaz Avedisian Building</v>
          </cell>
        </row>
      </sheetData>
      <sheetData sheetId="388">
        <row r="8">
          <cell r="D8" t="str">
            <v>Paramaz Avedisian Building</v>
          </cell>
        </row>
      </sheetData>
      <sheetData sheetId="389">
        <row r="8">
          <cell r="D8" t="str">
            <v>Paramaz Avedisian Building</v>
          </cell>
        </row>
      </sheetData>
      <sheetData sheetId="390">
        <row r="8">
          <cell r="D8" t="str">
            <v>Paramaz Avedisian Building</v>
          </cell>
        </row>
      </sheetData>
      <sheetData sheetId="391">
        <row r="8">
          <cell r="D8" t="str">
            <v>Paramaz Avedisian Building</v>
          </cell>
        </row>
      </sheetData>
      <sheetData sheetId="392">
        <row r="8">
          <cell r="D8" t="str">
            <v>Paramaz Avedisian Building</v>
          </cell>
        </row>
      </sheetData>
      <sheetData sheetId="393">
        <row r="8">
          <cell r="D8" t="str">
            <v>Paramaz Avedisian Building</v>
          </cell>
        </row>
      </sheetData>
      <sheetData sheetId="394">
        <row r="8">
          <cell r="D8" t="str">
            <v>Paramaz Avedisian Building</v>
          </cell>
        </row>
      </sheetData>
      <sheetData sheetId="395">
        <row r="8">
          <cell r="D8" t="str">
            <v>Paramaz Avedisian Building</v>
          </cell>
        </row>
      </sheetData>
      <sheetData sheetId="396">
        <row r="8">
          <cell r="D8" t="str">
            <v>Paramaz Avedisian Building</v>
          </cell>
        </row>
      </sheetData>
      <sheetData sheetId="397">
        <row r="8">
          <cell r="D8" t="str">
            <v>Paramaz Avedisian Building</v>
          </cell>
        </row>
      </sheetData>
      <sheetData sheetId="398">
        <row r="8">
          <cell r="D8" t="str">
            <v>Paramaz Avedisian Building</v>
          </cell>
        </row>
      </sheetData>
      <sheetData sheetId="399">
        <row r="8">
          <cell r="D8" t="str">
            <v>Paramaz Avedisian Building</v>
          </cell>
        </row>
      </sheetData>
      <sheetData sheetId="400">
        <row r="8">
          <cell r="D8" t="str">
            <v>Paramaz Avedisian Building</v>
          </cell>
        </row>
      </sheetData>
      <sheetData sheetId="401">
        <row r="8">
          <cell r="D8" t="str">
            <v>Paramaz Avedisian Building</v>
          </cell>
        </row>
      </sheetData>
      <sheetData sheetId="402">
        <row r="8">
          <cell r="D8" t="str">
            <v>Paramaz Avedisian Building</v>
          </cell>
        </row>
      </sheetData>
      <sheetData sheetId="403">
        <row r="8">
          <cell r="D8" t="str">
            <v>Paramaz Avedisian Building</v>
          </cell>
        </row>
      </sheetData>
      <sheetData sheetId="404">
        <row r="8">
          <cell r="D8" t="str">
            <v>Paramaz Avedisian Building</v>
          </cell>
        </row>
      </sheetData>
      <sheetData sheetId="405">
        <row r="8">
          <cell r="D8" t="str">
            <v>Paramaz Avedisian Building</v>
          </cell>
        </row>
      </sheetData>
      <sheetData sheetId="406" refreshError="1"/>
      <sheetData sheetId="407" refreshError="1"/>
      <sheetData sheetId="408" refreshError="1"/>
      <sheetData sheetId="409" refreshError="1"/>
      <sheetData sheetId="410" refreshError="1"/>
      <sheetData sheetId="411" refreshError="1"/>
      <sheetData sheetId="412">
        <row r="8">
          <cell r="D8" t="str">
            <v>Paramaz Avedisian Building</v>
          </cell>
        </row>
      </sheetData>
      <sheetData sheetId="413">
        <row r="8">
          <cell r="D8" t="str">
            <v>Paramaz Avedisian Building</v>
          </cell>
        </row>
      </sheetData>
      <sheetData sheetId="414">
        <row r="8">
          <cell r="D8" t="str">
            <v>Paramaz Avedisian Building</v>
          </cell>
        </row>
      </sheetData>
      <sheetData sheetId="415">
        <row r="8">
          <cell r="D8" t="str">
            <v>Paramaz Avedisian Building</v>
          </cell>
        </row>
      </sheetData>
      <sheetData sheetId="416">
        <row r="8">
          <cell r="D8" t="str">
            <v>Paramaz Avedisian Building</v>
          </cell>
        </row>
      </sheetData>
      <sheetData sheetId="417">
        <row r="8">
          <cell r="D8" t="str">
            <v>Paramaz Avedisian Building</v>
          </cell>
        </row>
      </sheetData>
      <sheetData sheetId="418">
        <row r="8">
          <cell r="D8" t="str">
            <v>Paramaz Avedisian Building</v>
          </cell>
        </row>
      </sheetData>
      <sheetData sheetId="419">
        <row r="8">
          <cell r="D8" t="str">
            <v>Paramaz Avedisian Building</v>
          </cell>
        </row>
      </sheetData>
      <sheetData sheetId="420">
        <row r="8">
          <cell r="D8" t="str">
            <v>Paramaz Avedisian Building</v>
          </cell>
        </row>
      </sheetData>
      <sheetData sheetId="421">
        <row r="8">
          <cell r="D8" t="str">
            <v>Paramaz Avedisian Building</v>
          </cell>
        </row>
      </sheetData>
      <sheetData sheetId="422">
        <row r="8">
          <cell r="D8" t="str">
            <v>Paramaz Avedisian Building</v>
          </cell>
        </row>
      </sheetData>
      <sheetData sheetId="423">
        <row r="8">
          <cell r="D8" t="str">
            <v>Paramaz Avedisian Building</v>
          </cell>
        </row>
      </sheetData>
      <sheetData sheetId="424">
        <row r="8">
          <cell r="D8" t="str">
            <v>Paramaz Avedisian Building</v>
          </cell>
        </row>
      </sheetData>
      <sheetData sheetId="425">
        <row r="8">
          <cell r="D8" t="str">
            <v>Paramaz Avedisian Building</v>
          </cell>
        </row>
      </sheetData>
      <sheetData sheetId="426">
        <row r="8">
          <cell r="D8" t="str">
            <v>Paramaz Avedisian Building</v>
          </cell>
        </row>
      </sheetData>
      <sheetData sheetId="427">
        <row r="8">
          <cell r="D8" t="str">
            <v>Paramaz Avedisian Building</v>
          </cell>
        </row>
      </sheetData>
      <sheetData sheetId="428">
        <row r="8">
          <cell r="D8" t="str">
            <v>Paramaz Avedisian Building</v>
          </cell>
        </row>
      </sheetData>
      <sheetData sheetId="429">
        <row r="8">
          <cell r="D8" t="str">
            <v>Paramaz Avedisian Building</v>
          </cell>
        </row>
      </sheetData>
      <sheetData sheetId="430">
        <row r="8">
          <cell r="D8" t="str">
            <v>Paramaz Avedisian Building</v>
          </cell>
        </row>
      </sheetData>
      <sheetData sheetId="431">
        <row r="8">
          <cell r="D8" t="str">
            <v>Paramaz Avedisian Building</v>
          </cell>
        </row>
      </sheetData>
      <sheetData sheetId="432">
        <row r="8">
          <cell r="D8" t="str">
            <v>Paramaz Avedisian Building</v>
          </cell>
        </row>
      </sheetData>
      <sheetData sheetId="433">
        <row r="8">
          <cell r="D8" t="str">
            <v>Paramaz Avedisian Building</v>
          </cell>
        </row>
      </sheetData>
      <sheetData sheetId="434">
        <row r="8">
          <cell r="D8" t="str">
            <v>Paramaz Avedisian Building</v>
          </cell>
        </row>
      </sheetData>
      <sheetData sheetId="435">
        <row r="8">
          <cell r="D8" t="str">
            <v>Paramaz Avedisian Building</v>
          </cell>
        </row>
      </sheetData>
      <sheetData sheetId="436">
        <row r="8">
          <cell r="D8" t="str">
            <v>Paramaz Avedisian Building</v>
          </cell>
        </row>
      </sheetData>
      <sheetData sheetId="437">
        <row r="8">
          <cell r="D8" t="str">
            <v>Paramaz Avedisian Building</v>
          </cell>
        </row>
      </sheetData>
      <sheetData sheetId="438">
        <row r="8">
          <cell r="D8" t="str">
            <v>Paramaz Avedisian Building</v>
          </cell>
        </row>
      </sheetData>
      <sheetData sheetId="439">
        <row r="8">
          <cell r="D8" t="str">
            <v>Paramaz Avedisian Building</v>
          </cell>
        </row>
      </sheetData>
      <sheetData sheetId="440">
        <row r="8">
          <cell r="D8" t="str">
            <v>Paramaz Avedisian Building</v>
          </cell>
        </row>
      </sheetData>
      <sheetData sheetId="441">
        <row r="8">
          <cell r="D8" t="str">
            <v>Paramaz Avedisian Building</v>
          </cell>
        </row>
      </sheetData>
      <sheetData sheetId="442">
        <row r="8">
          <cell r="D8" t="str">
            <v>Paramaz Avedisian Building</v>
          </cell>
        </row>
      </sheetData>
      <sheetData sheetId="443">
        <row r="8">
          <cell r="D8" t="str">
            <v>Paramaz Avedisian Building</v>
          </cell>
        </row>
      </sheetData>
      <sheetData sheetId="444">
        <row r="8">
          <cell r="D8" t="str">
            <v>Paramaz Avedisian Building</v>
          </cell>
        </row>
      </sheetData>
      <sheetData sheetId="445">
        <row r="8">
          <cell r="D8" t="str">
            <v>Paramaz Avedisian Building</v>
          </cell>
        </row>
      </sheetData>
      <sheetData sheetId="446">
        <row r="8">
          <cell r="D8" t="str">
            <v>Paramaz Avedisian Building</v>
          </cell>
        </row>
      </sheetData>
      <sheetData sheetId="447">
        <row r="8">
          <cell r="D8" t="str">
            <v>Paramaz Avedisian Building</v>
          </cell>
        </row>
      </sheetData>
      <sheetData sheetId="448">
        <row r="8">
          <cell r="D8" t="str">
            <v>Paramaz Avedisian Building</v>
          </cell>
        </row>
      </sheetData>
      <sheetData sheetId="449">
        <row r="8">
          <cell r="D8" t="str">
            <v>Paramaz Avedisian Building</v>
          </cell>
        </row>
      </sheetData>
      <sheetData sheetId="450">
        <row r="8">
          <cell r="D8" t="str">
            <v>Paramaz Avedisian Building</v>
          </cell>
        </row>
      </sheetData>
      <sheetData sheetId="451">
        <row r="8">
          <cell r="D8" t="str">
            <v>Paramaz Avedisian Building</v>
          </cell>
        </row>
      </sheetData>
      <sheetData sheetId="452">
        <row r="8">
          <cell r="D8" t="str">
            <v>Paramaz Avedisian Building</v>
          </cell>
        </row>
      </sheetData>
      <sheetData sheetId="453">
        <row r="8">
          <cell r="D8" t="str">
            <v>Paramaz Avedisian Building</v>
          </cell>
        </row>
      </sheetData>
      <sheetData sheetId="454">
        <row r="8">
          <cell r="D8" t="str">
            <v>Paramaz Avedisian Building</v>
          </cell>
        </row>
      </sheetData>
      <sheetData sheetId="455">
        <row r="8">
          <cell r="D8" t="str">
            <v>Paramaz Avedisian Building</v>
          </cell>
        </row>
      </sheetData>
      <sheetData sheetId="456">
        <row r="8">
          <cell r="D8" t="str">
            <v>Paramaz Avedisian Building</v>
          </cell>
        </row>
      </sheetData>
      <sheetData sheetId="457">
        <row r="8">
          <cell r="D8" t="str">
            <v>Paramaz Avedisian Building</v>
          </cell>
        </row>
      </sheetData>
      <sheetData sheetId="458">
        <row r="8">
          <cell r="D8" t="str">
            <v>Paramaz Avedisian Building</v>
          </cell>
        </row>
      </sheetData>
      <sheetData sheetId="459">
        <row r="8">
          <cell r="D8" t="str">
            <v>Paramaz Avedisian Building</v>
          </cell>
        </row>
      </sheetData>
      <sheetData sheetId="460">
        <row r="8">
          <cell r="D8" t="str">
            <v>Paramaz Avedisian Building</v>
          </cell>
        </row>
      </sheetData>
      <sheetData sheetId="461">
        <row r="8">
          <cell r="D8" t="str">
            <v>Paramaz Avedisian Building</v>
          </cell>
        </row>
      </sheetData>
      <sheetData sheetId="462">
        <row r="8">
          <cell r="D8" t="str">
            <v>Paramaz Avedisian Building</v>
          </cell>
        </row>
      </sheetData>
      <sheetData sheetId="463">
        <row r="8">
          <cell r="D8" t="str">
            <v>Paramaz Avedisian Building</v>
          </cell>
        </row>
      </sheetData>
      <sheetData sheetId="464">
        <row r="8">
          <cell r="D8" t="str">
            <v>Paramaz Avedisian Building</v>
          </cell>
        </row>
      </sheetData>
      <sheetData sheetId="465">
        <row r="8">
          <cell r="D8" t="str">
            <v>Paramaz Avedisian Building</v>
          </cell>
        </row>
      </sheetData>
      <sheetData sheetId="466">
        <row r="8">
          <cell r="D8" t="str">
            <v>Paramaz Avedisian Building</v>
          </cell>
        </row>
      </sheetData>
      <sheetData sheetId="467">
        <row r="8">
          <cell r="D8" t="str">
            <v>Paramaz Avedisian Building</v>
          </cell>
        </row>
      </sheetData>
      <sheetData sheetId="468">
        <row r="8">
          <cell r="D8" t="str">
            <v>Paramaz Avedisian Building</v>
          </cell>
        </row>
      </sheetData>
      <sheetData sheetId="469">
        <row r="8">
          <cell r="D8" t="str">
            <v>Paramaz Avedisian Building</v>
          </cell>
        </row>
      </sheetData>
      <sheetData sheetId="470">
        <row r="8">
          <cell r="D8" t="str">
            <v>Paramaz Avedisian Building</v>
          </cell>
        </row>
      </sheetData>
      <sheetData sheetId="471">
        <row r="8">
          <cell r="D8" t="str">
            <v>Paramaz Avedisian Building</v>
          </cell>
        </row>
      </sheetData>
      <sheetData sheetId="472">
        <row r="8">
          <cell r="D8" t="str">
            <v>Paramaz Avedisian Building</v>
          </cell>
        </row>
      </sheetData>
      <sheetData sheetId="473">
        <row r="8">
          <cell r="D8" t="str">
            <v>Paramaz Avedisian Building</v>
          </cell>
        </row>
      </sheetData>
      <sheetData sheetId="474">
        <row r="8">
          <cell r="D8" t="str">
            <v>Paramaz Avedisian Building</v>
          </cell>
        </row>
      </sheetData>
      <sheetData sheetId="475">
        <row r="8">
          <cell r="D8" t="str">
            <v>Paramaz Avedisian Building</v>
          </cell>
        </row>
      </sheetData>
      <sheetData sheetId="476">
        <row r="8">
          <cell r="D8" t="str">
            <v>Paramaz Avedisian Building</v>
          </cell>
        </row>
      </sheetData>
      <sheetData sheetId="477">
        <row r="8">
          <cell r="D8" t="str">
            <v>Paramaz Avedisian Building</v>
          </cell>
        </row>
      </sheetData>
      <sheetData sheetId="478">
        <row r="8">
          <cell r="D8" t="str">
            <v>Paramaz Avedisian Building</v>
          </cell>
        </row>
      </sheetData>
      <sheetData sheetId="479">
        <row r="8">
          <cell r="D8" t="str">
            <v>Paramaz Avedisian Building</v>
          </cell>
        </row>
      </sheetData>
      <sheetData sheetId="480">
        <row r="8">
          <cell r="D8" t="str">
            <v>Paramaz Avedisian Building</v>
          </cell>
        </row>
      </sheetData>
      <sheetData sheetId="481">
        <row r="8">
          <cell r="D8" t="str">
            <v>Paramaz Avedisian Building</v>
          </cell>
        </row>
      </sheetData>
      <sheetData sheetId="482">
        <row r="8">
          <cell r="D8" t="str">
            <v>Paramaz Avedisian Building</v>
          </cell>
        </row>
      </sheetData>
      <sheetData sheetId="483">
        <row r="8">
          <cell r="D8" t="str">
            <v>Paramaz Avedisian Building</v>
          </cell>
        </row>
      </sheetData>
      <sheetData sheetId="484">
        <row r="8">
          <cell r="D8" t="str">
            <v>Paramaz Avedisian Building</v>
          </cell>
        </row>
      </sheetData>
      <sheetData sheetId="485">
        <row r="8">
          <cell r="D8" t="str">
            <v>Paramaz Avedisian Building</v>
          </cell>
        </row>
      </sheetData>
      <sheetData sheetId="486">
        <row r="8">
          <cell r="D8" t="str">
            <v>Paramaz Avedisian Building</v>
          </cell>
        </row>
      </sheetData>
      <sheetData sheetId="487">
        <row r="8">
          <cell r="D8" t="str">
            <v>Paramaz Avedisian Building</v>
          </cell>
        </row>
      </sheetData>
      <sheetData sheetId="488">
        <row r="8">
          <cell r="D8" t="str">
            <v>Paramaz Avedisian Building</v>
          </cell>
        </row>
      </sheetData>
      <sheetData sheetId="489">
        <row r="8">
          <cell r="D8" t="str">
            <v>Paramaz Avedisian Building</v>
          </cell>
        </row>
      </sheetData>
      <sheetData sheetId="490">
        <row r="8">
          <cell r="D8" t="str">
            <v>Paramaz Avedisian Building</v>
          </cell>
        </row>
      </sheetData>
      <sheetData sheetId="491">
        <row r="8">
          <cell r="D8" t="str">
            <v>Paramaz Avedisian Building</v>
          </cell>
        </row>
      </sheetData>
      <sheetData sheetId="492">
        <row r="8">
          <cell r="D8" t="str">
            <v>Paramaz Avedisian Building</v>
          </cell>
        </row>
      </sheetData>
      <sheetData sheetId="493">
        <row r="8">
          <cell r="D8" t="str">
            <v>Paramaz Avedisian Building</v>
          </cell>
        </row>
      </sheetData>
      <sheetData sheetId="494">
        <row r="8">
          <cell r="D8" t="str">
            <v>Paramaz Avedisian Building</v>
          </cell>
        </row>
      </sheetData>
      <sheetData sheetId="495">
        <row r="8">
          <cell r="D8" t="str">
            <v>Paramaz Avedisian Building</v>
          </cell>
        </row>
      </sheetData>
      <sheetData sheetId="496">
        <row r="8">
          <cell r="D8" t="str">
            <v>Paramaz Avedisian Building</v>
          </cell>
        </row>
      </sheetData>
      <sheetData sheetId="497">
        <row r="8">
          <cell r="D8" t="str">
            <v>Paramaz Avedisian Building</v>
          </cell>
        </row>
      </sheetData>
      <sheetData sheetId="498">
        <row r="8">
          <cell r="D8" t="str">
            <v>Paramaz Avedisian Building</v>
          </cell>
        </row>
      </sheetData>
      <sheetData sheetId="499">
        <row r="8">
          <cell r="D8" t="str">
            <v>Paramaz Avedisian Building</v>
          </cell>
        </row>
      </sheetData>
      <sheetData sheetId="500">
        <row r="8">
          <cell r="D8" t="str">
            <v>Paramaz Avedisian Building</v>
          </cell>
        </row>
      </sheetData>
      <sheetData sheetId="501">
        <row r="8">
          <cell r="D8" t="str">
            <v>Paramaz Avedisian Building</v>
          </cell>
        </row>
      </sheetData>
      <sheetData sheetId="502">
        <row r="8">
          <cell r="D8" t="str">
            <v>Paramaz Avedisian Building</v>
          </cell>
        </row>
      </sheetData>
      <sheetData sheetId="503">
        <row r="8">
          <cell r="D8" t="str">
            <v>Paramaz Avedisian Building</v>
          </cell>
        </row>
      </sheetData>
      <sheetData sheetId="504">
        <row r="8">
          <cell r="D8" t="str">
            <v>Paramaz Avedisian Building</v>
          </cell>
        </row>
      </sheetData>
      <sheetData sheetId="505">
        <row r="8">
          <cell r="D8" t="str">
            <v>Paramaz Avedisian Building</v>
          </cell>
        </row>
      </sheetData>
      <sheetData sheetId="506">
        <row r="8">
          <cell r="D8" t="str">
            <v>Paramaz Avedisian Building</v>
          </cell>
        </row>
      </sheetData>
      <sheetData sheetId="507">
        <row r="8">
          <cell r="D8" t="str">
            <v>Paramaz Avedisian Building</v>
          </cell>
        </row>
      </sheetData>
      <sheetData sheetId="508">
        <row r="8">
          <cell r="D8" t="str">
            <v>Paramaz Avedisian Building</v>
          </cell>
        </row>
      </sheetData>
      <sheetData sheetId="509">
        <row r="8">
          <cell r="D8" t="str">
            <v>Paramaz Avedisian Building</v>
          </cell>
        </row>
      </sheetData>
      <sheetData sheetId="510">
        <row r="8">
          <cell r="D8" t="str">
            <v>Paramaz Avedisian Building</v>
          </cell>
        </row>
      </sheetData>
      <sheetData sheetId="511">
        <row r="8">
          <cell r="D8" t="str">
            <v>Paramaz Avedisian Building</v>
          </cell>
        </row>
      </sheetData>
      <sheetData sheetId="512">
        <row r="8">
          <cell r="D8" t="str">
            <v>Paramaz Avedisian Building</v>
          </cell>
        </row>
      </sheetData>
      <sheetData sheetId="513">
        <row r="8">
          <cell r="D8" t="str">
            <v>Paramaz Avedisian Building</v>
          </cell>
        </row>
      </sheetData>
      <sheetData sheetId="514">
        <row r="8">
          <cell r="D8" t="str">
            <v>Paramaz Avedisian Building</v>
          </cell>
        </row>
      </sheetData>
      <sheetData sheetId="515">
        <row r="8">
          <cell r="D8" t="str">
            <v>Paramaz Avedisian Building</v>
          </cell>
        </row>
      </sheetData>
      <sheetData sheetId="516">
        <row r="8">
          <cell r="D8" t="str">
            <v>Paramaz Avedisian Building</v>
          </cell>
        </row>
      </sheetData>
      <sheetData sheetId="517">
        <row r="8">
          <cell r="D8" t="str">
            <v>Paramaz Avedisian Building</v>
          </cell>
        </row>
      </sheetData>
      <sheetData sheetId="518">
        <row r="8">
          <cell r="D8" t="str">
            <v>Paramaz Avedisian Building</v>
          </cell>
        </row>
      </sheetData>
      <sheetData sheetId="519">
        <row r="8">
          <cell r="D8" t="str">
            <v>Paramaz Avedisian Building</v>
          </cell>
        </row>
      </sheetData>
      <sheetData sheetId="520">
        <row r="8">
          <cell r="D8" t="str">
            <v>Paramaz Avedisian Building</v>
          </cell>
        </row>
      </sheetData>
      <sheetData sheetId="521">
        <row r="8">
          <cell r="D8" t="str">
            <v>Paramaz Avedisian Building</v>
          </cell>
        </row>
      </sheetData>
      <sheetData sheetId="522">
        <row r="8">
          <cell r="D8" t="str">
            <v>Paramaz Avedisian Building</v>
          </cell>
        </row>
      </sheetData>
      <sheetData sheetId="523">
        <row r="8">
          <cell r="D8" t="str">
            <v>Paramaz Avedisian Building</v>
          </cell>
        </row>
      </sheetData>
      <sheetData sheetId="524">
        <row r="8">
          <cell r="D8" t="str">
            <v>Paramaz Avedisian Building</v>
          </cell>
        </row>
      </sheetData>
      <sheetData sheetId="525">
        <row r="8">
          <cell r="D8" t="str">
            <v>Paramaz Avedisian Building</v>
          </cell>
        </row>
      </sheetData>
      <sheetData sheetId="526">
        <row r="8">
          <cell r="D8" t="str">
            <v>Paramaz Avedisian Building</v>
          </cell>
        </row>
      </sheetData>
      <sheetData sheetId="527">
        <row r="8">
          <cell r="D8" t="str">
            <v>Paramaz Avedisian Building</v>
          </cell>
        </row>
      </sheetData>
      <sheetData sheetId="528">
        <row r="8">
          <cell r="D8" t="str">
            <v>Paramaz Avedisian Building</v>
          </cell>
        </row>
      </sheetData>
      <sheetData sheetId="529">
        <row r="8">
          <cell r="D8" t="str">
            <v>Paramaz Avedisian Building</v>
          </cell>
        </row>
      </sheetData>
      <sheetData sheetId="530">
        <row r="8">
          <cell r="D8" t="str">
            <v>Paramaz Avedisian Building</v>
          </cell>
        </row>
      </sheetData>
      <sheetData sheetId="531">
        <row r="8">
          <cell r="D8" t="str">
            <v>Paramaz Avedisian Building</v>
          </cell>
        </row>
      </sheetData>
      <sheetData sheetId="532" refreshError="1"/>
      <sheetData sheetId="533" refreshError="1"/>
      <sheetData sheetId="534" refreshError="1"/>
      <sheetData sheetId="535">
        <row r="8">
          <cell r="D8" t="str">
            <v>Paramaz Avedisian Building</v>
          </cell>
        </row>
      </sheetData>
      <sheetData sheetId="536">
        <row r="8">
          <cell r="D8" t="str">
            <v>Paramaz Avedisian Building</v>
          </cell>
        </row>
      </sheetData>
      <sheetData sheetId="537">
        <row r="8">
          <cell r="D8" t="str">
            <v>Paramaz Avedisian Building</v>
          </cell>
        </row>
      </sheetData>
      <sheetData sheetId="538">
        <row r="8">
          <cell r="D8" t="str">
            <v>Paramaz Avedisian Building</v>
          </cell>
        </row>
      </sheetData>
      <sheetData sheetId="539">
        <row r="8">
          <cell r="D8" t="str">
            <v>Paramaz Avedisian Building</v>
          </cell>
        </row>
      </sheetData>
      <sheetData sheetId="540">
        <row r="8">
          <cell r="D8" t="str">
            <v>Paramaz Avedisian Building</v>
          </cell>
        </row>
      </sheetData>
      <sheetData sheetId="541">
        <row r="8">
          <cell r="D8" t="str">
            <v>Paramaz Avedisian Building</v>
          </cell>
        </row>
      </sheetData>
      <sheetData sheetId="542">
        <row r="8">
          <cell r="D8" t="str">
            <v>Paramaz Avedisian Building</v>
          </cell>
        </row>
      </sheetData>
      <sheetData sheetId="543">
        <row r="8">
          <cell r="D8" t="str">
            <v>Paramaz Avedisian Building</v>
          </cell>
        </row>
      </sheetData>
      <sheetData sheetId="544">
        <row r="8">
          <cell r="D8" t="str">
            <v>Paramaz Avedisian Building</v>
          </cell>
        </row>
      </sheetData>
      <sheetData sheetId="545">
        <row r="8">
          <cell r="D8" t="str">
            <v>Paramaz Avedisian Building</v>
          </cell>
        </row>
      </sheetData>
      <sheetData sheetId="546">
        <row r="8">
          <cell r="D8" t="str">
            <v>Paramaz Avedisian Building</v>
          </cell>
        </row>
      </sheetData>
      <sheetData sheetId="547">
        <row r="8">
          <cell r="D8" t="str">
            <v>Paramaz Avedisian Building</v>
          </cell>
        </row>
      </sheetData>
      <sheetData sheetId="548">
        <row r="8">
          <cell r="D8" t="str">
            <v>Paramaz Avedisian Building</v>
          </cell>
        </row>
      </sheetData>
      <sheetData sheetId="549">
        <row r="8">
          <cell r="D8" t="str">
            <v>Paramaz Avedisian Building</v>
          </cell>
        </row>
      </sheetData>
      <sheetData sheetId="550">
        <row r="8">
          <cell r="D8" t="str">
            <v>Paramaz Avedisian Building</v>
          </cell>
        </row>
      </sheetData>
      <sheetData sheetId="551">
        <row r="8">
          <cell r="D8" t="str">
            <v>Paramaz Avedisian Building</v>
          </cell>
        </row>
      </sheetData>
      <sheetData sheetId="552">
        <row r="8">
          <cell r="D8" t="str">
            <v>Paramaz Avedisian Building</v>
          </cell>
        </row>
      </sheetData>
      <sheetData sheetId="553">
        <row r="8">
          <cell r="D8" t="str">
            <v>Paramaz Avedisian Building</v>
          </cell>
        </row>
      </sheetData>
      <sheetData sheetId="554">
        <row r="8">
          <cell r="D8" t="str">
            <v>Paramaz Avedisian Building</v>
          </cell>
        </row>
      </sheetData>
      <sheetData sheetId="555">
        <row r="8">
          <cell r="D8" t="str">
            <v>Paramaz Avedisian Building</v>
          </cell>
        </row>
      </sheetData>
      <sheetData sheetId="556">
        <row r="8">
          <cell r="D8" t="str">
            <v>Paramaz Avedisian Building</v>
          </cell>
        </row>
      </sheetData>
      <sheetData sheetId="557">
        <row r="8">
          <cell r="D8" t="str">
            <v>Paramaz Avedisian Building</v>
          </cell>
        </row>
      </sheetData>
      <sheetData sheetId="558">
        <row r="8">
          <cell r="D8" t="str">
            <v>Paramaz Avedisian Building</v>
          </cell>
        </row>
      </sheetData>
      <sheetData sheetId="559">
        <row r="8">
          <cell r="D8" t="str">
            <v>Paramaz Avedisian Building</v>
          </cell>
        </row>
      </sheetData>
      <sheetData sheetId="560">
        <row r="8">
          <cell r="D8" t="str">
            <v>Paramaz Avedisian Building</v>
          </cell>
        </row>
      </sheetData>
      <sheetData sheetId="561">
        <row r="8">
          <cell r="D8" t="str">
            <v>Paramaz Avedisian Building</v>
          </cell>
        </row>
      </sheetData>
      <sheetData sheetId="562">
        <row r="8">
          <cell r="D8" t="str">
            <v>Paramaz Avedisian Building</v>
          </cell>
        </row>
      </sheetData>
      <sheetData sheetId="563">
        <row r="8">
          <cell r="D8" t="str">
            <v>Paramaz Avedisian Building</v>
          </cell>
        </row>
      </sheetData>
      <sheetData sheetId="564">
        <row r="8">
          <cell r="D8" t="str">
            <v>Paramaz Avedisian Building</v>
          </cell>
        </row>
      </sheetData>
      <sheetData sheetId="565">
        <row r="8">
          <cell r="D8" t="str">
            <v>Paramaz Avedisian Building</v>
          </cell>
        </row>
      </sheetData>
      <sheetData sheetId="566">
        <row r="8">
          <cell r="D8" t="str">
            <v>Paramaz Avedisian Building</v>
          </cell>
        </row>
      </sheetData>
      <sheetData sheetId="567">
        <row r="8">
          <cell r="D8" t="str">
            <v>Paramaz Avedisian Building</v>
          </cell>
        </row>
      </sheetData>
      <sheetData sheetId="568">
        <row r="8">
          <cell r="D8" t="str">
            <v>Paramaz Avedisian Building</v>
          </cell>
        </row>
      </sheetData>
      <sheetData sheetId="569">
        <row r="8">
          <cell r="D8" t="str">
            <v>Paramaz Avedisian Building</v>
          </cell>
        </row>
      </sheetData>
      <sheetData sheetId="570">
        <row r="8">
          <cell r="D8" t="str">
            <v>Paramaz Avedisian Building</v>
          </cell>
        </row>
      </sheetData>
      <sheetData sheetId="571">
        <row r="8">
          <cell r="D8" t="str">
            <v>Paramaz Avedisian Building</v>
          </cell>
        </row>
      </sheetData>
      <sheetData sheetId="572">
        <row r="8">
          <cell r="D8" t="str">
            <v>Paramaz Avedisian Building</v>
          </cell>
        </row>
      </sheetData>
      <sheetData sheetId="573">
        <row r="8">
          <cell r="D8" t="str">
            <v>Paramaz Avedisian Building</v>
          </cell>
        </row>
      </sheetData>
      <sheetData sheetId="574">
        <row r="8">
          <cell r="D8" t="str">
            <v>Paramaz Avedisian Building</v>
          </cell>
        </row>
      </sheetData>
      <sheetData sheetId="575">
        <row r="8">
          <cell r="D8" t="str">
            <v>Paramaz Avedisian Building</v>
          </cell>
        </row>
      </sheetData>
      <sheetData sheetId="576">
        <row r="8">
          <cell r="D8" t="str">
            <v>Paramaz Avedisian Building</v>
          </cell>
        </row>
      </sheetData>
      <sheetData sheetId="577">
        <row r="8">
          <cell r="D8" t="str">
            <v>Paramaz Avedisian Building</v>
          </cell>
        </row>
      </sheetData>
      <sheetData sheetId="578">
        <row r="8">
          <cell r="D8" t="str">
            <v>Paramaz Avedisian Building</v>
          </cell>
        </row>
      </sheetData>
      <sheetData sheetId="579">
        <row r="8">
          <cell r="D8" t="str">
            <v>Paramaz Avedisian Building</v>
          </cell>
        </row>
      </sheetData>
      <sheetData sheetId="580">
        <row r="8">
          <cell r="D8" t="str">
            <v>Paramaz Avedisian Building</v>
          </cell>
        </row>
      </sheetData>
      <sheetData sheetId="581">
        <row r="8">
          <cell r="D8" t="str">
            <v>Paramaz Avedisian Building</v>
          </cell>
        </row>
      </sheetData>
      <sheetData sheetId="582">
        <row r="8">
          <cell r="D8" t="str">
            <v>Paramaz Avedisian Building</v>
          </cell>
        </row>
      </sheetData>
      <sheetData sheetId="583">
        <row r="8">
          <cell r="D8" t="str">
            <v>Paramaz Avedisian Building</v>
          </cell>
        </row>
      </sheetData>
      <sheetData sheetId="584">
        <row r="8">
          <cell r="D8" t="str">
            <v>Paramaz Avedisian Building</v>
          </cell>
        </row>
      </sheetData>
      <sheetData sheetId="585">
        <row r="8">
          <cell r="D8" t="str">
            <v>Paramaz Avedisian Building</v>
          </cell>
        </row>
      </sheetData>
      <sheetData sheetId="586">
        <row r="8">
          <cell r="D8" t="str">
            <v>Paramaz Avedisian Building</v>
          </cell>
        </row>
      </sheetData>
      <sheetData sheetId="587">
        <row r="8">
          <cell r="D8" t="str">
            <v>Paramaz Avedisian Building</v>
          </cell>
        </row>
      </sheetData>
      <sheetData sheetId="588">
        <row r="8">
          <cell r="D8" t="str">
            <v>Paramaz Avedisian Building</v>
          </cell>
        </row>
      </sheetData>
      <sheetData sheetId="589">
        <row r="8">
          <cell r="D8" t="str">
            <v>Paramaz Avedisian Building</v>
          </cell>
        </row>
      </sheetData>
      <sheetData sheetId="590">
        <row r="8">
          <cell r="D8" t="str">
            <v>Paramaz Avedisian Building</v>
          </cell>
        </row>
      </sheetData>
      <sheetData sheetId="591">
        <row r="8">
          <cell r="D8" t="str">
            <v>Paramaz Avedisian Building</v>
          </cell>
        </row>
      </sheetData>
      <sheetData sheetId="592">
        <row r="8">
          <cell r="D8" t="str">
            <v>Paramaz Avedisian Building</v>
          </cell>
        </row>
      </sheetData>
      <sheetData sheetId="593">
        <row r="8">
          <cell r="D8" t="str">
            <v>Paramaz Avedisian Building</v>
          </cell>
        </row>
      </sheetData>
      <sheetData sheetId="594">
        <row r="8">
          <cell r="D8" t="str">
            <v>Paramaz Avedisian Building</v>
          </cell>
        </row>
      </sheetData>
      <sheetData sheetId="595">
        <row r="8">
          <cell r="D8" t="str">
            <v>Paramaz Avedisian Building</v>
          </cell>
        </row>
      </sheetData>
      <sheetData sheetId="596">
        <row r="8">
          <cell r="D8" t="str">
            <v>Paramaz Avedisian Building</v>
          </cell>
        </row>
      </sheetData>
      <sheetData sheetId="597">
        <row r="8">
          <cell r="D8" t="str">
            <v>Paramaz Avedisian Building</v>
          </cell>
        </row>
      </sheetData>
      <sheetData sheetId="598">
        <row r="8">
          <cell r="D8" t="str">
            <v>Paramaz Avedisian Building</v>
          </cell>
        </row>
      </sheetData>
      <sheetData sheetId="599">
        <row r="8">
          <cell r="D8" t="str">
            <v>Paramaz Avedisian Building</v>
          </cell>
        </row>
      </sheetData>
      <sheetData sheetId="600">
        <row r="8">
          <cell r="D8" t="str">
            <v>Paramaz Avedisian Building</v>
          </cell>
        </row>
      </sheetData>
      <sheetData sheetId="601">
        <row r="8">
          <cell r="D8" t="str">
            <v>Paramaz Avedisian Building</v>
          </cell>
        </row>
      </sheetData>
      <sheetData sheetId="602">
        <row r="8">
          <cell r="D8" t="str">
            <v>Paramaz Avedisian Building</v>
          </cell>
        </row>
      </sheetData>
      <sheetData sheetId="603">
        <row r="8">
          <cell r="D8" t="str">
            <v>Paramaz Avedisian Building</v>
          </cell>
        </row>
      </sheetData>
      <sheetData sheetId="604">
        <row r="8">
          <cell r="D8" t="str">
            <v>Paramaz Avedisian Building</v>
          </cell>
        </row>
      </sheetData>
      <sheetData sheetId="605">
        <row r="8">
          <cell r="D8" t="str">
            <v>Paramaz Avedisian Building</v>
          </cell>
        </row>
      </sheetData>
      <sheetData sheetId="606">
        <row r="8">
          <cell r="D8" t="str">
            <v>Paramaz Avedisian Building</v>
          </cell>
        </row>
      </sheetData>
      <sheetData sheetId="607">
        <row r="8">
          <cell r="D8" t="str">
            <v>Paramaz Avedisian Building</v>
          </cell>
        </row>
      </sheetData>
      <sheetData sheetId="608">
        <row r="8">
          <cell r="D8" t="str">
            <v>Paramaz Avedisian Building</v>
          </cell>
        </row>
      </sheetData>
      <sheetData sheetId="609">
        <row r="8">
          <cell r="D8" t="str">
            <v>Paramaz Avedisian Building</v>
          </cell>
        </row>
      </sheetData>
      <sheetData sheetId="610">
        <row r="8">
          <cell r="D8" t="str">
            <v>Paramaz Avedisian Building</v>
          </cell>
        </row>
      </sheetData>
      <sheetData sheetId="611">
        <row r="8">
          <cell r="D8" t="str">
            <v>Paramaz Avedisian Building</v>
          </cell>
        </row>
      </sheetData>
      <sheetData sheetId="612">
        <row r="8">
          <cell r="D8" t="str">
            <v>Paramaz Avedisian Building</v>
          </cell>
        </row>
      </sheetData>
      <sheetData sheetId="613">
        <row r="8">
          <cell r="D8" t="str">
            <v>Paramaz Avedisian Building</v>
          </cell>
        </row>
      </sheetData>
      <sheetData sheetId="614">
        <row r="8">
          <cell r="D8" t="str">
            <v>Paramaz Avedisian Building</v>
          </cell>
        </row>
      </sheetData>
      <sheetData sheetId="615">
        <row r="8">
          <cell r="D8" t="str">
            <v>Paramaz Avedisian Building</v>
          </cell>
        </row>
      </sheetData>
      <sheetData sheetId="616">
        <row r="8">
          <cell r="D8" t="str">
            <v>Paramaz Avedisian Building</v>
          </cell>
        </row>
      </sheetData>
      <sheetData sheetId="617">
        <row r="8">
          <cell r="D8" t="str">
            <v>Paramaz Avedisian Building</v>
          </cell>
        </row>
      </sheetData>
      <sheetData sheetId="618">
        <row r="8">
          <cell r="D8" t="str">
            <v>Paramaz Avedisian Building</v>
          </cell>
        </row>
      </sheetData>
      <sheetData sheetId="619">
        <row r="8">
          <cell r="D8" t="str">
            <v>Paramaz Avedisian Building</v>
          </cell>
        </row>
      </sheetData>
      <sheetData sheetId="620">
        <row r="8">
          <cell r="D8" t="str">
            <v>Paramaz Avedisian Building</v>
          </cell>
        </row>
      </sheetData>
      <sheetData sheetId="621">
        <row r="8">
          <cell r="D8" t="str">
            <v>Paramaz Avedisian Building</v>
          </cell>
        </row>
      </sheetData>
      <sheetData sheetId="622">
        <row r="8">
          <cell r="D8" t="str">
            <v>Paramaz Avedisian Building</v>
          </cell>
        </row>
      </sheetData>
      <sheetData sheetId="623">
        <row r="8">
          <cell r="D8" t="str">
            <v>Paramaz Avedisian Building</v>
          </cell>
        </row>
      </sheetData>
      <sheetData sheetId="624">
        <row r="8">
          <cell r="D8" t="str">
            <v>Paramaz Avedisian Building</v>
          </cell>
        </row>
      </sheetData>
      <sheetData sheetId="625">
        <row r="8">
          <cell r="D8" t="str">
            <v>Paramaz Avedisian Building</v>
          </cell>
        </row>
      </sheetData>
      <sheetData sheetId="626">
        <row r="8">
          <cell r="D8" t="str">
            <v>Paramaz Avedisian Building</v>
          </cell>
        </row>
      </sheetData>
      <sheetData sheetId="627">
        <row r="8">
          <cell r="D8" t="str">
            <v>Paramaz Avedisian Building</v>
          </cell>
        </row>
      </sheetData>
      <sheetData sheetId="628">
        <row r="8">
          <cell r="D8" t="str">
            <v>Paramaz Avedisian Building</v>
          </cell>
        </row>
      </sheetData>
      <sheetData sheetId="629">
        <row r="8">
          <cell r="D8" t="str">
            <v>Paramaz Avedisian Building</v>
          </cell>
        </row>
      </sheetData>
      <sheetData sheetId="630">
        <row r="8">
          <cell r="D8" t="str">
            <v>Paramaz Avedisian Building</v>
          </cell>
        </row>
      </sheetData>
      <sheetData sheetId="631">
        <row r="8">
          <cell r="D8" t="str">
            <v>Paramaz Avedisian Building</v>
          </cell>
        </row>
      </sheetData>
      <sheetData sheetId="632">
        <row r="8">
          <cell r="D8" t="str">
            <v>Paramaz Avedisian Building</v>
          </cell>
        </row>
      </sheetData>
      <sheetData sheetId="633">
        <row r="8">
          <cell r="D8" t="str">
            <v>Paramaz Avedisian Building</v>
          </cell>
        </row>
      </sheetData>
      <sheetData sheetId="634">
        <row r="8">
          <cell r="D8" t="str">
            <v>Paramaz Avedisian Building</v>
          </cell>
        </row>
      </sheetData>
      <sheetData sheetId="635">
        <row r="8">
          <cell r="D8" t="str">
            <v>Paramaz Avedisian Building</v>
          </cell>
        </row>
      </sheetData>
      <sheetData sheetId="636">
        <row r="8">
          <cell r="D8" t="str">
            <v>Paramaz Avedisian Building</v>
          </cell>
        </row>
      </sheetData>
      <sheetData sheetId="637">
        <row r="8">
          <cell r="D8" t="str">
            <v>Paramaz Avedisian Building</v>
          </cell>
        </row>
      </sheetData>
      <sheetData sheetId="638">
        <row r="8">
          <cell r="D8" t="str">
            <v>Paramaz Avedisian Building</v>
          </cell>
        </row>
      </sheetData>
      <sheetData sheetId="639">
        <row r="8">
          <cell r="D8" t="str">
            <v>Paramaz Avedisian Building</v>
          </cell>
        </row>
      </sheetData>
      <sheetData sheetId="640">
        <row r="8">
          <cell r="D8" t="str">
            <v>Paramaz Avedisian Building</v>
          </cell>
        </row>
      </sheetData>
      <sheetData sheetId="641">
        <row r="8">
          <cell r="D8" t="str">
            <v>Paramaz Avedisian Building</v>
          </cell>
        </row>
      </sheetData>
      <sheetData sheetId="642">
        <row r="8">
          <cell r="D8" t="str">
            <v>Paramaz Avedisian Building</v>
          </cell>
        </row>
      </sheetData>
      <sheetData sheetId="643">
        <row r="8">
          <cell r="D8" t="str">
            <v>Paramaz Avedisian Building</v>
          </cell>
        </row>
      </sheetData>
      <sheetData sheetId="644">
        <row r="8">
          <cell r="D8" t="str">
            <v>Paramaz Avedisian Building</v>
          </cell>
        </row>
      </sheetData>
      <sheetData sheetId="645">
        <row r="8">
          <cell r="D8" t="str">
            <v>Paramaz Avedisian Building</v>
          </cell>
        </row>
      </sheetData>
      <sheetData sheetId="646">
        <row r="8">
          <cell r="D8" t="str">
            <v>Paramaz Avedisian Building</v>
          </cell>
        </row>
      </sheetData>
      <sheetData sheetId="647">
        <row r="8">
          <cell r="D8" t="str">
            <v>Paramaz Avedisian Building</v>
          </cell>
        </row>
      </sheetData>
      <sheetData sheetId="648">
        <row r="8">
          <cell r="D8" t="str">
            <v>Paramaz Avedisian Building</v>
          </cell>
        </row>
      </sheetData>
      <sheetData sheetId="649">
        <row r="8">
          <cell r="D8" t="str">
            <v>Paramaz Avedisian Building</v>
          </cell>
        </row>
      </sheetData>
      <sheetData sheetId="650">
        <row r="8">
          <cell r="D8" t="str">
            <v>Paramaz Avedisian Building</v>
          </cell>
        </row>
      </sheetData>
      <sheetData sheetId="651">
        <row r="8">
          <cell r="D8" t="str">
            <v>Paramaz Avedisian Building</v>
          </cell>
        </row>
      </sheetData>
      <sheetData sheetId="652">
        <row r="8">
          <cell r="D8" t="str">
            <v>Paramaz Avedisian Building</v>
          </cell>
        </row>
      </sheetData>
      <sheetData sheetId="653">
        <row r="8">
          <cell r="D8" t="str">
            <v>Paramaz Avedisian Building</v>
          </cell>
        </row>
      </sheetData>
      <sheetData sheetId="654">
        <row r="8">
          <cell r="D8" t="str">
            <v>Paramaz Avedisian Building</v>
          </cell>
        </row>
      </sheetData>
      <sheetData sheetId="655">
        <row r="8">
          <cell r="D8" t="str">
            <v>Paramaz Avedisian Building</v>
          </cell>
        </row>
      </sheetData>
      <sheetData sheetId="656">
        <row r="8">
          <cell r="D8" t="str">
            <v>Paramaz Avedisian Building</v>
          </cell>
        </row>
      </sheetData>
      <sheetData sheetId="657">
        <row r="8">
          <cell r="D8" t="str">
            <v>Paramaz Avedisian Building</v>
          </cell>
        </row>
      </sheetData>
      <sheetData sheetId="658">
        <row r="8">
          <cell r="D8" t="str">
            <v>Paramaz Avedisian Building</v>
          </cell>
        </row>
      </sheetData>
      <sheetData sheetId="659">
        <row r="8">
          <cell r="D8" t="str">
            <v>Paramaz Avedisian Building</v>
          </cell>
        </row>
      </sheetData>
      <sheetData sheetId="660">
        <row r="8">
          <cell r="D8" t="str">
            <v>Paramaz Avedisian Building</v>
          </cell>
        </row>
      </sheetData>
      <sheetData sheetId="661">
        <row r="8">
          <cell r="D8" t="str">
            <v>Paramaz Avedisian Building</v>
          </cell>
        </row>
      </sheetData>
      <sheetData sheetId="662">
        <row r="8">
          <cell r="D8" t="str">
            <v>Paramaz Avedisian Building</v>
          </cell>
        </row>
      </sheetData>
      <sheetData sheetId="663">
        <row r="8">
          <cell r="D8" t="str">
            <v>Paramaz Avedisian Building</v>
          </cell>
        </row>
      </sheetData>
      <sheetData sheetId="664">
        <row r="8">
          <cell r="D8" t="str">
            <v>Paramaz Avedisian Building</v>
          </cell>
        </row>
      </sheetData>
      <sheetData sheetId="665">
        <row r="8">
          <cell r="D8" t="str">
            <v>Paramaz Avedisian Building</v>
          </cell>
        </row>
      </sheetData>
      <sheetData sheetId="666">
        <row r="8">
          <cell r="D8" t="str">
            <v>Paramaz Avedisian Building</v>
          </cell>
        </row>
      </sheetData>
      <sheetData sheetId="667">
        <row r="8">
          <cell r="D8" t="str">
            <v>Paramaz Avedisian Building</v>
          </cell>
        </row>
      </sheetData>
      <sheetData sheetId="668">
        <row r="8">
          <cell r="D8" t="str">
            <v>Paramaz Avedisian Building</v>
          </cell>
        </row>
      </sheetData>
      <sheetData sheetId="669">
        <row r="8">
          <cell r="D8" t="str">
            <v>Paramaz Avedisian Building</v>
          </cell>
        </row>
      </sheetData>
      <sheetData sheetId="670">
        <row r="8">
          <cell r="D8" t="str">
            <v>Paramaz Avedisian Building</v>
          </cell>
        </row>
      </sheetData>
      <sheetData sheetId="671">
        <row r="8">
          <cell r="D8" t="str">
            <v>Paramaz Avedisian Building</v>
          </cell>
        </row>
      </sheetData>
      <sheetData sheetId="672">
        <row r="8">
          <cell r="D8" t="str">
            <v>Paramaz Avedisian Building</v>
          </cell>
        </row>
      </sheetData>
      <sheetData sheetId="673">
        <row r="8">
          <cell r="D8" t="str">
            <v>Paramaz Avedisian Building</v>
          </cell>
        </row>
      </sheetData>
      <sheetData sheetId="674">
        <row r="8">
          <cell r="D8" t="str">
            <v>Paramaz Avedisian Building</v>
          </cell>
        </row>
      </sheetData>
      <sheetData sheetId="675">
        <row r="8">
          <cell r="D8" t="str">
            <v>Paramaz Avedisian Building</v>
          </cell>
        </row>
      </sheetData>
      <sheetData sheetId="676">
        <row r="8">
          <cell r="D8" t="str">
            <v>Paramaz Avedisian Building</v>
          </cell>
        </row>
      </sheetData>
      <sheetData sheetId="677">
        <row r="8">
          <cell r="D8" t="str">
            <v>Paramaz Avedisian Building</v>
          </cell>
        </row>
      </sheetData>
      <sheetData sheetId="678">
        <row r="8">
          <cell r="D8" t="str">
            <v>Paramaz Avedisian Building</v>
          </cell>
        </row>
      </sheetData>
      <sheetData sheetId="679">
        <row r="8">
          <cell r="D8" t="str">
            <v>Paramaz Avedisian Building</v>
          </cell>
        </row>
      </sheetData>
      <sheetData sheetId="680">
        <row r="8">
          <cell r="D8" t="str">
            <v>Paramaz Avedisian Building</v>
          </cell>
        </row>
      </sheetData>
      <sheetData sheetId="681">
        <row r="8">
          <cell r="D8" t="str">
            <v>Paramaz Avedisian Building</v>
          </cell>
        </row>
      </sheetData>
      <sheetData sheetId="682">
        <row r="8">
          <cell r="D8" t="str">
            <v>Paramaz Avedisian Building</v>
          </cell>
        </row>
      </sheetData>
      <sheetData sheetId="683">
        <row r="8">
          <cell r="D8" t="str">
            <v>Paramaz Avedisian Building</v>
          </cell>
        </row>
      </sheetData>
      <sheetData sheetId="684">
        <row r="8">
          <cell r="D8" t="str">
            <v>Paramaz Avedisian Building</v>
          </cell>
        </row>
      </sheetData>
      <sheetData sheetId="685">
        <row r="8">
          <cell r="D8" t="str">
            <v>Paramaz Avedisian Building</v>
          </cell>
        </row>
      </sheetData>
      <sheetData sheetId="686">
        <row r="8">
          <cell r="D8" t="str">
            <v>Paramaz Avedisian Building</v>
          </cell>
        </row>
      </sheetData>
      <sheetData sheetId="687">
        <row r="8">
          <cell r="D8" t="str">
            <v>Paramaz Avedisian Building</v>
          </cell>
        </row>
      </sheetData>
      <sheetData sheetId="688">
        <row r="8">
          <cell r="D8" t="str">
            <v>Paramaz Avedisian Building</v>
          </cell>
        </row>
      </sheetData>
      <sheetData sheetId="689">
        <row r="8">
          <cell r="D8" t="str">
            <v>Paramaz Avedisian Building</v>
          </cell>
        </row>
      </sheetData>
      <sheetData sheetId="690">
        <row r="8">
          <cell r="D8" t="str">
            <v>Paramaz Avedisian Building</v>
          </cell>
        </row>
      </sheetData>
      <sheetData sheetId="691">
        <row r="8">
          <cell r="D8" t="str">
            <v>Paramaz Avedisian Building</v>
          </cell>
        </row>
      </sheetData>
      <sheetData sheetId="692">
        <row r="8">
          <cell r="D8" t="str">
            <v>Paramaz Avedisian Building</v>
          </cell>
        </row>
      </sheetData>
      <sheetData sheetId="693">
        <row r="8">
          <cell r="D8" t="str">
            <v>Paramaz Avedisian Building</v>
          </cell>
        </row>
      </sheetData>
      <sheetData sheetId="694">
        <row r="8">
          <cell r="D8" t="str">
            <v>Paramaz Avedisian Building</v>
          </cell>
        </row>
      </sheetData>
      <sheetData sheetId="695">
        <row r="8">
          <cell r="D8" t="str">
            <v>Paramaz Avedisian Building</v>
          </cell>
        </row>
      </sheetData>
      <sheetData sheetId="696">
        <row r="8">
          <cell r="D8" t="str">
            <v>Paramaz Avedisian Building</v>
          </cell>
        </row>
      </sheetData>
      <sheetData sheetId="697">
        <row r="8">
          <cell r="D8" t="str">
            <v>Paramaz Avedisian Building</v>
          </cell>
        </row>
      </sheetData>
      <sheetData sheetId="698">
        <row r="8">
          <cell r="D8" t="str">
            <v>Paramaz Avedisian Building</v>
          </cell>
        </row>
      </sheetData>
      <sheetData sheetId="699">
        <row r="8">
          <cell r="D8" t="str">
            <v>Paramaz Avedisian Building</v>
          </cell>
        </row>
      </sheetData>
      <sheetData sheetId="700">
        <row r="8">
          <cell r="D8" t="str">
            <v>Paramaz Avedisian Building</v>
          </cell>
        </row>
      </sheetData>
      <sheetData sheetId="701">
        <row r="8">
          <cell r="D8" t="str">
            <v>Paramaz Avedisian Building</v>
          </cell>
        </row>
      </sheetData>
      <sheetData sheetId="702">
        <row r="8">
          <cell r="D8" t="str">
            <v>Paramaz Avedisian Building</v>
          </cell>
        </row>
      </sheetData>
      <sheetData sheetId="703">
        <row r="8">
          <cell r="D8" t="str">
            <v>Paramaz Avedisian Building</v>
          </cell>
        </row>
      </sheetData>
      <sheetData sheetId="704">
        <row r="8">
          <cell r="D8" t="str">
            <v>Paramaz Avedisian Building</v>
          </cell>
        </row>
      </sheetData>
      <sheetData sheetId="705">
        <row r="8">
          <cell r="D8" t="str">
            <v>Paramaz Avedisian Building</v>
          </cell>
        </row>
      </sheetData>
      <sheetData sheetId="706">
        <row r="8">
          <cell r="D8" t="str">
            <v>Paramaz Avedisian Building</v>
          </cell>
        </row>
      </sheetData>
      <sheetData sheetId="707">
        <row r="8">
          <cell r="D8" t="str">
            <v>Paramaz Avedisian Building</v>
          </cell>
        </row>
      </sheetData>
      <sheetData sheetId="708">
        <row r="8">
          <cell r="D8" t="str">
            <v>Paramaz Avedisian Building</v>
          </cell>
        </row>
      </sheetData>
      <sheetData sheetId="709">
        <row r="8">
          <cell r="D8" t="str">
            <v>Paramaz Avedisian Building</v>
          </cell>
        </row>
      </sheetData>
      <sheetData sheetId="710">
        <row r="8">
          <cell r="D8" t="str">
            <v>Paramaz Avedisian Building</v>
          </cell>
        </row>
      </sheetData>
      <sheetData sheetId="711">
        <row r="8">
          <cell r="D8" t="str">
            <v>Paramaz Avedisian Building</v>
          </cell>
        </row>
      </sheetData>
      <sheetData sheetId="712">
        <row r="8">
          <cell r="D8" t="str">
            <v>Paramaz Avedisian Building</v>
          </cell>
        </row>
      </sheetData>
      <sheetData sheetId="713">
        <row r="8">
          <cell r="D8" t="str">
            <v>Paramaz Avedisian Building</v>
          </cell>
        </row>
      </sheetData>
      <sheetData sheetId="714">
        <row r="8">
          <cell r="D8" t="str">
            <v>Paramaz Avedisian Building</v>
          </cell>
        </row>
      </sheetData>
      <sheetData sheetId="715">
        <row r="8">
          <cell r="D8" t="str">
            <v>Paramaz Avedisian Building</v>
          </cell>
        </row>
      </sheetData>
      <sheetData sheetId="716">
        <row r="8">
          <cell r="D8" t="str">
            <v>Paramaz Avedisian Building</v>
          </cell>
        </row>
      </sheetData>
      <sheetData sheetId="717">
        <row r="8">
          <cell r="D8" t="str">
            <v>Paramaz Avedisian Building</v>
          </cell>
        </row>
      </sheetData>
      <sheetData sheetId="718">
        <row r="8">
          <cell r="D8" t="str">
            <v>Paramaz Avedisian Building</v>
          </cell>
        </row>
      </sheetData>
      <sheetData sheetId="719">
        <row r="8">
          <cell r="D8" t="str">
            <v>Paramaz Avedisian Building</v>
          </cell>
        </row>
      </sheetData>
      <sheetData sheetId="720">
        <row r="8">
          <cell r="D8" t="str">
            <v>Paramaz Avedisian Building</v>
          </cell>
        </row>
      </sheetData>
      <sheetData sheetId="721">
        <row r="8">
          <cell r="D8" t="str">
            <v>Paramaz Avedisian Building</v>
          </cell>
        </row>
      </sheetData>
      <sheetData sheetId="722">
        <row r="8">
          <cell r="D8" t="str">
            <v>Paramaz Avedisian Building</v>
          </cell>
        </row>
      </sheetData>
      <sheetData sheetId="723">
        <row r="8">
          <cell r="D8" t="str">
            <v>Paramaz Avedisian Building</v>
          </cell>
        </row>
      </sheetData>
      <sheetData sheetId="724">
        <row r="8">
          <cell r="D8" t="str">
            <v>Paramaz Avedisian Building</v>
          </cell>
        </row>
      </sheetData>
      <sheetData sheetId="725">
        <row r="8">
          <cell r="D8" t="str">
            <v>Paramaz Avedisian Building</v>
          </cell>
        </row>
      </sheetData>
      <sheetData sheetId="726">
        <row r="8">
          <cell r="D8" t="str">
            <v>Paramaz Avedisian Building</v>
          </cell>
        </row>
      </sheetData>
      <sheetData sheetId="727">
        <row r="8">
          <cell r="D8" t="str">
            <v>Paramaz Avedisian Building</v>
          </cell>
        </row>
      </sheetData>
      <sheetData sheetId="728">
        <row r="8">
          <cell r="D8" t="str">
            <v>Paramaz Avedisian Building</v>
          </cell>
        </row>
      </sheetData>
      <sheetData sheetId="729">
        <row r="8">
          <cell r="D8" t="str">
            <v>Paramaz Avedisian Building</v>
          </cell>
        </row>
      </sheetData>
      <sheetData sheetId="730">
        <row r="8">
          <cell r="D8" t="str">
            <v>Paramaz Avedisian Building</v>
          </cell>
        </row>
      </sheetData>
      <sheetData sheetId="731">
        <row r="8">
          <cell r="D8" t="str">
            <v>Paramaz Avedisian Building</v>
          </cell>
        </row>
      </sheetData>
      <sheetData sheetId="732">
        <row r="8">
          <cell r="D8" t="str">
            <v>Paramaz Avedisian Building</v>
          </cell>
        </row>
      </sheetData>
      <sheetData sheetId="733">
        <row r="8">
          <cell r="D8" t="str">
            <v>Paramaz Avedisian Building</v>
          </cell>
        </row>
      </sheetData>
      <sheetData sheetId="734">
        <row r="8">
          <cell r="D8" t="str">
            <v>Paramaz Avedisian Building</v>
          </cell>
        </row>
      </sheetData>
      <sheetData sheetId="735">
        <row r="8">
          <cell r="D8" t="str">
            <v>Paramaz Avedisian Building</v>
          </cell>
        </row>
      </sheetData>
      <sheetData sheetId="736">
        <row r="8">
          <cell r="D8" t="str">
            <v>Paramaz Avedisian Building</v>
          </cell>
        </row>
      </sheetData>
      <sheetData sheetId="737">
        <row r="8">
          <cell r="D8" t="str">
            <v>Paramaz Avedisian Building</v>
          </cell>
        </row>
      </sheetData>
      <sheetData sheetId="738">
        <row r="8">
          <cell r="D8" t="str">
            <v>Paramaz Avedisian Building</v>
          </cell>
        </row>
      </sheetData>
      <sheetData sheetId="739">
        <row r="8">
          <cell r="D8" t="str">
            <v>Paramaz Avedisian Building</v>
          </cell>
        </row>
      </sheetData>
      <sheetData sheetId="740">
        <row r="8">
          <cell r="D8" t="str">
            <v>Paramaz Avedisian Building</v>
          </cell>
        </row>
      </sheetData>
      <sheetData sheetId="741">
        <row r="8">
          <cell r="D8" t="str">
            <v>Paramaz Avedisian Building</v>
          </cell>
        </row>
      </sheetData>
      <sheetData sheetId="742">
        <row r="8">
          <cell r="D8" t="str">
            <v>Paramaz Avedisian Building</v>
          </cell>
        </row>
      </sheetData>
      <sheetData sheetId="743">
        <row r="8">
          <cell r="D8" t="str">
            <v>Paramaz Avedisian Building</v>
          </cell>
        </row>
      </sheetData>
      <sheetData sheetId="744">
        <row r="8">
          <cell r="D8" t="str">
            <v>Paramaz Avedisian Building</v>
          </cell>
        </row>
      </sheetData>
      <sheetData sheetId="745">
        <row r="8">
          <cell r="D8" t="str">
            <v>Paramaz Avedisian Building</v>
          </cell>
        </row>
      </sheetData>
      <sheetData sheetId="746">
        <row r="8">
          <cell r="D8" t="str">
            <v>Paramaz Avedisian Building</v>
          </cell>
        </row>
      </sheetData>
      <sheetData sheetId="747">
        <row r="8">
          <cell r="D8" t="str">
            <v>Paramaz Avedisian Building</v>
          </cell>
        </row>
      </sheetData>
      <sheetData sheetId="748">
        <row r="8">
          <cell r="D8" t="str">
            <v>Paramaz Avedisian Building</v>
          </cell>
        </row>
      </sheetData>
      <sheetData sheetId="749">
        <row r="8">
          <cell r="D8" t="str">
            <v>Paramaz Avedisian Building</v>
          </cell>
        </row>
      </sheetData>
      <sheetData sheetId="750">
        <row r="8">
          <cell r="D8" t="str">
            <v>Paramaz Avedisian Building</v>
          </cell>
        </row>
      </sheetData>
      <sheetData sheetId="751">
        <row r="8">
          <cell r="D8" t="str">
            <v>Paramaz Avedisian Building</v>
          </cell>
        </row>
      </sheetData>
      <sheetData sheetId="752">
        <row r="8">
          <cell r="D8" t="str">
            <v>Paramaz Avedisian Building</v>
          </cell>
        </row>
      </sheetData>
      <sheetData sheetId="753">
        <row r="8">
          <cell r="D8" t="str">
            <v>Paramaz Avedisian Building</v>
          </cell>
        </row>
      </sheetData>
      <sheetData sheetId="754">
        <row r="8">
          <cell r="D8" t="str">
            <v>Paramaz Avedisian Building</v>
          </cell>
        </row>
      </sheetData>
      <sheetData sheetId="755">
        <row r="8">
          <cell r="D8" t="str">
            <v>Paramaz Avedisian Building</v>
          </cell>
        </row>
      </sheetData>
      <sheetData sheetId="756">
        <row r="8">
          <cell r="D8" t="str">
            <v>Paramaz Avedisian Building</v>
          </cell>
        </row>
      </sheetData>
      <sheetData sheetId="757">
        <row r="8">
          <cell r="D8" t="str">
            <v>Paramaz Avedisian Building</v>
          </cell>
        </row>
      </sheetData>
      <sheetData sheetId="758">
        <row r="8">
          <cell r="D8" t="str">
            <v>Paramaz Avedisian Building</v>
          </cell>
        </row>
      </sheetData>
      <sheetData sheetId="759">
        <row r="8">
          <cell r="D8" t="str">
            <v>Paramaz Avedisian Building</v>
          </cell>
        </row>
      </sheetData>
      <sheetData sheetId="760">
        <row r="8">
          <cell r="D8" t="str">
            <v>Paramaz Avedisian Building</v>
          </cell>
        </row>
      </sheetData>
      <sheetData sheetId="761">
        <row r="8">
          <cell r="D8" t="str">
            <v>Paramaz Avedisian Building</v>
          </cell>
        </row>
      </sheetData>
      <sheetData sheetId="762">
        <row r="8">
          <cell r="D8" t="str">
            <v>Paramaz Avedisian Building</v>
          </cell>
        </row>
      </sheetData>
      <sheetData sheetId="763">
        <row r="8">
          <cell r="D8" t="str">
            <v>Paramaz Avedisian Building</v>
          </cell>
        </row>
      </sheetData>
      <sheetData sheetId="764">
        <row r="8">
          <cell r="D8" t="str">
            <v>Paramaz Avedisian Building</v>
          </cell>
        </row>
      </sheetData>
      <sheetData sheetId="765">
        <row r="8">
          <cell r="D8" t="str">
            <v>Paramaz Avedisian Building</v>
          </cell>
        </row>
      </sheetData>
      <sheetData sheetId="766">
        <row r="8">
          <cell r="D8" t="str">
            <v>Paramaz Avedisian Building</v>
          </cell>
        </row>
      </sheetData>
      <sheetData sheetId="767">
        <row r="8">
          <cell r="D8" t="str">
            <v>Paramaz Avedisian Building</v>
          </cell>
        </row>
      </sheetData>
      <sheetData sheetId="768">
        <row r="8">
          <cell r="D8" t="str">
            <v>Paramaz Avedisian Building</v>
          </cell>
        </row>
      </sheetData>
      <sheetData sheetId="769">
        <row r="8">
          <cell r="D8" t="str">
            <v>Paramaz Avedisian Building</v>
          </cell>
        </row>
      </sheetData>
      <sheetData sheetId="770">
        <row r="8">
          <cell r="D8" t="str">
            <v>Paramaz Avedisian Building</v>
          </cell>
        </row>
      </sheetData>
      <sheetData sheetId="771">
        <row r="8">
          <cell r="D8" t="str">
            <v>Paramaz Avedisian Building</v>
          </cell>
        </row>
      </sheetData>
      <sheetData sheetId="772">
        <row r="8">
          <cell r="D8" t="str">
            <v>Paramaz Avedisian Building</v>
          </cell>
        </row>
      </sheetData>
      <sheetData sheetId="773">
        <row r="8">
          <cell r="D8" t="str">
            <v>Paramaz Avedisian Building</v>
          </cell>
        </row>
      </sheetData>
      <sheetData sheetId="774">
        <row r="8">
          <cell r="D8" t="str">
            <v>Paramaz Avedisian Building</v>
          </cell>
        </row>
      </sheetData>
      <sheetData sheetId="775">
        <row r="8">
          <cell r="D8" t="str">
            <v>Paramaz Avedisian Building</v>
          </cell>
        </row>
      </sheetData>
      <sheetData sheetId="776">
        <row r="8">
          <cell r="D8" t="str">
            <v>Paramaz Avedisian Building</v>
          </cell>
        </row>
      </sheetData>
      <sheetData sheetId="777">
        <row r="8">
          <cell r="D8" t="str">
            <v>Paramaz Avedisian Building</v>
          </cell>
        </row>
      </sheetData>
      <sheetData sheetId="778">
        <row r="8">
          <cell r="D8" t="str">
            <v>Paramaz Avedisian Building</v>
          </cell>
        </row>
      </sheetData>
      <sheetData sheetId="779">
        <row r="8">
          <cell r="D8" t="str">
            <v>Paramaz Avedisian Building</v>
          </cell>
        </row>
      </sheetData>
      <sheetData sheetId="780">
        <row r="8">
          <cell r="D8" t="str">
            <v>Paramaz Avedisian Building</v>
          </cell>
        </row>
      </sheetData>
      <sheetData sheetId="781">
        <row r="8">
          <cell r="D8" t="str">
            <v>Paramaz Avedisian Building</v>
          </cell>
        </row>
      </sheetData>
      <sheetData sheetId="782">
        <row r="8">
          <cell r="D8" t="str">
            <v>Paramaz Avedisian Building</v>
          </cell>
        </row>
      </sheetData>
      <sheetData sheetId="783">
        <row r="8">
          <cell r="D8" t="str">
            <v>Paramaz Avedisian Building</v>
          </cell>
        </row>
      </sheetData>
      <sheetData sheetId="784">
        <row r="8">
          <cell r="D8" t="str">
            <v>Paramaz Avedisian Building</v>
          </cell>
        </row>
      </sheetData>
      <sheetData sheetId="785">
        <row r="8">
          <cell r="D8" t="str">
            <v>Paramaz Avedisian Building</v>
          </cell>
        </row>
      </sheetData>
      <sheetData sheetId="786">
        <row r="8">
          <cell r="D8" t="str">
            <v>Paramaz Avedisian Building</v>
          </cell>
        </row>
      </sheetData>
      <sheetData sheetId="787">
        <row r="8">
          <cell r="D8" t="str">
            <v>Paramaz Avedisian Building</v>
          </cell>
        </row>
      </sheetData>
      <sheetData sheetId="788">
        <row r="8">
          <cell r="D8" t="str">
            <v>Paramaz Avedisian Building</v>
          </cell>
        </row>
      </sheetData>
      <sheetData sheetId="789">
        <row r="8">
          <cell r="D8" t="str">
            <v>Paramaz Avedisian Building</v>
          </cell>
        </row>
      </sheetData>
      <sheetData sheetId="790">
        <row r="8">
          <cell r="D8" t="str">
            <v>Paramaz Avedisian Building</v>
          </cell>
        </row>
      </sheetData>
      <sheetData sheetId="791">
        <row r="8">
          <cell r="D8" t="str">
            <v>Paramaz Avedisian Building</v>
          </cell>
        </row>
      </sheetData>
      <sheetData sheetId="792">
        <row r="8">
          <cell r="D8" t="str">
            <v>Paramaz Avedisian Building</v>
          </cell>
        </row>
      </sheetData>
      <sheetData sheetId="793">
        <row r="8">
          <cell r="D8" t="str">
            <v>Paramaz Avedisian Building</v>
          </cell>
        </row>
      </sheetData>
      <sheetData sheetId="794">
        <row r="8">
          <cell r="D8" t="str">
            <v>Paramaz Avedisian Building</v>
          </cell>
        </row>
      </sheetData>
      <sheetData sheetId="795">
        <row r="8">
          <cell r="D8" t="str">
            <v>Paramaz Avedisian Building</v>
          </cell>
        </row>
      </sheetData>
      <sheetData sheetId="796">
        <row r="8">
          <cell r="D8" t="str">
            <v>Paramaz Avedisian Building</v>
          </cell>
        </row>
      </sheetData>
      <sheetData sheetId="797">
        <row r="8">
          <cell r="D8" t="str">
            <v>Paramaz Avedisian Building</v>
          </cell>
        </row>
      </sheetData>
      <sheetData sheetId="798">
        <row r="8">
          <cell r="D8" t="str">
            <v>Paramaz Avedisian Building</v>
          </cell>
        </row>
      </sheetData>
      <sheetData sheetId="799">
        <row r="8">
          <cell r="D8" t="str">
            <v>Paramaz Avedisian Building</v>
          </cell>
        </row>
      </sheetData>
      <sheetData sheetId="800">
        <row r="8">
          <cell r="D8" t="str">
            <v>Paramaz Avedisian Building</v>
          </cell>
        </row>
      </sheetData>
      <sheetData sheetId="801">
        <row r="8">
          <cell r="D8" t="str">
            <v>Paramaz Avedisian Building</v>
          </cell>
        </row>
      </sheetData>
      <sheetData sheetId="802">
        <row r="8">
          <cell r="D8" t="str">
            <v>Paramaz Avedisian Building</v>
          </cell>
        </row>
      </sheetData>
      <sheetData sheetId="803">
        <row r="8">
          <cell r="D8" t="str">
            <v>Paramaz Avedisian Building</v>
          </cell>
        </row>
      </sheetData>
      <sheetData sheetId="804">
        <row r="8">
          <cell r="D8" t="str">
            <v>Paramaz Avedisian Building</v>
          </cell>
        </row>
      </sheetData>
      <sheetData sheetId="805">
        <row r="8">
          <cell r="D8" t="str">
            <v>Paramaz Avedisian Building</v>
          </cell>
        </row>
      </sheetData>
      <sheetData sheetId="806">
        <row r="8">
          <cell r="D8" t="str">
            <v>Paramaz Avedisian Building</v>
          </cell>
        </row>
      </sheetData>
      <sheetData sheetId="807">
        <row r="8">
          <cell r="D8" t="str">
            <v>Paramaz Avedisian Building</v>
          </cell>
        </row>
      </sheetData>
      <sheetData sheetId="808">
        <row r="8">
          <cell r="D8" t="str">
            <v>Paramaz Avedisian Building</v>
          </cell>
        </row>
      </sheetData>
      <sheetData sheetId="809">
        <row r="8">
          <cell r="D8" t="str">
            <v>Paramaz Avedisian Building</v>
          </cell>
        </row>
      </sheetData>
      <sheetData sheetId="810">
        <row r="8">
          <cell r="D8" t="str">
            <v>Paramaz Avedisian Building</v>
          </cell>
        </row>
      </sheetData>
      <sheetData sheetId="811">
        <row r="8">
          <cell r="D8" t="str">
            <v>Paramaz Avedisian Building</v>
          </cell>
        </row>
      </sheetData>
      <sheetData sheetId="812">
        <row r="8">
          <cell r="D8" t="str">
            <v>Paramaz Avedisian Building</v>
          </cell>
        </row>
      </sheetData>
      <sheetData sheetId="813">
        <row r="8">
          <cell r="D8" t="str">
            <v>Paramaz Avedisian Building</v>
          </cell>
        </row>
      </sheetData>
      <sheetData sheetId="814">
        <row r="8">
          <cell r="D8" t="str">
            <v>Paramaz Avedisian Building</v>
          </cell>
        </row>
      </sheetData>
      <sheetData sheetId="815">
        <row r="8">
          <cell r="D8" t="str">
            <v>Paramaz Avedisian Building</v>
          </cell>
        </row>
      </sheetData>
      <sheetData sheetId="816">
        <row r="8">
          <cell r="D8" t="str">
            <v>Paramaz Avedisian Building</v>
          </cell>
        </row>
      </sheetData>
      <sheetData sheetId="817">
        <row r="8">
          <cell r="D8" t="str">
            <v>Paramaz Avedisian Building</v>
          </cell>
        </row>
      </sheetData>
      <sheetData sheetId="818">
        <row r="8">
          <cell r="D8" t="str">
            <v>Paramaz Avedisian Building</v>
          </cell>
        </row>
      </sheetData>
      <sheetData sheetId="819">
        <row r="8">
          <cell r="D8" t="str">
            <v>Paramaz Avedisian Building</v>
          </cell>
        </row>
      </sheetData>
      <sheetData sheetId="820">
        <row r="8">
          <cell r="D8" t="str">
            <v>Paramaz Avedisian Building</v>
          </cell>
        </row>
      </sheetData>
      <sheetData sheetId="821">
        <row r="8">
          <cell r="D8" t="str">
            <v>Paramaz Avedisian Building</v>
          </cell>
        </row>
      </sheetData>
      <sheetData sheetId="822">
        <row r="8">
          <cell r="D8" t="str">
            <v>Paramaz Avedisian Building</v>
          </cell>
        </row>
      </sheetData>
      <sheetData sheetId="823">
        <row r="8">
          <cell r="D8" t="str">
            <v>Paramaz Avedisian Building</v>
          </cell>
        </row>
      </sheetData>
      <sheetData sheetId="824">
        <row r="8">
          <cell r="D8" t="str">
            <v>Paramaz Avedisian Building</v>
          </cell>
        </row>
      </sheetData>
      <sheetData sheetId="825">
        <row r="8">
          <cell r="D8" t="str">
            <v>Paramaz Avedisian Building</v>
          </cell>
        </row>
      </sheetData>
      <sheetData sheetId="826">
        <row r="8">
          <cell r="D8" t="str">
            <v>Paramaz Avedisian Building</v>
          </cell>
        </row>
      </sheetData>
      <sheetData sheetId="827">
        <row r="8">
          <cell r="D8" t="str">
            <v>Paramaz Avedisian Building</v>
          </cell>
        </row>
      </sheetData>
      <sheetData sheetId="828">
        <row r="8">
          <cell r="D8" t="str">
            <v>Paramaz Avedisian Building</v>
          </cell>
        </row>
      </sheetData>
      <sheetData sheetId="829">
        <row r="8">
          <cell r="D8" t="str">
            <v>Paramaz Avedisian Building</v>
          </cell>
        </row>
      </sheetData>
      <sheetData sheetId="830">
        <row r="8">
          <cell r="D8" t="str">
            <v>Paramaz Avedisian Building</v>
          </cell>
        </row>
      </sheetData>
      <sheetData sheetId="831">
        <row r="8">
          <cell r="D8" t="str">
            <v>Paramaz Avedisian Building</v>
          </cell>
        </row>
      </sheetData>
      <sheetData sheetId="832">
        <row r="8">
          <cell r="D8" t="str">
            <v>Paramaz Avedisian Building</v>
          </cell>
        </row>
      </sheetData>
      <sheetData sheetId="833">
        <row r="8">
          <cell r="D8" t="str">
            <v>Paramaz Avedisian Building</v>
          </cell>
        </row>
      </sheetData>
      <sheetData sheetId="834">
        <row r="8">
          <cell r="D8" t="str">
            <v>Paramaz Avedisian Building</v>
          </cell>
        </row>
      </sheetData>
      <sheetData sheetId="835">
        <row r="8">
          <cell r="D8" t="str">
            <v>Paramaz Avedisian Building</v>
          </cell>
        </row>
      </sheetData>
      <sheetData sheetId="836">
        <row r="8">
          <cell r="D8" t="str">
            <v>Paramaz Avedisian Building</v>
          </cell>
        </row>
      </sheetData>
      <sheetData sheetId="837">
        <row r="8">
          <cell r="D8" t="str">
            <v>Paramaz Avedisian Building</v>
          </cell>
        </row>
      </sheetData>
      <sheetData sheetId="838">
        <row r="8">
          <cell r="D8" t="str">
            <v>Paramaz Avedisian Building</v>
          </cell>
        </row>
      </sheetData>
      <sheetData sheetId="839">
        <row r="8">
          <cell r="D8" t="str">
            <v>Paramaz Avedisian Building</v>
          </cell>
        </row>
      </sheetData>
      <sheetData sheetId="840">
        <row r="8">
          <cell r="D8" t="str">
            <v>Paramaz Avedisian Building</v>
          </cell>
        </row>
      </sheetData>
      <sheetData sheetId="841">
        <row r="8">
          <cell r="D8" t="str">
            <v>Paramaz Avedisian Building</v>
          </cell>
        </row>
      </sheetData>
      <sheetData sheetId="842">
        <row r="8">
          <cell r="D8" t="str">
            <v>Paramaz Avedisian Building</v>
          </cell>
        </row>
      </sheetData>
      <sheetData sheetId="843">
        <row r="8">
          <cell r="D8" t="str">
            <v>Paramaz Avedisian Building</v>
          </cell>
        </row>
      </sheetData>
      <sheetData sheetId="844">
        <row r="8">
          <cell r="D8" t="str">
            <v>Paramaz Avedisian Building</v>
          </cell>
        </row>
      </sheetData>
      <sheetData sheetId="845">
        <row r="8">
          <cell r="D8" t="str">
            <v>Paramaz Avedisian Building</v>
          </cell>
        </row>
      </sheetData>
      <sheetData sheetId="846">
        <row r="8">
          <cell r="D8" t="str">
            <v>Paramaz Avedisian Building</v>
          </cell>
        </row>
      </sheetData>
      <sheetData sheetId="847">
        <row r="8">
          <cell r="D8" t="str">
            <v>Paramaz Avedisian Building</v>
          </cell>
        </row>
      </sheetData>
      <sheetData sheetId="848">
        <row r="8">
          <cell r="D8" t="str">
            <v>Paramaz Avedisian Building</v>
          </cell>
        </row>
      </sheetData>
      <sheetData sheetId="849">
        <row r="8">
          <cell r="D8" t="str">
            <v>Paramaz Avedisian Building</v>
          </cell>
        </row>
      </sheetData>
      <sheetData sheetId="850">
        <row r="8">
          <cell r="D8" t="str">
            <v>Paramaz Avedisian Building</v>
          </cell>
        </row>
      </sheetData>
      <sheetData sheetId="851">
        <row r="8">
          <cell r="D8" t="str">
            <v>Paramaz Avedisian Building</v>
          </cell>
        </row>
      </sheetData>
      <sheetData sheetId="852">
        <row r="8">
          <cell r="D8" t="str">
            <v>Paramaz Avedisian Building</v>
          </cell>
        </row>
      </sheetData>
      <sheetData sheetId="853">
        <row r="8">
          <cell r="D8" t="str">
            <v>Paramaz Avedisian Building</v>
          </cell>
        </row>
      </sheetData>
      <sheetData sheetId="854">
        <row r="8">
          <cell r="D8" t="str">
            <v>Paramaz Avedisian Building</v>
          </cell>
        </row>
      </sheetData>
      <sheetData sheetId="855">
        <row r="8">
          <cell r="D8" t="str">
            <v>Paramaz Avedisian Building</v>
          </cell>
        </row>
      </sheetData>
      <sheetData sheetId="856">
        <row r="8">
          <cell r="D8" t="str">
            <v>Paramaz Avedisian Building</v>
          </cell>
        </row>
      </sheetData>
      <sheetData sheetId="857">
        <row r="8">
          <cell r="D8" t="str">
            <v>Paramaz Avedisian Building</v>
          </cell>
        </row>
      </sheetData>
      <sheetData sheetId="858">
        <row r="8">
          <cell r="D8" t="str">
            <v>Paramaz Avedisian Building</v>
          </cell>
        </row>
      </sheetData>
      <sheetData sheetId="859">
        <row r="8">
          <cell r="D8" t="str">
            <v>Paramaz Avedisian Building</v>
          </cell>
        </row>
      </sheetData>
      <sheetData sheetId="860">
        <row r="8">
          <cell r="D8" t="str">
            <v>Paramaz Avedisian Building</v>
          </cell>
        </row>
      </sheetData>
      <sheetData sheetId="861">
        <row r="8">
          <cell r="D8" t="str">
            <v>Paramaz Avedisian Building</v>
          </cell>
        </row>
      </sheetData>
      <sheetData sheetId="862">
        <row r="8">
          <cell r="D8" t="str">
            <v>Paramaz Avedisian Building</v>
          </cell>
        </row>
      </sheetData>
      <sheetData sheetId="863">
        <row r="8">
          <cell r="D8" t="str">
            <v>Paramaz Avedisian Building</v>
          </cell>
        </row>
      </sheetData>
      <sheetData sheetId="864">
        <row r="8">
          <cell r="D8" t="str">
            <v>Paramaz Avedisian Building</v>
          </cell>
        </row>
      </sheetData>
      <sheetData sheetId="865">
        <row r="8">
          <cell r="D8" t="str">
            <v>Paramaz Avedisian Building</v>
          </cell>
        </row>
      </sheetData>
      <sheetData sheetId="866">
        <row r="8">
          <cell r="D8" t="str">
            <v>Paramaz Avedisian Building</v>
          </cell>
        </row>
      </sheetData>
      <sheetData sheetId="867">
        <row r="8">
          <cell r="D8" t="str">
            <v>Paramaz Avedisian Building</v>
          </cell>
        </row>
      </sheetData>
      <sheetData sheetId="868">
        <row r="8">
          <cell r="D8" t="str">
            <v>Paramaz Avedisian Building</v>
          </cell>
        </row>
      </sheetData>
      <sheetData sheetId="869">
        <row r="8">
          <cell r="D8" t="str">
            <v>Paramaz Avedisian Building</v>
          </cell>
        </row>
      </sheetData>
      <sheetData sheetId="870">
        <row r="8">
          <cell r="D8" t="str">
            <v>Paramaz Avedisian Building</v>
          </cell>
        </row>
      </sheetData>
      <sheetData sheetId="871">
        <row r="8">
          <cell r="D8" t="str">
            <v>Paramaz Avedisian Building</v>
          </cell>
        </row>
      </sheetData>
      <sheetData sheetId="872">
        <row r="8">
          <cell r="D8" t="str">
            <v>Paramaz Avedisian Building</v>
          </cell>
        </row>
      </sheetData>
      <sheetData sheetId="873">
        <row r="8">
          <cell r="D8" t="str">
            <v>Paramaz Avedisian Building</v>
          </cell>
        </row>
      </sheetData>
      <sheetData sheetId="874">
        <row r="8">
          <cell r="D8" t="str">
            <v>Paramaz Avedisian Building</v>
          </cell>
        </row>
      </sheetData>
      <sheetData sheetId="875">
        <row r="8">
          <cell r="D8" t="str">
            <v>Paramaz Avedisian Building</v>
          </cell>
        </row>
      </sheetData>
      <sheetData sheetId="876">
        <row r="8">
          <cell r="D8" t="str">
            <v>Paramaz Avedisian Building</v>
          </cell>
        </row>
      </sheetData>
      <sheetData sheetId="877">
        <row r="8">
          <cell r="D8" t="str">
            <v>Paramaz Avedisian Building</v>
          </cell>
        </row>
      </sheetData>
      <sheetData sheetId="878">
        <row r="8">
          <cell r="D8" t="str">
            <v>Paramaz Avedisian Building</v>
          </cell>
        </row>
      </sheetData>
      <sheetData sheetId="879">
        <row r="8">
          <cell r="D8" t="str">
            <v>Paramaz Avedisian Building</v>
          </cell>
        </row>
      </sheetData>
      <sheetData sheetId="880">
        <row r="8">
          <cell r="D8" t="str">
            <v>Paramaz Avedisian Building</v>
          </cell>
        </row>
      </sheetData>
      <sheetData sheetId="881">
        <row r="8">
          <cell r="D8" t="str">
            <v>Paramaz Avedisian Building</v>
          </cell>
        </row>
      </sheetData>
      <sheetData sheetId="882">
        <row r="8">
          <cell r="D8" t="str">
            <v>Paramaz Avedisian Building</v>
          </cell>
        </row>
      </sheetData>
      <sheetData sheetId="883">
        <row r="8">
          <cell r="D8" t="str">
            <v>Paramaz Avedisian Building</v>
          </cell>
        </row>
      </sheetData>
      <sheetData sheetId="884">
        <row r="8">
          <cell r="D8" t="str">
            <v>Paramaz Avedisian Building</v>
          </cell>
        </row>
      </sheetData>
      <sheetData sheetId="885">
        <row r="8">
          <cell r="D8" t="str">
            <v>Paramaz Avedisian Building</v>
          </cell>
        </row>
      </sheetData>
      <sheetData sheetId="886">
        <row r="8">
          <cell r="D8" t="str">
            <v>Paramaz Avedisian Building</v>
          </cell>
        </row>
      </sheetData>
      <sheetData sheetId="887">
        <row r="8">
          <cell r="D8" t="str">
            <v>Paramaz Avedisian Building</v>
          </cell>
        </row>
      </sheetData>
      <sheetData sheetId="888">
        <row r="8">
          <cell r="D8" t="str">
            <v>Paramaz Avedisian Building</v>
          </cell>
        </row>
      </sheetData>
      <sheetData sheetId="889">
        <row r="8">
          <cell r="D8" t="str">
            <v>Paramaz Avedisian Building</v>
          </cell>
        </row>
      </sheetData>
      <sheetData sheetId="890">
        <row r="8">
          <cell r="D8" t="str">
            <v>Paramaz Avedisian Building</v>
          </cell>
        </row>
      </sheetData>
      <sheetData sheetId="891">
        <row r="8">
          <cell r="D8" t="str">
            <v>Paramaz Avedisian Building</v>
          </cell>
        </row>
      </sheetData>
      <sheetData sheetId="892">
        <row r="8">
          <cell r="D8" t="str">
            <v>Paramaz Avedisian Building</v>
          </cell>
        </row>
      </sheetData>
      <sheetData sheetId="893">
        <row r="8">
          <cell r="D8" t="str">
            <v>Paramaz Avedisian Building</v>
          </cell>
        </row>
      </sheetData>
      <sheetData sheetId="894">
        <row r="8">
          <cell r="D8" t="str">
            <v>Paramaz Avedisian Building</v>
          </cell>
        </row>
      </sheetData>
      <sheetData sheetId="895">
        <row r="8">
          <cell r="D8" t="str">
            <v>Paramaz Avedisian Building</v>
          </cell>
        </row>
      </sheetData>
      <sheetData sheetId="896">
        <row r="8">
          <cell r="D8" t="str">
            <v>Paramaz Avedisian Building</v>
          </cell>
        </row>
      </sheetData>
      <sheetData sheetId="897" refreshError="1"/>
      <sheetData sheetId="898">
        <row r="8">
          <cell r="D8" t="str">
            <v>Paramaz Avedisian Building</v>
          </cell>
        </row>
      </sheetData>
      <sheetData sheetId="899">
        <row r="8">
          <cell r="D8" t="str">
            <v>Paramaz Avedisian Building</v>
          </cell>
        </row>
      </sheetData>
      <sheetData sheetId="900">
        <row r="8">
          <cell r="D8" t="str">
            <v>Paramaz Avedisian Building</v>
          </cell>
        </row>
      </sheetData>
      <sheetData sheetId="901">
        <row r="8">
          <cell r="D8" t="str">
            <v>Paramaz Avedisian Building</v>
          </cell>
        </row>
      </sheetData>
      <sheetData sheetId="902">
        <row r="8">
          <cell r="D8" t="str">
            <v>Paramaz Avedisian Building</v>
          </cell>
        </row>
      </sheetData>
      <sheetData sheetId="903">
        <row r="8">
          <cell r="D8" t="str">
            <v>Paramaz Avedisian Building</v>
          </cell>
        </row>
      </sheetData>
      <sheetData sheetId="904">
        <row r="8">
          <cell r="D8" t="str">
            <v>Paramaz Avedisian Building</v>
          </cell>
        </row>
      </sheetData>
      <sheetData sheetId="905">
        <row r="8">
          <cell r="D8" t="str">
            <v>Paramaz Avedisian Building</v>
          </cell>
        </row>
      </sheetData>
      <sheetData sheetId="906">
        <row r="8">
          <cell r="D8" t="str">
            <v>Paramaz Avedisian Building</v>
          </cell>
        </row>
      </sheetData>
      <sheetData sheetId="907">
        <row r="8">
          <cell r="D8" t="str">
            <v>Paramaz Avedisian Building</v>
          </cell>
        </row>
      </sheetData>
      <sheetData sheetId="908">
        <row r="8">
          <cell r="D8" t="str">
            <v>Paramaz Avedisian Building</v>
          </cell>
        </row>
      </sheetData>
      <sheetData sheetId="909">
        <row r="8">
          <cell r="D8" t="str">
            <v>Paramaz Avedisian Building</v>
          </cell>
        </row>
      </sheetData>
      <sheetData sheetId="910">
        <row r="8">
          <cell r="D8" t="str">
            <v>Paramaz Avedisian Building</v>
          </cell>
        </row>
      </sheetData>
      <sheetData sheetId="911">
        <row r="8">
          <cell r="D8" t="str">
            <v>Paramaz Avedisian Building</v>
          </cell>
        </row>
      </sheetData>
      <sheetData sheetId="912">
        <row r="8">
          <cell r="D8" t="str">
            <v>Paramaz Avedisian Building</v>
          </cell>
        </row>
      </sheetData>
      <sheetData sheetId="913">
        <row r="8">
          <cell r="D8" t="str">
            <v>Paramaz Avedisian Building</v>
          </cell>
        </row>
      </sheetData>
      <sheetData sheetId="914">
        <row r="8">
          <cell r="D8" t="str">
            <v>Paramaz Avedisian Building</v>
          </cell>
        </row>
      </sheetData>
      <sheetData sheetId="915">
        <row r="8">
          <cell r="D8" t="str">
            <v>Paramaz Avedisian Building</v>
          </cell>
        </row>
      </sheetData>
      <sheetData sheetId="916">
        <row r="8">
          <cell r="D8" t="str">
            <v>Paramaz Avedisian Building</v>
          </cell>
        </row>
      </sheetData>
      <sheetData sheetId="917">
        <row r="8">
          <cell r="D8" t="str">
            <v>Paramaz Avedisian Building</v>
          </cell>
        </row>
      </sheetData>
      <sheetData sheetId="918">
        <row r="8">
          <cell r="D8" t="str">
            <v>Paramaz Avedisian Building</v>
          </cell>
        </row>
      </sheetData>
      <sheetData sheetId="919">
        <row r="8">
          <cell r="D8" t="str">
            <v>Paramaz Avedisian Building</v>
          </cell>
        </row>
      </sheetData>
      <sheetData sheetId="920">
        <row r="8">
          <cell r="D8" t="str">
            <v>Paramaz Avedisian Building</v>
          </cell>
        </row>
      </sheetData>
      <sheetData sheetId="921">
        <row r="8">
          <cell r="D8" t="str">
            <v>Paramaz Avedisian Building</v>
          </cell>
        </row>
      </sheetData>
      <sheetData sheetId="922">
        <row r="8">
          <cell r="D8" t="str">
            <v>Paramaz Avedisian Building</v>
          </cell>
        </row>
      </sheetData>
      <sheetData sheetId="923">
        <row r="8">
          <cell r="D8" t="str">
            <v>Paramaz Avedisian Building</v>
          </cell>
        </row>
      </sheetData>
      <sheetData sheetId="924">
        <row r="8">
          <cell r="D8" t="str">
            <v>Paramaz Avedisian Building</v>
          </cell>
        </row>
      </sheetData>
      <sheetData sheetId="925">
        <row r="8">
          <cell r="D8" t="str">
            <v>Paramaz Avedisian Building</v>
          </cell>
        </row>
      </sheetData>
      <sheetData sheetId="926">
        <row r="8">
          <cell r="D8" t="str">
            <v>Paramaz Avedisian Building</v>
          </cell>
        </row>
      </sheetData>
      <sheetData sheetId="927">
        <row r="8">
          <cell r="D8" t="str">
            <v>Paramaz Avedisian Building</v>
          </cell>
        </row>
      </sheetData>
      <sheetData sheetId="928">
        <row r="8">
          <cell r="D8" t="str">
            <v>Paramaz Avedisian Building</v>
          </cell>
        </row>
      </sheetData>
      <sheetData sheetId="929">
        <row r="8">
          <cell r="D8" t="str">
            <v>Paramaz Avedisian Building</v>
          </cell>
        </row>
      </sheetData>
      <sheetData sheetId="930">
        <row r="8">
          <cell r="D8" t="str">
            <v>Paramaz Avedisian Building</v>
          </cell>
        </row>
      </sheetData>
      <sheetData sheetId="931">
        <row r="8">
          <cell r="D8" t="str">
            <v>Paramaz Avedisian Building</v>
          </cell>
        </row>
      </sheetData>
      <sheetData sheetId="932">
        <row r="8">
          <cell r="D8" t="str">
            <v>Paramaz Avedisian Building</v>
          </cell>
        </row>
      </sheetData>
      <sheetData sheetId="933">
        <row r="8">
          <cell r="D8" t="str">
            <v>Paramaz Avedisian Building</v>
          </cell>
        </row>
      </sheetData>
      <sheetData sheetId="934">
        <row r="8">
          <cell r="D8" t="str">
            <v>Paramaz Avedisian Building</v>
          </cell>
        </row>
      </sheetData>
      <sheetData sheetId="935">
        <row r="8">
          <cell r="D8" t="str">
            <v>Paramaz Avedisian Building</v>
          </cell>
        </row>
      </sheetData>
      <sheetData sheetId="936">
        <row r="8">
          <cell r="D8" t="str">
            <v>Paramaz Avedisian Building</v>
          </cell>
        </row>
      </sheetData>
      <sheetData sheetId="937">
        <row r="8">
          <cell r="D8" t="str">
            <v>Paramaz Avedisian Building</v>
          </cell>
        </row>
      </sheetData>
      <sheetData sheetId="938">
        <row r="8">
          <cell r="D8" t="str">
            <v>Paramaz Avedisian Building</v>
          </cell>
        </row>
      </sheetData>
      <sheetData sheetId="939">
        <row r="8">
          <cell r="D8" t="str">
            <v>Paramaz Avedisian Building</v>
          </cell>
        </row>
      </sheetData>
      <sheetData sheetId="940">
        <row r="8">
          <cell r="D8" t="str">
            <v>Paramaz Avedisian Building</v>
          </cell>
        </row>
      </sheetData>
      <sheetData sheetId="941">
        <row r="8">
          <cell r="D8" t="str">
            <v>Paramaz Avedisian Building</v>
          </cell>
        </row>
      </sheetData>
      <sheetData sheetId="942">
        <row r="8">
          <cell r="D8" t="str">
            <v>Paramaz Avedisian Building</v>
          </cell>
        </row>
      </sheetData>
      <sheetData sheetId="943">
        <row r="8">
          <cell r="D8" t="str">
            <v>Paramaz Avedisian Building</v>
          </cell>
        </row>
      </sheetData>
      <sheetData sheetId="944">
        <row r="8">
          <cell r="D8" t="str">
            <v>Paramaz Avedisian Building</v>
          </cell>
        </row>
      </sheetData>
      <sheetData sheetId="945">
        <row r="8">
          <cell r="D8" t="str">
            <v>Paramaz Avedisian Building</v>
          </cell>
        </row>
      </sheetData>
      <sheetData sheetId="946">
        <row r="8">
          <cell r="D8" t="str">
            <v>Paramaz Avedisian Building</v>
          </cell>
        </row>
      </sheetData>
      <sheetData sheetId="947">
        <row r="8">
          <cell r="D8" t="str">
            <v>Paramaz Avedisian Building</v>
          </cell>
        </row>
      </sheetData>
      <sheetData sheetId="948">
        <row r="8">
          <cell r="D8" t="str">
            <v>Paramaz Avedisian Building</v>
          </cell>
        </row>
      </sheetData>
      <sheetData sheetId="949">
        <row r="8">
          <cell r="D8" t="str">
            <v>Paramaz Avedisian Building</v>
          </cell>
        </row>
      </sheetData>
      <sheetData sheetId="950">
        <row r="8">
          <cell r="D8" t="str">
            <v>Paramaz Avedisian Building</v>
          </cell>
        </row>
      </sheetData>
      <sheetData sheetId="951">
        <row r="8">
          <cell r="D8" t="str">
            <v>Paramaz Avedisian Building</v>
          </cell>
        </row>
      </sheetData>
      <sheetData sheetId="952">
        <row r="8">
          <cell r="D8" t="str">
            <v>Paramaz Avedisian Building</v>
          </cell>
        </row>
      </sheetData>
      <sheetData sheetId="953">
        <row r="8">
          <cell r="D8" t="str">
            <v>Paramaz Avedisian Building</v>
          </cell>
        </row>
      </sheetData>
      <sheetData sheetId="954">
        <row r="8">
          <cell r="D8" t="str">
            <v>Paramaz Avedisian Building</v>
          </cell>
        </row>
      </sheetData>
      <sheetData sheetId="955">
        <row r="8">
          <cell r="D8" t="str">
            <v>Paramaz Avedisian Building</v>
          </cell>
        </row>
      </sheetData>
      <sheetData sheetId="956">
        <row r="8">
          <cell r="D8" t="str">
            <v>Paramaz Avedisian Building</v>
          </cell>
        </row>
      </sheetData>
      <sheetData sheetId="957">
        <row r="8">
          <cell r="D8" t="str">
            <v>Paramaz Avedisian Building</v>
          </cell>
        </row>
      </sheetData>
      <sheetData sheetId="958">
        <row r="8">
          <cell r="D8" t="str">
            <v>Paramaz Avedisian Building</v>
          </cell>
        </row>
      </sheetData>
      <sheetData sheetId="959">
        <row r="8">
          <cell r="D8" t="str">
            <v>Paramaz Avedisian Building</v>
          </cell>
        </row>
      </sheetData>
      <sheetData sheetId="960">
        <row r="8">
          <cell r="D8" t="str">
            <v>Paramaz Avedisian Building</v>
          </cell>
        </row>
      </sheetData>
      <sheetData sheetId="961">
        <row r="8">
          <cell r="D8" t="str">
            <v>Paramaz Avedisian Building</v>
          </cell>
        </row>
      </sheetData>
      <sheetData sheetId="962">
        <row r="8">
          <cell r="D8" t="str">
            <v>Paramaz Avedisian Building</v>
          </cell>
        </row>
      </sheetData>
      <sheetData sheetId="963">
        <row r="8">
          <cell r="D8" t="str">
            <v>Paramaz Avedisian Building</v>
          </cell>
        </row>
      </sheetData>
      <sheetData sheetId="964">
        <row r="8">
          <cell r="D8" t="str">
            <v>Paramaz Avedisian Building</v>
          </cell>
        </row>
      </sheetData>
      <sheetData sheetId="965">
        <row r="8">
          <cell r="D8" t="str">
            <v>Paramaz Avedisian Building</v>
          </cell>
        </row>
      </sheetData>
      <sheetData sheetId="966">
        <row r="8">
          <cell r="D8" t="str">
            <v>Paramaz Avedisian Building</v>
          </cell>
        </row>
      </sheetData>
      <sheetData sheetId="967">
        <row r="8">
          <cell r="D8" t="str">
            <v>Paramaz Avedisian Building</v>
          </cell>
        </row>
      </sheetData>
      <sheetData sheetId="968">
        <row r="8">
          <cell r="D8" t="str">
            <v>Paramaz Avedisian Building</v>
          </cell>
        </row>
      </sheetData>
      <sheetData sheetId="969">
        <row r="8">
          <cell r="D8" t="str">
            <v>Paramaz Avedisian Building</v>
          </cell>
        </row>
      </sheetData>
      <sheetData sheetId="970">
        <row r="8">
          <cell r="D8" t="str">
            <v>Paramaz Avedisian Building</v>
          </cell>
        </row>
      </sheetData>
      <sheetData sheetId="971">
        <row r="8">
          <cell r="D8" t="str">
            <v>Paramaz Avedisian Building</v>
          </cell>
        </row>
      </sheetData>
      <sheetData sheetId="972">
        <row r="8">
          <cell r="D8" t="str">
            <v>Paramaz Avedisian Building</v>
          </cell>
        </row>
      </sheetData>
      <sheetData sheetId="973">
        <row r="8">
          <cell r="D8" t="str">
            <v>Paramaz Avedisian Building</v>
          </cell>
        </row>
      </sheetData>
      <sheetData sheetId="974">
        <row r="8">
          <cell r="D8" t="str">
            <v>Paramaz Avedisian Building</v>
          </cell>
        </row>
      </sheetData>
      <sheetData sheetId="975">
        <row r="8">
          <cell r="D8" t="str">
            <v>Paramaz Avedisian Building</v>
          </cell>
        </row>
      </sheetData>
      <sheetData sheetId="976">
        <row r="8">
          <cell r="D8" t="str">
            <v>Paramaz Avedisian Building</v>
          </cell>
        </row>
      </sheetData>
      <sheetData sheetId="977">
        <row r="8">
          <cell r="D8" t="str">
            <v>Paramaz Avedisian Building</v>
          </cell>
        </row>
      </sheetData>
      <sheetData sheetId="978">
        <row r="8">
          <cell r="D8" t="str">
            <v>Paramaz Avedisian Building</v>
          </cell>
        </row>
      </sheetData>
      <sheetData sheetId="979">
        <row r="8">
          <cell r="D8" t="str">
            <v>Paramaz Avedisian Building</v>
          </cell>
        </row>
      </sheetData>
      <sheetData sheetId="980">
        <row r="8">
          <cell r="D8" t="str">
            <v>Paramaz Avedisian Building</v>
          </cell>
        </row>
      </sheetData>
      <sheetData sheetId="981">
        <row r="8">
          <cell r="D8" t="str">
            <v>Paramaz Avedisian Building</v>
          </cell>
        </row>
      </sheetData>
      <sheetData sheetId="982">
        <row r="8">
          <cell r="D8" t="str">
            <v>Paramaz Avedisian Building</v>
          </cell>
        </row>
      </sheetData>
      <sheetData sheetId="983">
        <row r="8">
          <cell r="D8" t="str">
            <v>Paramaz Avedisian Building</v>
          </cell>
        </row>
      </sheetData>
      <sheetData sheetId="984">
        <row r="8">
          <cell r="D8" t="str">
            <v>Paramaz Avedisian Building</v>
          </cell>
        </row>
      </sheetData>
      <sheetData sheetId="985">
        <row r="8">
          <cell r="D8" t="str">
            <v>Paramaz Avedisian Building</v>
          </cell>
        </row>
      </sheetData>
      <sheetData sheetId="986">
        <row r="8">
          <cell r="D8" t="str">
            <v>Paramaz Avedisian Building</v>
          </cell>
        </row>
      </sheetData>
      <sheetData sheetId="987">
        <row r="8">
          <cell r="D8" t="str">
            <v>Paramaz Avedisian Building</v>
          </cell>
        </row>
      </sheetData>
      <sheetData sheetId="988">
        <row r="8">
          <cell r="D8" t="str">
            <v>Paramaz Avedisian Building</v>
          </cell>
        </row>
      </sheetData>
      <sheetData sheetId="989">
        <row r="8">
          <cell r="D8" t="str">
            <v>Paramaz Avedisian Building</v>
          </cell>
        </row>
      </sheetData>
      <sheetData sheetId="990">
        <row r="8">
          <cell r="D8" t="str">
            <v>Paramaz Avedisian Building</v>
          </cell>
        </row>
      </sheetData>
      <sheetData sheetId="991">
        <row r="8">
          <cell r="D8" t="str">
            <v>Paramaz Avedisian Building</v>
          </cell>
        </row>
      </sheetData>
      <sheetData sheetId="992">
        <row r="8">
          <cell r="D8" t="str">
            <v>Paramaz Avedisian Building</v>
          </cell>
        </row>
      </sheetData>
      <sheetData sheetId="993">
        <row r="8">
          <cell r="D8" t="str">
            <v>Paramaz Avedisian Building</v>
          </cell>
        </row>
      </sheetData>
      <sheetData sheetId="994">
        <row r="8">
          <cell r="D8" t="str">
            <v>Paramaz Avedisian Building</v>
          </cell>
        </row>
      </sheetData>
      <sheetData sheetId="995">
        <row r="8">
          <cell r="D8" t="str">
            <v>Paramaz Avedisian Building</v>
          </cell>
        </row>
      </sheetData>
      <sheetData sheetId="996">
        <row r="8">
          <cell r="D8" t="str">
            <v>Paramaz Avedisian Building</v>
          </cell>
        </row>
      </sheetData>
      <sheetData sheetId="997">
        <row r="8">
          <cell r="D8" t="str">
            <v>Paramaz Avedisian Building</v>
          </cell>
        </row>
      </sheetData>
      <sheetData sheetId="998">
        <row r="8">
          <cell r="D8" t="str">
            <v>Paramaz Avedisian Building</v>
          </cell>
        </row>
      </sheetData>
      <sheetData sheetId="999">
        <row r="8">
          <cell r="D8" t="str">
            <v>Paramaz Avedisian Building</v>
          </cell>
        </row>
      </sheetData>
      <sheetData sheetId="1000">
        <row r="8">
          <cell r="D8" t="str">
            <v>Paramaz Avedisian Building</v>
          </cell>
        </row>
      </sheetData>
      <sheetData sheetId="1001">
        <row r="8">
          <cell r="D8" t="str">
            <v>Paramaz Avedisian Building</v>
          </cell>
        </row>
      </sheetData>
      <sheetData sheetId="1002">
        <row r="8">
          <cell r="D8" t="str">
            <v>Paramaz Avedisian Building</v>
          </cell>
        </row>
      </sheetData>
      <sheetData sheetId="1003">
        <row r="8">
          <cell r="D8" t="str">
            <v>Paramaz Avedisian Building</v>
          </cell>
        </row>
      </sheetData>
      <sheetData sheetId="1004">
        <row r="8">
          <cell r="D8" t="str">
            <v>Paramaz Avedisian Building</v>
          </cell>
        </row>
      </sheetData>
      <sheetData sheetId="1005">
        <row r="8">
          <cell r="D8" t="str">
            <v>Paramaz Avedisian Building</v>
          </cell>
        </row>
      </sheetData>
      <sheetData sheetId="1006">
        <row r="8">
          <cell r="D8" t="str">
            <v>Paramaz Avedisian Building</v>
          </cell>
        </row>
      </sheetData>
      <sheetData sheetId="1007">
        <row r="8">
          <cell r="D8" t="str">
            <v>Paramaz Avedisian Building</v>
          </cell>
        </row>
      </sheetData>
      <sheetData sheetId="1008">
        <row r="8">
          <cell r="D8" t="str">
            <v>Paramaz Avedisian Building</v>
          </cell>
        </row>
      </sheetData>
      <sheetData sheetId="1009">
        <row r="8">
          <cell r="D8" t="str">
            <v>Paramaz Avedisian Building</v>
          </cell>
        </row>
      </sheetData>
      <sheetData sheetId="1010">
        <row r="8">
          <cell r="D8" t="str">
            <v>Paramaz Avedisian Building</v>
          </cell>
        </row>
      </sheetData>
      <sheetData sheetId="1011">
        <row r="8">
          <cell r="D8" t="str">
            <v>Paramaz Avedisian Building</v>
          </cell>
        </row>
      </sheetData>
      <sheetData sheetId="1012">
        <row r="8">
          <cell r="D8" t="str">
            <v>Paramaz Avedisian Building</v>
          </cell>
        </row>
      </sheetData>
      <sheetData sheetId="1013">
        <row r="8">
          <cell r="D8" t="str">
            <v>Paramaz Avedisian Building</v>
          </cell>
        </row>
      </sheetData>
      <sheetData sheetId="1014">
        <row r="8">
          <cell r="D8" t="str">
            <v>Paramaz Avedisian Building</v>
          </cell>
        </row>
      </sheetData>
      <sheetData sheetId="1015">
        <row r="8">
          <cell r="D8" t="str">
            <v>Paramaz Avedisian Building</v>
          </cell>
        </row>
      </sheetData>
      <sheetData sheetId="1016">
        <row r="8">
          <cell r="D8" t="str">
            <v>Paramaz Avedisian Building</v>
          </cell>
        </row>
      </sheetData>
      <sheetData sheetId="1017">
        <row r="8">
          <cell r="D8" t="str">
            <v>Paramaz Avedisian Building</v>
          </cell>
        </row>
      </sheetData>
      <sheetData sheetId="1018">
        <row r="8">
          <cell r="D8" t="str">
            <v>Paramaz Avedisian Building</v>
          </cell>
        </row>
      </sheetData>
      <sheetData sheetId="1019">
        <row r="8">
          <cell r="D8" t="str">
            <v>Paramaz Avedisian Building</v>
          </cell>
        </row>
      </sheetData>
      <sheetData sheetId="1020">
        <row r="8">
          <cell r="D8" t="str">
            <v>Paramaz Avedisian Building</v>
          </cell>
        </row>
      </sheetData>
      <sheetData sheetId="1021">
        <row r="8">
          <cell r="D8" t="str">
            <v>Paramaz Avedisian Building</v>
          </cell>
        </row>
      </sheetData>
      <sheetData sheetId="1022">
        <row r="8">
          <cell r="D8" t="str">
            <v>Paramaz Avedisian Building</v>
          </cell>
        </row>
      </sheetData>
      <sheetData sheetId="1023">
        <row r="8">
          <cell r="D8" t="str">
            <v>Paramaz Avedisian Building</v>
          </cell>
        </row>
      </sheetData>
      <sheetData sheetId="1024">
        <row r="8">
          <cell r="D8" t="str">
            <v>Paramaz Avedisian Building</v>
          </cell>
        </row>
      </sheetData>
      <sheetData sheetId="1025">
        <row r="8">
          <cell r="D8" t="str">
            <v>Paramaz Avedisian Building</v>
          </cell>
        </row>
      </sheetData>
      <sheetData sheetId="1026">
        <row r="8">
          <cell r="D8" t="str">
            <v>Paramaz Avedisian Building</v>
          </cell>
        </row>
      </sheetData>
      <sheetData sheetId="1027">
        <row r="8">
          <cell r="D8" t="str">
            <v>Paramaz Avedisian Building</v>
          </cell>
        </row>
      </sheetData>
      <sheetData sheetId="1028">
        <row r="8">
          <cell r="D8" t="str">
            <v>Paramaz Avedisian Building</v>
          </cell>
        </row>
      </sheetData>
      <sheetData sheetId="1029">
        <row r="8">
          <cell r="D8" t="str">
            <v>Paramaz Avedisian Building</v>
          </cell>
        </row>
      </sheetData>
      <sheetData sheetId="1030">
        <row r="8">
          <cell r="D8" t="str">
            <v>Paramaz Avedisian Building</v>
          </cell>
        </row>
      </sheetData>
      <sheetData sheetId="1031">
        <row r="8">
          <cell r="D8" t="str">
            <v>Paramaz Avedisian Building</v>
          </cell>
        </row>
      </sheetData>
      <sheetData sheetId="1032">
        <row r="8">
          <cell r="D8" t="str">
            <v>Paramaz Avedisian Building</v>
          </cell>
        </row>
      </sheetData>
      <sheetData sheetId="1033">
        <row r="8">
          <cell r="D8" t="str">
            <v>Paramaz Avedisian Building</v>
          </cell>
        </row>
      </sheetData>
      <sheetData sheetId="1034">
        <row r="8">
          <cell r="D8" t="str">
            <v>Paramaz Avedisian Building</v>
          </cell>
        </row>
      </sheetData>
      <sheetData sheetId="1035">
        <row r="8">
          <cell r="D8" t="str">
            <v>Paramaz Avedisian Building</v>
          </cell>
        </row>
      </sheetData>
      <sheetData sheetId="1036">
        <row r="8">
          <cell r="D8" t="str">
            <v>Paramaz Avedisian Building</v>
          </cell>
        </row>
      </sheetData>
      <sheetData sheetId="1037">
        <row r="8">
          <cell r="D8" t="str">
            <v>Paramaz Avedisian Building</v>
          </cell>
        </row>
      </sheetData>
      <sheetData sheetId="1038">
        <row r="8">
          <cell r="D8" t="str">
            <v>Paramaz Avedisian Building</v>
          </cell>
        </row>
      </sheetData>
      <sheetData sheetId="1039">
        <row r="8">
          <cell r="D8" t="str">
            <v>Paramaz Avedisian Building</v>
          </cell>
        </row>
      </sheetData>
      <sheetData sheetId="1040">
        <row r="8">
          <cell r="D8" t="str">
            <v>Paramaz Avedisian Building</v>
          </cell>
        </row>
      </sheetData>
      <sheetData sheetId="1041">
        <row r="8">
          <cell r="D8" t="str">
            <v>Paramaz Avedisian Building</v>
          </cell>
        </row>
      </sheetData>
      <sheetData sheetId="1042">
        <row r="8">
          <cell r="D8" t="str">
            <v>Paramaz Avedisian Building</v>
          </cell>
        </row>
      </sheetData>
      <sheetData sheetId="1043">
        <row r="8">
          <cell r="D8" t="str">
            <v>Paramaz Avedisian Building</v>
          </cell>
        </row>
      </sheetData>
      <sheetData sheetId="1044">
        <row r="8">
          <cell r="D8" t="str">
            <v>Paramaz Avedisian Building</v>
          </cell>
        </row>
      </sheetData>
      <sheetData sheetId="1045">
        <row r="8">
          <cell r="D8" t="str">
            <v>Paramaz Avedisian Building</v>
          </cell>
        </row>
      </sheetData>
      <sheetData sheetId="1046">
        <row r="8">
          <cell r="D8" t="str">
            <v>Paramaz Avedisian Building</v>
          </cell>
        </row>
      </sheetData>
      <sheetData sheetId="1047">
        <row r="8">
          <cell r="D8" t="str">
            <v>Paramaz Avedisian Building</v>
          </cell>
        </row>
      </sheetData>
      <sheetData sheetId="1048">
        <row r="8">
          <cell r="D8" t="str">
            <v>Paramaz Avedisian Building</v>
          </cell>
        </row>
      </sheetData>
      <sheetData sheetId="1049">
        <row r="8">
          <cell r="D8" t="str">
            <v>Paramaz Avedisian Building</v>
          </cell>
        </row>
      </sheetData>
      <sheetData sheetId="1050">
        <row r="8">
          <cell r="D8" t="str">
            <v>Paramaz Avedisian Building</v>
          </cell>
        </row>
      </sheetData>
      <sheetData sheetId="1051">
        <row r="8">
          <cell r="D8" t="str">
            <v>Paramaz Avedisian Building</v>
          </cell>
        </row>
      </sheetData>
      <sheetData sheetId="1052">
        <row r="8">
          <cell r="D8" t="str">
            <v>Paramaz Avedisian Building</v>
          </cell>
        </row>
      </sheetData>
      <sheetData sheetId="1053">
        <row r="8">
          <cell r="D8" t="str">
            <v>Paramaz Avedisian Building</v>
          </cell>
        </row>
      </sheetData>
      <sheetData sheetId="1054">
        <row r="8">
          <cell r="D8" t="str">
            <v>Paramaz Avedisian Building</v>
          </cell>
        </row>
      </sheetData>
      <sheetData sheetId="1055">
        <row r="8">
          <cell r="D8" t="str">
            <v>Paramaz Avedisian Building</v>
          </cell>
        </row>
      </sheetData>
      <sheetData sheetId="1056">
        <row r="8">
          <cell r="D8" t="str">
            <v>Paramaz Avedisian Building</v>
          </cell>
        </row>
      </sheetData>
      <sheetData sheetId="1057">
        <row r="8">
          <cell r="D8" t="str">
            <v>Paramaz Avedisian Building</v>
          </cell>
        </row>
      </sheetData>
      <sheetData sheetId="1058">
        <row r="8">
          <cell r="D8" t="str">
            <v>Paramaz Avedisian Building</v>
          </cell>
        </row>
      </sheetData>
      <sheetData sheetId="1059">
        <row r="8">
          <cell r="D8" t="str">
            <v>Paramaz Avedisian Building</v>
          </cell>
        </row>
      </sheetData>
      <sheetData sheetId="1060">
        <row r="8">
          <cell r="D8" t="str">
            <v>Paramaz Avedisian Building</v>
          </cell>
        </row>
      </sheetData>
      <sheetData sheetId="1061">
        <row r="8">
          <cell r="D8" t="str">
            <v>Paramaz Avedisian Building</v>
          </cell>
        </row>
      </sheetData>
      <sheetData sheetId="1062">
        <row r="8">
          <cell r="D8" t="str">
            <v>Paramaz Avedisian Building</v>
          </cell>
        </row>
      </sheetData>
      <sheetData sheetId="1063">
        <row r="8">
          <cell r="D8" t="str">
            <v>Paramaz Avedisian Building</v>
          </cell>
        </row>
      </sheetData>
      <sheetData sheetId="1064">
        <row r="8">
          <cell r="D8" t="str">
            <v>Paramaz Avedisian Building</v>
          </cell>
        </row>
      </sheetData>
      <sheetData sheetId="1065">
        <row r="8">
          <cell r="D8" t="str">
            <v>Paramaz Avedisian Building</v>
          </cell>
        </row>
      </sheetData>
      <sheetData sheetId="1066">
        <row r="8">
          <cell r="D8" t="str">
            <v>Paramaz Avedisian Building</v>
          </cell>
        </row>
      </sheetData>
      <sheetData sheetId="1067">
        <row r="8">
          <cell r="D8" t="str">
            <v>Paramaz Avedisian Building</v>
          </cell>
        </row>
      </sheetData>
      <sheetData sheetId="1068">
        <row r="8">
          <cell r="D8" t="str">
            <v>Paramaz Avedisian Building</v>
          </cell>
        </row>
      </sheetData>
      <sheetData sheetId="1069">
        <row r="8">
          <cell r="D8" t="str">
            <v>Paramaz Avedisian Building</v>
          </cell>
        </row>
      </sheetData>
      <sheetData sheetId="1070">
        <row r="8">
          <cell r="D8" t="str">
            <v>Paramaz Avedisian Building</v>
          </cell>
        </row>
      </sheetData>
      <sheetData sheetId="1071">
        <row r="8">
          <cell r="D8" t="str">
            <v>Paramaz Avedisian Building</v>
          </cell>
        </row>
      </sheetData>
      <sheetData sheetId="1072">
        <row r="8">
          <cell r="D8" t="str">
            <v>Paramaz Avedisian Building</v>
          </cell>
        </row>
      </sheetData>
      <sheetData sheetId="1073">
        <row r="8">
          <cell r="D8" t="str">
            <v>Paramaz Avedisian Building</v>
          </cell>
        </row>
      </sheetData>
      <sheetData sheetId="1074">
        <row r="8">
          <cell r="D8" t="str">
            <v>Paramaz Avedisian Building</v>
          </cell>
        </row>
      </sheetData>
      <sheetData sheetId="1075">
        <row r="8">
          <cell r="D8" t="str">
            <v>Paramaz Avedisian Building</v>
          </cell>
        </row>
      </sheetData>
      <sheetData sheetId="1076">
        <row r="8">
          <cell r="D8" t="str">
            <v>Paramaz Avedisian Building</v>
          </cell>
        </row>
      </sheetData>
      <sheetData sheetId="1077">
        <row r="8">
          <cell r="D8" t="str">
            <v>Paramaz Avedisian Building</v>
          </cell>
        </row>
      </sheetData>
      <sheetData sheetId="1078">
        <row r="8">
          <cell r="D8" t="str">
            <v>Paramaz Avedisian Building</v>
          </cell>
        </row>
      </sheetData>
      <sheetData sheetId="1079">
        <row r="8">
          <cell r="D8" t="str">
            <v>Paramaz Avedisian Building</v>
          </cell>
        </row>
      </sheetData>
      <sheetData sheetId="1080">
        <row r="8">
          <cell r="D8" t="str">
            <v>Paramaz Avedisian Building</v>
          </cell>
        </row>
      </sheetData>
      <sheetData sheetId="1081">
        <row r="8">
          <cell r="D8" t="str">
            <v>Paramaz Avedisian Building</v>
          </cell>
        </row>
      </sheetData>
      <sheetData sheetId="1082">
        <row r="8">
          <cell r="D8" t="str">
            <v>Paramaz Avedisian Building</v>
          </cell>
        </row>
      </sheetData>
      <sheetData sheetId="1083">
        <row r="8">
          <cell r="D8" t="str">
            <v>Paramaz Avedisian Building</v>
          </cell>
        </row>
      </sheetData>
      <sheetData sheetId="1084">
        <row r="8">
          <cell r="D8" t="str">
            <v>Paramaz Avedisian Building</v>
          </cell>
        </row>
      </sheetData>
      <sheetData sheetId="1085">
        <row r="8">
          <cell r="D8" t="str">
            <v>Paramaz Avedisian Building</v>
          </cell>
        </row>
      </sheetData>
      <sheetData sheetId="1086">
        <row r="8">
          <cell r="D8" t="str">
            <v>Paramaz Avedisian Building</v>
          </cell>
        </row>
      </sheetData>
      <sheetData sheetId="1087">
        <row r="8">
          <cell r="D8" t="str">
            <v>Paramaz Avedisian Building</v>
          </cell>
        </row>
      </sheetData>
      <sheetData sheetId="1088">
        <row r="8">
          <cell r="D8" t="str">
            <v>Paramaz Avedisian Building</v>
          </cell>
        </row>
      </sheetData>
      <sheetData sheetId="1089">
        <row r="8">
          <cell r="D8" t="str">
            <v>Paramaz Avedisian Building</v>
          </cell>
        </row>
      </sheetData>
      <sheetData sheetId="1090">
        <row r="8">
          <cell r="D8" t="str">
            <v>Paramaz Avedisian Building</v>
          </cell>
        </row>
      </sheetData>
      <sheetData sheetId="1091">
        <row r="8">
          <cell r="D8" t="str">
            <v>Paramaz Avedisian Building</v>
          </cell>
        </row>
      </sheetData>
      <sheetData sheetId="1092">
        <row r="8">
          <cell r="D8" t="str">
            <v>Paramaz Avedisian Building</v>
          </cell>
        </row>
      </sheetData>
      <sheetData sheetId="1093">
        <row r="8">
          <cell r="D8" t="str">
            <v>Paramaz Avedisian Building</v>
          </cell>
        </row>
      </sheetData>
      <sheetData sheetId="1094">
        <row r="8">
          <cell r="D8" t="str">
            <v>Paramaz Avedisian Building</v>
          </cell>
        </row>
      </sheetData>
      <sheetData sheetId="1095">
        <row r="8">
          <cell r="D8" t="str">
            <v>Paramaz Avedisian Building</v>
          </cell>
        </row>
      </sheetData>
      <sheetData sheetId="1096">
        <row r="8">
          <cell r="D8" t="str">
            <v>Paramaz Avedisian Building</v>
          </cell>
        </row>
      </sheetData>
      <sheetData sheetId="1097">
        <row r="8">
          <cell r="D8" t="str">
            <v>Paramaz Avedisian Building</v>
          </cell>
        </row>
      </sheetData>
      <sheetData sheetId="1098">
        <row r="8">
          <cell r="D8" t="str">
            <v>Paramaz Avedisian Building</v>
          </cell>
        </row>
      </sheetData>
      <sheetData sheetId="1099">
        <row r="8">
          <cell r="D8" t="str">
            <v>Paramaz Avedisian Building</v>
          </cell>
        </row>
      </sheetData>
      <sheetData sheetId="1100">
        <row r="8">
          <cell r="D8" t="str">
            <v>Paramaz Avedisian Building</v>
          </cell>
        </row>
      </sheetData>
      <sheetData sheetId="1101">
        <row r="8">
          <cell r="D8" t="str">
            <v>Paramaz Avedisian Building</v>
          </cell>
        </row>
      </sheetData>
      <sheetData sheetId="1102">
        <row r="8">
          <cell r="D8" t="str">
            <v>Paramaz Avedisian Building</v>
          </cell>
        </row>
      </sheetData>
      <sheetData sheetId="1103">
        <row r="8">
          <cell r="D8" t="str">
            <v>Paramaz Avedisian Building</v>
          </cell>
        </row>
      </sheetData>
      <sheetData sheetId="1104">
        <row r="8">
          <cell r="D8" t="str">
            <v>Paramaz Avedisian Building</v>
          </cell>
        </row>
      </sheetData>
      <sheetData sheetId="1105">
        <row r="8">
          <cell r="D8" t="str">
            <v>Paramaz Avedisian Building</v>
          </cell>
        </row>
      </sheetData>
      <sheetData sheetId="1106">
        <row r="8">
          <cell r="D8" t="str">
            <v>Paramaz Avedisian Building</v>
          </cell>
        </row>
      </sheetData>
      <sheetData sheetId="1107">
        <row r="8">
          <cell r="D8" t="str">
            <v>Paramaz Avedisian Building</v>
          </cell>
        </row>
      </sheetData>
      <sheetData sheetId="1108">
        <row r="8">
          <cell r="D8" t="str">
            <v>Paramaz Avedisian Building</v>
          </cell>
        </row>
      </sheetData>
      <sheetData sheetId="1109">
        <row r="8">
          <cell r="D8" t="str">
            <v>Paramaz Avedisian Building</v>
          </cell>
        </row>
      </sheetData>
      <sheetData sheetId="1110">
        <row r="8">
          <cell r="D8" t="str">
            <v>Paramaz Avedisian Building</v>
          </cell>
        </row>
      </sheetData>
      <sheetData sheetId="1111">
        <row r="8">
          <cell r="D8" t="str">
            <v>Paramaz Avedisian Building</v>
          </cell>
        </row>
      </sheetData>
      <sheetData sheetId="1112">
        <row r="8">
          <cell r="D8" t="str">
            <v>Paramaz Avedisian Building</v>
          </cell>
        </row>
      </sheetData>
      <sheetData sheetId="1113">
        <row r="8">
          <cell r="D8" t="str">
            <v>Paramaz Avedisian Building</v>
          </cell>
        </row>
      </sheetData>
      <sheetData sheetId="1114">
        <row r="8">
          <cell r="D8" t="str">
            <v>Paramaz Avedisian Building</v>
          </cell>
        </row>
      </sheetData>
      <sheetData sheetId="1115">
        <row r="8">
          <cell r="D8" t="str">
            <v>Paramaz Avedisian Building</v>
          </cell>
        </row>
      </sheetData>
      <sheetData sheetId="1116">
        <row r="8">
          <cell r="D8" t="str">
            <v>Paramaz Avedisian Building</v>
          </cell>
        </row>
      </sheetData>
      <sheetData sheetId="1117">
        <row r="8">
          <cell r="D8" t="str">
            <v>Paramaz Avedisian Building</v>
          </cell>
        </row>
      </sheetData>
      <sheetData sheetId="1118">
        <row r="8">
          <cell r="D8" t="str">
            <v>Paramaz Avedisian Building</v>
          </cell>
        </row>
      </sheetData>
      <sheetData sheetId="1119">
        <row r="8">
          <cell r="D8" t="str">
            <v>Paramaz Avedisian Building</v>
          </cell>
        </row>
      </sheetData>
      <sheetData sheetId="1120">
        <row r="8">
          <cell r="D8" t="str">
            <v>Paramaz Avedisian Building</v>
          </cell>
        </row>
      </sheetData>
      <sheetData sheetId="1121">
        <row r="8">
          <cell r="D8" t="str">
            <v>Paramaz Avedisian Building</v>
          </cell>
        </row>
      </sheetData>
      <sheetData sheetId="1122">
        <row r="8">
          <cell r="D8" t="str">
            <v>Paramaz Avedisian Building</v>
          </cell>
        </row>
      </sheetData>
      <sheetData sheetId="1123">
        <row r="8">
          <cell r="D8" t="str">
            <v>Paramaz Avedisian Building</v>
          </cell>
        </row>
      </sheetData>
      <sheetData sheetId="1124">
        <row r="8">
          <cell r="D8" t="str">
            <v>Paramaz Avedisian Building</v>
          </cell>
        </row>
      </sheetData>
      <sheetData sheetId="1125">
        <row r="8">
          <cell r="D8" t="str">
            <v>Paramaz Avedisian Building</v>
          </cell>
        </row>
      </sheetData>
      <sheetData sheetId="1126">
        <row r="8">
          <cell r="D8" t="str">
            <v>Paramaz Avedisian Building</v>
          </cell>
        </row>
      </sheetData>
      <sheetData sheetId="1127">
        <row r="8">
          <cell r="D8" t="str">
            <v>Paramaz Avedisian Building</v>
          </cell>
        </row>
      </sheetData>
      <sheetData sheetId="1128">
        <row r="8">
          <cell r="D8" t="str">
            <v>Paramaz Avedisian Building</v>
          </cell>
        </row>
      </sheetData>
      <sheetData sheetId="1129">
        <row r="8">
          <cell r="D8" t="str">
            <v>Paramaz Avedisian Building</v>
          </cell>
        </row>
      </sheetData>
      <sheetData sheetId="1130">
        <row r="8">
          <cell r="D8" t="str">
            <v>Paramaz Avedisian Building</v>
          </cell>
        </row>
      </sheetData>
      <sheetData sheetId="1131">
        <row r="8">
          <cell r="D8" t="str">
            <v>Paramaz Avedisian Building</v>
          </cell>
        </row>
      </sheetData>
      <sheetData sheetId="1132">
        <row r="8">
          <cell r="D8" t="str">
            <v>Paramaz Avedisian Building</v>
          </cell>
        </row>
      </sheetData>
      <sheetData sheetId="1133">
        <row r="8">
          <cell r="D8" t="str">
            <v>Paramaz Avedisian Building</v>
          </cell>
        </row>
      </sheetData>
      <sheetData sheetId="1134">
        <row r="8">
          <cell r="D8" t="str">
            <v>Paramaz Avedisian Building</v>
          </cell>
        </row>
      </sheetData>
      <sheetData sheetId="1135">
        <row r="8">
          <cell r="D8" t="str">
            <v>Paramaz Avedisian Building</v>
          </cell>
        </row>
      </sheetData>
      <sheetData sheetId="1136">
        <row r="8">
          <cell r="D8" t="str">
            <v>Paramaz Avedisian Building</v>
          </cell>
        </row>
      </sheetData>
      <sheetData sheetId="1137">
        <row r="8">
          <cell r="D8" t="str">
            <v>Paramaz Avedisian Building</v>
          </cell>
        </row>
      </sheetData>
      <sheetData sheetId="1138">
        <row r="8">
          <cell r="D8" t="str">
            <v>Paramaz Avedisian Building</v>
          </cell>
        </row>
      </sheetData>
      <sheetData sheetId="1139">
        <row r="8">
          <cell r="D8" t="str">
            <v>Paramaz Avedisian Building</v>
          </cell>
        </row>
      </sheetData>
      <sheetData sheetId="1140">
        <row r="8">
          <cell r="D8" t="str">
            <v>Paramaz Avedisian Building</v>
          </cell>
        </row>
      </sheetData>
      <sheetData sheetId="1141">
        <row r="8">
          <cell r="D8" t="str">
            <v>Paramaz Avedisian Building</v>
          </cell>
        </row>
      </sheetData>
      <sheetData sheetId="1142">
        <row r="8">
          <cell r="D8" t="str">
            <v>Paramaz Avedisian Building</v>
          </cell>
        </row>
      </sheetData>
      <sheetData sheetId="1143">
        <row r="8">
          <cell r="D8" t="str">
            <v>Paramaz Avedisian Building</v>
          </cell>
        </row>
      </sheetData>
      <sheetData sheetId="1144">
        <row r="8">
          <cell r="D8" t="str">
            <v>Paramaz Avedisian Building</v>
          </cell>
        </row>
      </sheetData>
      <sheetData sheetId="1145">
        <row r="8">
          <cell r="D8" t="str">
            <v>Paramaz Avedisian Building</v>
          </cell>
        </row>
      </sheetData>
      <sheetData sheetId="1146">
        <row r="8">
          <cell r="D8" t="str">
            <v>Paramaz Avedisian Building</v>
          </cell>
        </row>
      </sheetData>
      <sheetData sheetId="1147">
        <row r="8">
          <cell r="D8" t="str">
            <v>Paramaz Avedisian Building</v>
          </cell>
        </row>
      </sheetData>
      <sheetData sheetId="1148">
        <row r="8">
          <cell r="D8" t="str">
            <v>Paramaz Avedisian Building</v>
          </cell>
        </row>
      </sheetData>
      <sheetData sheetId="1149">
        <row r="8">
          <cell r="D8" t="str">
            <v>Paramaz Avedisian Building</v>
          </cell>
        </row>
      </sheetData>
      <sheetData sheetId="1150">
        <row r="8">
          <cell r="D8" t="str">
            <v>Paramaz Avedisian Building</v>
          </cell>
        </row>
      </sheetData>
      <sheetData sheetId="1151">
        <row r="8">
          <cell r="D8" t="str">
            <v>Paramaz Avedisian Building</v>
          </cell>
        </row>
      </sheetData>
      <sheetData sheetId="1152">
        <row r="8">
          <cell r="D8" t="str">
            <v>Paramaz Avedisian Building</v>
          </cell>
        </row>
      </sheetData>
      <sheetData sheetId="1153">
        <row r="8">
          <cell r="D8" t="str">
            <v>Paramaz Avedisian Building</v>
          </cell>
        </row>
      </sheetData>
      <sheetData sheetId="1154">
        <row r="8">
          <cell r="D8" t="str">
            <v>Paramaz Avedisian Building</v>
          </cell>
        </row>
      </sheetData>
      <sheetData sheetId="1155">
        <row r="8">
          <cell r="D8" t="str">
            <v>Paramaz Avedisian Building</v>
          </cell>
        </row>
      </sheetData>
      <sheetData sheetId="1156">
        <row r="8">
          <cell r="D8" t="str">
            <v>Paramaz Avedisian Building</v>
          </cell>
        </row>
      </sheetData>
      <sheetData sheetId="1157">
        <row r="8">
          <cell r="D8" t="str">
            <v>Paramaz Avedisian Building</v>
          </cell>
        </row>
      </sheetData>
      <sheetData sheetId="1158">
        <row r="8">
          <cell r="D8" t="str">
            <v>Paramaz Avedisian Building</v>
          </cell>
        </row>
      </sheetData>
      <sheetData sheetId="1159">
        <row r="8">
          <cell r="D8" t="str">
            <v>Paramaz Avedisian Building</v>
          </cell>
        </row>
      </sheetData>
      <sheetData sheetId="1160">
        <row r="8">
          <cell r="D8" t="str">
            <v>Paramaz Avedisian Building</v>
          </cell>
        </row>
      </sheetData>
      <sheetData sheetId="1161">
        <row r="8">
          <cell r="D8" t="str">
            <v>Paramaz Avedisian Building</v>
          </cell>
        </row>
      </sheetData>
      <sheetData sheetId="1162">
        <row r="8">
          <cell r="D8" t="str">
            <v>Paramaz Avedisian Building</v>
          </cell>
        </row>
      </sheetData>
      <sheetData sheetId="1163">
        <row r="8">
          <cell r="D8" t="str">
            <v>Paramaz Avedisian Building</v>
          </cell>
        </row>
      </sheetData>
      <sheetData sheetId="1164">
        <row r="8">
          <cell r="D8" t="str">
            <v>Paramaz Avedisian Building</v>
          </cell>
        </row>
      </sheetData>
      <sheetData sheetId="1165">
        <row r="8">
          <cell r="D8" t="str">
            <v>Paramaz Avedisian Building</v>
          </cell>
        </row>
      </sheetData>
      <sheetData sheetId="1166">
        <row r="8">
          <cell r="D8" t="str">
            <v>Paramaz Avedisian Building</v>
          </cell>
        </row>
      </sheetData>
      <sheetData sheetId="1167">
        <row r="8">
          <cell r="D8" t="str">
            <v>Paramaz Avedisian Building</v>
          </cell>
        </row>
      </sheetData>
      <sheetData sheetId="1168">
        <row r="8">
          <cell r="D8" t="str">
            <v>Paramaz Avedisian Building</v>
          </cell>
        </row>
      </sheetData>
      <sheetData sheetId="1169">
        <row r="8">
          <cell r="D8" t="str">
            <v>Paramaz Avedisian Building</v>
          </cell>
        </row>
      </sheetData>
      <sheetData sheetId="1170">
        <row r="8">
          <cell r="D8" t="str">
            <v>Paramaz Avedisian Building</v>
          </cell>
        </row>
      </sheetData>
      <sheetData sheetId="1171">
        <row r="8">
          <cell r="D8" t="str">
            <v>Paramaz Avedisian Building</v>
          </cell>
        </row>
      </sheetData>
      <sheetData sheetId="1172">
        <row r="8">
          <cell r="D8" t="str">
            <v>Paramaz Avedisian Building</v>
          </cell>
        </row>
      </sheetData>
      <sheetData sheetId="1173">
        <row r="8">
          <cell r="D8" t="str">
            <v>Paramaz Avedisian Building</v>
          </cell>
        </row>
      </sheetData>
      <sheetData sheetId="1174">
        <row r="8">
          <cell r="D8" t="str">
            <v>Paramaz Avedisian Building</v>
          </cell>
        </row>
      </sheetData>
      <sheetData sheetId="1175">
        <row r="8">
          <cell r="D8" t="str">
            <v>Paramaz Avedisian Building</v>
          </cell>
        </row>
      </sheetData>
      <sheetData sheetId="1176">
        <row r="8">
          <cell r="D8" t="str">
            <v>Paramaz Avedisian Building</v>
          </cell>
        </row>
      </sheetData>
      <sheetData sheetId="1177">
        <row r="8">
          <cell r="D8" t="str">
            <v>Paramaz Avedisian Building</v>
          </cell>
        </row>
      </sheetData>
      <sheetData sheetId="1178">
        <row r="8">
          <cell r="D8" t="str">
            <v>Paramaz Avedisian Building</v>
          </cell>
        </row>
      </sheetData>
      <sheetData sheetId="1179">
        <row r="8">
          <cell r="D8" t="str">
            <v>Paramaz Avedisian Building</v>
          </cell>
        </row>
      </sheetData>
      <sheetData sheetId="1180">
        <row r="8">
          <cell r="D8" t="str">
            <v>Paramaz Avedisian Building</v>
          </cell>
        </row>
      </sheetData>
      <sheetData sheetId="1181">
        <row r="8">
          <cell r="D8" t="str">
            <v>Paramaz Avedisian Building</v>
          </cell>
        </row>
      </sheetData>
      <sheetData sheetId="1182">
        <row r="8">
          <cell r="D8" t="str">
            <v>Paramaz Avedisian Building</v>
          </cell>
        </row>
      </sheetData>
      <sheetData sheetId="1183">
        <row r="8">
          <cell r="D8" t="str">
            <v>Paramaz Avedisian Building</v>
          </cell>
        </row>
      </sheetData>
      <sheetData sheetId="1184">
        <row r="8">
          <cell r="D8" t="str">
            <v>Paramaz Avedisian Building</v>
          </cell>
        </row>
      </sheetData>
      <sheetData sheetId="1185">
        <row r="8">
          <cell r="D8" t="str">
            <v>Paramaz Avedisian Building</v>
          </cell>
        </row>
      </sheetData>
      <sheetData sheetId="1186">
        <row r="8">
          <cell r="D8" t="str">
            <v>Paramaz Avedisian Building</v>
          </cell>
        </row>
      </sheetData>
      <sheetData sheetId="1187">
        <row r="8">
          <cell r="D8" t="str">
            <v>Paramaz Avedisian Building</v>
          </cell>
        </row>
      </sheetData>
      <sheetData sheetId="1188">
        <row r="8">
          <cell r="D8" t="str">
            <v>Paramaz Avedisian Building</v>
          </cell>
        </row>
      </sheetData>
      <sheetData sheetId="1189">
        <row r="8">
          <cell r="D8" t="str">
            <v>Paramaz Avedisian Building</v>
          </cell>
        </row>
      </sheetData>
      <sheetData sheetId="1190">
        <row r="8">
          <cell r="D8" t="str">
            <v>Paramaz Avedisian Building</v>
          </cell>
        </row>
      </sheetData>
      <sheetData sheetId="1191">
        <row r="8">
          <cell r="D8" t="str">
            <v>Paramaz Avedisian Building</v>
          </cell>
        </row>
      </sheetData>
      <sheetData sheetId="1192">
        <row r="8">
          <cell r="D8" t="str">
            <v>Paramaz Avedisian Building</v>
          </cell>
        </row>
      </sheetData>
      <sheetData sheetId="1193">
        <row r="8">
          <cell r="D8" t="str">
            <v>Paramaz Avedisian Building</v>
          </cell>
        </row>
      </sheetData>
      <sheetData sheetId="1194">
        <row r="8">
          <cell r="D8" t="str">
            <v>Paramaz Avedisian Building</v>
          </cell>
        </row>
      </sheetData>
      <sheetData sheetId="1195">
        <row r="8">
          <cell r="D8" t="str">
            <v>Paramaz Avedisian Building</v>
          </cell>
        </row>
      </sheetData>
      <sheetData sheetId="1196">
        <row r="8">
          <cell r="D8" t="str">
            <v>Paramaz Avedisian Building</v>
          </cell>
        </row>
      </sheetData>
      <sheetData sheetId="1197">
        <row r="8">
          <cell r="D8" t="str">
            <v>Paramaz Avedisian Building</v>
          </cell>
        </row>
      </sheetData>
      <sheetData sheetId="1198">
        <row r="8">
          <cell r="D8" t="str">
            <v>Paramaz Avedisian Building</v>
          </cell>
        </row>
      </sheetData>
      <sheetData sheetId="1199">
        <row r="8">
          <cell r="D8" t="str">
            <v>Paramaz Avedisian Building</v>
          </cell>
        </row>
      </sheetData>
      <sheetData sheetId="1200">
        <row r="8">
          <cell r="D8" t="str">
            <v>Paramaz Avedisian Building</v>
          </cell>
        </row>
      </sheetData>
      <sheetData sheetId="1201">
        <row r="8">
          <cell r="D8" t="str">
            <v>Paramaz Avedisian Building</v>
          </cell>
        </row>
      </sheetData>
      <sheetData sheetId="1202">
        <row r="8">
          <cell r="D8" t="str">
            <v>Paramaz Avedisian Building</v>
          </cell>
        </row>
      </sheetData>
      <sheetData sheetId="1203">
        <row r="8">
          <cell r="D8" t="str">
            <v>Paramaz Avedisian Building</v>
          </cell>
        </row>
      </sheetData>
      <sheetData sheetId="1204">
        <row r="8">
          <cell r="D8" t="str">
            <v>Paramaz Avedisian Building</v>
          </cell>
        </row>
      </sheetData>
      <sheetData sheetId="1205">
        <row r="8">
          <cell r="D8" t="str">
            <v>Paramaz Avedisian Building</v>
          </cell>
        </row>
      </sheetData>
      <sheetData sheetId="1206">
        <row r="8">
          <cell r="D8" t="str">
            <v>Paramaz Avedisian Building</v>
          </cell>
        </row>
      </sheetData>
      <sheetData sheetId="1207">
        <row r="8">
          <cell r="D8" t="str">
            <v>Paramaz Avedisian Building</v>
          </cell>
        </row>
      </sheetData>
      <sheetData sheetId="1208">
        <row r="8">
          <cell r="D8" t="str">
            <v>Paramaz Avedisian Building</v>
          </cell>
        </row>
      </sheetData>
      <sheetData sheetId="1209">
        <row r="8">
          <cell r="D8" t="str">
            <v>Paramaz Avedisian Building</v>
          </cell>
        </row>
      </sheetData>
      <sheetData sheetId="1210">
        <row r="8">
          <cell r="D8" t="str">
            <v>Paramaz Avedisian Building</v>
          </cell>
        </row>
      </sheetData>
      <sheetData sheetId="1211">
        <row r="8">
          <cell r="D8" t="str">
            <v>Paramaz Avedisian Building</v>
          </cell>
        </row>
      </sheetData>
      <sheetData sheetId="1212">
        <row r="8">
          <cell r="D8" t="str">
            <v>Paramaz Avedisian Building</v>
          </cell>
        </row>
      </sheetData>
      <sheetData sheetId="1213">
        <row r="8">
          <cell r="D8" t="str">
            <v>Paramaz Avedisian Building</v>
          </cell>
        </row>
      </sheetData>
      <sheetData sheetId="1214">
        <row r="8">
          <cell r="D8" t="str">
            <v>Paramaz Avedisian Building</v>
          </cell>
        </row>
      </sheetData>
      <sheetData sheetId="1215">
        <row r="8">
          <cell r="D8" t="str">
            <v>Paramaz Avedisian Building</v>
          </cell>
        </row>
      </sheetData>
      <sheetData sheetId="1216">
        <row r="8">
          <cell r="D8" t="str">
            <v>Paramaz Avedisian Building</v>
          </cell>
        </row>
      </sheetData>
      <sheetData sheetId="1217">
        <row r="8">
          <cell r="D8" t="str">
            <v>Paramaz Avedisian Building</v>
          </cell>
        </row>
      </sheetData>
      <sheetData sheetId="1218">
        <row r="8">
          <cell r="D8" t="str">
            <v>Paramaz Avedisian Building</v>
          </cell>
        </row>
      </sheetData>
      <sheetData sheetId="1219">
        <row r="8">
          <cell r="D8" t="str">
            <v>Paramaz Avedisian Building</v>
          </cell>
        </row>
      </sheetData>
      <sheetData sheetId="1220">
        <row r="8">
          <cell r="D8" t="str">
            <v>Paramaz Avedisian Building</v>
          </cell>
        </row>
      </sheetData>
      <sheetData sheetId="1221">
        <row r="8">
          <cell r="D8" t="str">
            <v>Paramaz Avedisian Building</v>
          </cell>
        </row>
      </sheetData>
      <sheetData sheetId="1222">
        <row r="8">
          <cell r="D8" t="str">
            <v>Paramaz Avedisian Building</v>
          </cell>
        </row>
      </sheetData>
      <sheetData sheetId="1223">
        <row r="8">
          <cell r="D8" t="str">
            <v>Paramaz Avedisian Building</v>
          </cell>
        </row>
      </sheetData>
      <sheetData sheetId="1224">
        <row r="8">
          <cell r="D8" t="str">
            <v>Paramaz Avedisian Building</v>
          </cell>
        </row>
      </sheetData>
      <sheetData sheetId="1225">
        <row r="8">
          <cell r="D8" t="str">
            <v>Paramaz Avedisian Building</v>
          </cell>
        </row>
      </sheetData>
      <sheetData sheetId="1226">
        <row r="8">
          <cell r="D8" t="str">
            <v>Paramaz Avedisian Building</v>
          </cell>
        </row>
      </sheetData>
      <sheetData sheetId="1227">
        <row r="8">
          <cell r="D8" t="str">
            <v>Paramaz Avedisian Building</v>
          </cell>
        </row>
      </sheetData>
      <sheetData sheetId="1228">
        <row r="8">
          <cell r="D8" t="str">
            <v>Paramaz Avedisian Building</v>
          </cell>
        </row>
      </sheetData>
      <sheetData sheetId="1229">
        <row r="8">
          <cell r="D8" t="str">
            <v>Paramaz Avedisian Building</v>
          </cell>
        </row>
      </sheetData>
      <sheetData sheetId="1230">
        <row r="8">
          <cell r="D8" t="str">
            <v>Paramaz Avedisian Building</v>
          </cell>
        </row>
      </sheetData>
      <sheetData sheetId="1231">
        <row r="8">
          <cell r="D8" t="str">
            <v>Paramaz Avedisian Building</v>
          </cell>
        </row>
      </sheetData>
      <sheetData sheetId="1232">
        <row r="8">
          <cell r="D8" t="str">
            <v>Paramaz Avedisian Building</v>
          </cell>
        </row>
      </sheetData>
      <sheetData sheetId="1233">
        <row r="8">
          <cell r="D8" t="str">
            <v>Paramaz Avedisian Building</v>
          </cell>
        </row>
      </sheetData>
      <sheetData sheetId="1234">
        <row r="8">
          <cell r="D8" t="str">
            <v>Paramaz Avedisian Building</v>
          </cell>
        </row>
      </sheetData>
      <sheetData sheetId="1235">
        <row r="8">
          <cell r="D8" t="str">
            <v>Paramaz Avedisian Building</v>
          </cell>
        </row>
      </sheetData>
      <sheetData sheetId="1236">
        <row r="8">
          <cell r="D8" t="str">
            <v>Paramaz Avedisian Building</v>
          </cell>
        </row>
      </sheetData>
      <sheetData sheetId="1237">
        <row r="8">
          <cell r="D8" t="str">
            <v>Paramaz Avedisian Building</v>
          </cell>
        </row>
      </sheetData>
      <sheetData sheetId="1238">
        <row r="8">
          <cell r="D8" t="str">
            <v>Paramaz Avedisian Building</v>
          </cell>
        </row>
      </sheetData>
      <sheetData sheetId="1239">
        <row r="8">
          <cell r="D8" t="str">
            <v>Paramaz Avedisian Building</v>
          </cell>
        </row>
      </sheetData>
      <sheetData sheetId="1240">
        <row r="8">
          <cell r="D8" t="str">
            <v>Paramaz Avedisian Building</v>
          </cell>
        </row>
      </sheetData>
      <sheetData sheetId="1241">
        <row r="8">
          <cell r="D8" t="str">
            <v>Paramaz Avedisian Building</v>
          </cell>
        </row>
      </sheetData>
      <sheetData sheetId="1242">
        <row r="8">
          <cell r="D8" t="str">
            <v>Paramaz Avedisian Building</v>
          </cell>
        </row>
      </sheetData>
      <sheetData sheetId="1243">
        <row r="8">
          <cell r="D8" t="str">
            <v>Paramaz Avedisian Building</v>
          </cell>
        </row>
      </sheetData>
      <sheetData sheetId="1244">
        <row r="8">
          <cell r="D8" t="str">
            <v>Paramaz Avedisian Building</v>
          </cell>
        </row>
      </sheetData>
      <sheetData sheetId="1245">
        <row r="8">
          <cell r="D8" t="str">
            <v>Paramaz Avedisian Building</v>
          </cell>
        </row>
      </sheetData>
      <sheetData sheetId="1246">
        <row r="8">
          <cell r="D8" t="str">
            <v>Paramaz Avedisian Building</v>
          </cell>
        </row>
      </sheetData>
      <sheetData sheetId="1247">
        <row r="8">
          <cell r="D8" t="str">
            <v>Paramaz Avedisian Building</v>
          </cell>
        </row>
      </sheetData>
      <sheetData sheetId="1248">
        <row r="8">
          <cell r="D8" t="str">
            <v>Paramaz Avedisian Building</v>
          </cell>
        </row>
      </sheetData>
      <sheetData sheetId="1249">
        <row r="8">
          <cell r="D8" t="str">
            <v>Paramaz Avedisian Building</v>
          </cell>
        </row>
      </sheetData>
      <sheetData sheetId="1250">
        <row r="8">
          <cell r="D8" t="str">
            <v>Paramaz Avedisian Building</v>
          </cell>
        </row>
      </sheetData>
      <sheetData sheetId="1251">
        <row r="8">
          <cell r="D8" t="str">
            <v>Paramaz Avedisian Building</v>
          </cell>
        </row>
      </sheetData>
      <sheetData sheetId="1252">
        <row r="8">
          <cell r="D8" t="str">
            <v>Paramaz Avedisian Building</v>
          </cell>
        </row>
      </sheetData>
      <sheetData sheetId="1253">
        <row r="8">
          <cell r="D8" t="str">
            <v>Paramaz Avedisian Building</v>
          </cell>
        </row>
      </sheetData>
      <sheetData sheetId="1254">
        <row r="8">
          <cell r="D8" t="str">
            <v>Paramaz Avedisian Building</v>
          </cell>
        </row>
      </sheetData>
      <sheetData sheetId="1255">
        <row r="8">
          <cell r="D8" t="str">
            <v>Paramaz Avedisian Building</v>
          </cell>
        </row>
      </sheetData>
      <sheetData sheetId="1256">
        <row r="8">
          <cell r="D8" t="str">
            <v>Paramaz Avedisian Building</v>
          </cell>
        </row>
      </sheetData>
      <sheetData sheetId="1257">
        <row r="8">
          <cell r="D8" t="str">
            <v>Paramaz Avedisian Building</v>
          </cell>
        </row>
      </sheetData>
      <sheetData sheetId="1258">
        <row r="8">
          <cell r="D8" t="str">
            <v>Paramaz Avedisian Building</v>
          </cell>
        </row>
      </sheetData>
      <sheetData sheetId="1259">
        <row r="8">
          <cell r="D8" t="str">
            <v>Paramaz Avedisian Building</v>
          </cell>
        </row>
      </sheetData>
      <sheetData sheetId="1260">
        <row r="8">
          <cell r="D8" t="str">
            <v>Paramaz Avedisian Building</v>
          </cell>
        </row>
      </sheetData>
      <sheetData sheetId="1261">
        <row r="8">
          <cell r="D8" t="str">
            <v>Paramaz Avedisian Building</v>
          </cell>
        </row>
      </sheetData>
      <sheetData sheetId="1262">
        <row r="8">
          <cell r="D8" t="str">
            <v>Paramaz Avedisian Building</v>
          </cell>
        </row>
      </sheetData>
      <sheetData sheetId="1263">
        <row r="8">
          <cell r="D8" t="str">
            <v>Paramaz Avedisian Building</v>
          </cell>
        </row>
      </sheetData>
      <sheetData sheetId="1264">
        <row r="8">
          <cell r="D8" t="str">
            <v>Paramaz Avedisian Building</v>
          </cell>
        </row>
      </sheetData>
      <sheetData sheetId="1265">
        <row r="8">
          <cell r="D8" t="str">
            <v>Paramaz Avedisian Building</v>
          </cell>
        </row>
      </sheetData>
      <sheetData sheetId="1266">
        <row r="8">
          <cell r="D8" t="str">
            <v>Paramaz Avedisian Building</v>
          </cell>
        </row>
      </sheetData>
      <sheetData sheetId="1267">
        <row r="8">
          <cell r="D8" t="str">
            <v>Paramaz Avedisian Building</v>
          </cell>
        </row>
      </sheetData>
      <sheetData sheetId="1268">
        <row r="8">
          <cell r="D8" t="str">
            <v>Paramaz Avedisian Building</v>
          </cell>
        </row>
      </sheetData>
      <sheetData sheetId="1269">
        <row r="8">
          <cell r="D8" t="str">
            <v>Paramaz Avedisian Building</v>
          </cell>
        </row>
      </sheetData>
      <sheetData sheetId="1270">
        <row r="8">
          <cell r="D8" t="str">
            <v>Paramaz Avedisian Building</v>
          </cell>
        </row>
      </sheetData>
      <sheetData sheetId="1271">
        <row r="8">
          <cell r="D8" t="str">
            <v>Paramaz Avedisian Building</v>
          </cell>
        </row>
      </sheetData>
      <sheetData sheetId="1272">
        <row r="8">
          <cell r="D8" t="str">
            <v>Paramaz Avedisian Building</v>
          </cell>
        </row>
      </sheetData>
      <sheetData sheetId="1273">
        <row r="8">
          <cell r="D8" t="str">
            <v>Paramaz Avedisian Building</v>
          </cell>
        </row>
      </sheetData>
      <sheetData sheetId="1274">
        <row r="8">
          <cell r="D8" t="str">
            <v>Paramaz Avedisian Building</v>
          </cell>
        </row>
      </sheetData>
      <sheetData sheetId="1275">
        <row r="8">
          <cell r="D8" t="str">
            <v>Paramaz Avedisian Building</v>
          </cell>
        </row>
      </sheetData>
      <sheetData sheetId="1276">
        <row r="8">
          <cell r="D8" t="str">
            <v>Paramaz Avedisian Building</v>
          </cell>
        </row>
      </sheetData>
      <sheetData sheetId="1277">
        <row r="8">
          <cell r="D8" t="str">
            <v>Paramaz Avedisian Building</v>
          </cell>
        </row>
      </sheetData>
      <sheetData sheetId="1278">
        <row r="8">
          <cell r="D8" t="str">
            <v>Paramaz Avedisian Building</v>
          </cell>
        </row>
      </sheetData>
      <sheetData sheetId="1279">
        <row r="8">
          <cell r="D8" t="str">
            <v>Paramaz Avedisian Building</v>
          </cell>
        </row>
      </sheetData>
      <sheetData sheetId="1280">
        <row r="8">
          <cell r="D8" t="str">
            <v>Paramaz Avedisian Building</v>
          </cell>
        </row>
      </sheetData>
      <sheetData sheetId="1281">
        <row r="8">
          <cell r="D8" t="str">
            <v>Paramaz Avedisian Building</v>
          </cell>
        </row>
      </sheetData>
      <sheetData sheetId="1282">
        <row r="8">
          <cell r="D8" t="str">
            <v>Paramaz Avedisian Building</v>
          </cell>
        </row>
      </sheetData>
      <sheetData sheetId="1283">
        <row r="8">
          <cell r="D8" t="str">
            <v>Paramaz Avedisian Building</v>
          </cell>
        </row>
      </sheetData>
      <sheetData sheetId="1284">
        <row r="8">
          <cell r="D8" t="str">
            <v>Paramaz Avedisian Building</v>
          </cell>
        </row>
      </sheetData>
      <sheetData sheetId="1285">
        <row r="8">
          <cell r="D8" t="str">
            <v>Paramaz Avedisian Building</v>
          </cell>
        </row>
      </sheetData>
      <sheetData sheetId="1286">
        <row r="8">
          <cell r="D8" t="str">
            <v>Paramaz Avedisian Building</v>
          </cell>
        </row>
      </sheetData>
      <sheetData sheetId="1287">
        <row r="8">
          <cell r="D8" t="str">
            <v>Paramaz Avedisian Building</v>
          </cell>
        </row>
      </sheetData>
      <sheetData sheetId="1288">
        <row r="8">
          <cell r="D8" t="str">
            <v>Paramaz Avedisian Building</v>
          </cell>
        </row>
      </sheetData>
      <sheetData sheetId="1289">
        <row r="8">
          <cell r="D8" t="str">
            <v>Paramaz Avedisian Building</v>
          </cell>
        </row>
      </sheetData>
      <sheetData sheetId="1290">
        <row r="8">
          <cell r="D8" t="str">
            <v>Paramaz Avedisian Building</v>
          </cell>
        </row>
      </sheetData>
      <sheetData sheetId="1291">
        <row r="8">
          <cell r="D8" t="str">
            <v>Paramaz Avedisian Building</v>
          </cell>
        </row>
      </sheetData>
      <sheetData sheetId="1292">
        <row r="8">
          <cell r="D8" t="str">
            <v>Paramaz Avedisian Building</v>
          </cell>
        </row>
      </sheetData>
      <sheetData sheetId="1293">
        <row r="8">
          <cell r="D8" t="str">
            <v>Paramaz Avedisian Building</v>
          </cell>
        </row>
      </sheetData>
      <sheetData sheetId="1294">
        <row r="8">
          <cell r="D8" t="str">
            <v>Paramaz Avedisian Building</v>
          </cell>
        </row>
      </sheetData>
      <sheetData sheetId="1295">
        <row r="8">
          <cell r="D8" t="str">
            <v>Paramaz Avedisian Building</v>
          </cell>
        </row>
      </sheetData>
      <sheetData sheetId="1296">
        <row r="8">
          <cell r="D8" t="str">
            <v>Paramaz Avedisian Building</v>
          </cell>
        </row>
      </sheetData>
      <sheetData sheetId="1297">
        <row r="8">
          <cell r="D8" t="str">
            <v>Paramaz Avedisian Building</v>
          </cell>
        </row>
      </sheetData>
      <sheetData sheetId="1298">
        <row r="8">
          <cell r="D8" t="str">
            <v>Paramaz Avedisian Building</v>
          </cell>
        </row>
      </sheetData>
      <sheetData sheetId="1299">
        <row r="8">
          <cell r="D8" t="str">
            <v>Paramaz Avedisian Building</v>
          </cell>
        </row>
      </sheetData>
      <sheetData sheetId="1300">
        <row r="8">
          <cell r="D8" t="str">
            <v>Paramaz Avedisian Building</v>
          </cell>
        </row>
      </sheetData>
      <sheetData sheetId="1301">
        <row r="8">
          <cell r="D8" t="str">
            <v>Paramaz Avedisian Building</v>
          </cell>
        </row>
      </sheetData>
      <sheetData sheetId="1302">
        <row r="8">
          <cell r="D8" t="str">
            <v>Paramaz Avedisian Building</v>
          </cell>
        </row>
      </sheetData>
      <sheetData sheetId="1303">
        <row r="8">
          <cell r="D8" t="str">
            <v>Paramaz Avedisian Building</v>
          </cell>
        </row>
      </sheetData>
      <sheetData sheetId="1304">
        <row r="8">
          <cell r="D8" t="str">
            <v>Paramaz Avedisian Building</v>
          </cell>
        </row>
      </sheetData>
      <sheetData sheetId="1305">
        <row r="8">
          <cell r="D8" t="str">
            <v>Paramaz Avedisian Building</v>
          </cell>
        </row>
      </sheetData>
      <sheetData sheetId="1306">
        <row r="8">
          <cell r="D8" t="str">
            <v>Paramaz Avedisian Building</v>
          </cell>
        </row>
      </sheetData>
      <sheetData sheetId="1307">
        <row r="8">
          <cell r="D8" t="str">
            <v>Paramaz Avedisian Building</v>
          </cell>
        </row>
      </sheetData>
      <sheetData sheetId="1308">
        <row r="8">
          <cell r="D8" t="str">
            <v>Paramaz Avedisian Building</v>
          </cell>
        </row>
      </sheetData>
      <sheetData sheetId="1309">
        <row r="8">
          <cell r="D8" t="str">
            <v>Paramaz Avedisian Building</v>
          </cell>
        </row>
      </sheetData>
      <sheetData sheetId="1310">
        <row r="8">
          <cell r="D8" t="str">
            <v>Paramaz Avedisian Building</v>
          </cell>
        </row>
      </sheetData>
      <sheetData sheetId="1311">
        <row r="8">
          <cell r="D8" t="str">
            <v>Paramaz Avedisian Building</v>
          </cell>
        </row>
      </sheetData>
      <sheetData sheetId="1312">
        <row r="8">
          <cell r="D8" t="str">
            <v>Paramaz Avedisian Building</v>
          </cell>
        </row>
      </sheetData>
      <sheetData sheetId="1313">
        <row r="8">
          <cell r="D8" t="str">
            <v>Paramaz Avedisian Building</v>
          </cell>
        </row>
      </sheetData>
      <sheetData sheetId="1314">
        <row r="8">
          <cell r="D8" t="str">
            <v>Paramaz Avedisian Building</v>
          </cell>
        </row>
      </sheetData>
      <sheetData sheetId="1315">
        <row r="8">
          <cell r="D8" t="str">
            <v>Paramaz Avedisian Building</v>
          </cell>
        </row>
      </sheetData>
      <sheetData sheetId="1316">
        <row r="8">
          <cell r="D8" t="str">
            <v>Paramaz Avedisian Building</v>
          </cell>
        </row>
      </sheetData>
      <sheetData sheetId="1317">
        <row r="8">
          <cell r="D8" t="str">
            <v>Paramaz Avedisian Building</v>
          </cell>
        </row>
      </sheetData>
      <sheetData sheetId="1318">
        <row r="8">
          <cell r="D8" t="str">
            <v>Paramaz Avedisian Building</v>
          </cell>
        </row>
      </sheetData>
      <sheetData sheetId="1319">
        <row r="8">
          <cell r="D8" t="str">
            <v>Paramaz Avedisian Building</v>
          </cell>
        </row>
      </sheetData>
      <sheetData sheetId="1320">
        <row r="8">
          <cell r="D8" t="str">
            <v>Paramaz Avedisian Building</v>
          </cell>
        </row>
      </sheetData>
      <sheetData sheetId="1321">
        <row r="8">
          <cell r="D8" t="str">
            <v>Paramaz Avedisian Building</v>
          </cell>
        </row>
      </sheetData>
      <sheetData sheetId="1322">
        <row r="8">
          <cell r="D8" t="str">
            <v>Paramaz Avedisian Building</v>
          </cell>
        </row>
      </sheetData>
      <sheetData sheetId="1323">
        <row r="8">
          <cell r="D8" t="str">
            <v>Paramaz Avedisian Building</v>
          </cell>
        </row>
      </sheetData>
      <sheetData sheetId="1324">
        <row r="8">
          <cell r="D8" t="str">
            <v>Paramaz Avedisian Building</v>
          </cell>
        </row>
      </sheetData>
      <sheetData sheetId="1325">
        <row r="8">
          <cell r="D8" t="str">
            <v>Paramaz Avedisian Building</v>
          </cell>
        </row>
      </sheetData>
      <sheetData sheetId="1326">
        <row r="8">
          <cell r="D8" t="str">
            <v>Paramaz Avedisian Building</v>
          </cell>
        </row>
      </sheetData>
      <sheetData sheetId="1327">
        <row r="8">
          <cell r="D8" t="str">
            <v>Paramaz Avedisian Building</v>
          </cell>
        </row>
      </sheetData>
      <sheetData sheetId="1328">
        <row r="8">
          <cell r="D8" t="str">
            <v>Paramaz Avedisian Building</v>
          </cell>
        </row>
      </sheetData>
      <sheetData sheetId="1329">
        <row r="8">
          <cell r="D8" t="str">
            <v>Paramaz Avedisian Building</v>
          </cell>
        </row>
      </sheetData>
      <sheetData sheetId="1330">
        <row r="8">
          <cell r="D8" t="str">
            <v>Paramaz Avedisian Building</v>
          </cell>
        </row>
      </sheetData>
      <sheetData sheetId="1331">
        <row r="8">
          <cell r="D8" t="str">
            <v>Paramaz Avedisian Building</v>
          </cell>
        </row>
      </sheetData>
      <sheetData sheetId="1332">
        <row r="8">
          <cell r="D8" t="str">
            <v>Paramaz Avedisian Building</v>
          </cell>
        </row>
      </sheetData>
      <sheetData sheetId="1333">
        <row r="8">
          <cell r="D8" t="str">
            <v>Paramaz Avedisian Building</v>
          </cell>
        </row>
      </sheetData>
      <sheetData sheetId="1334">
        <row r="8">
          <cell r="D8" t="str">
            <v>Paramaz Avedisian Building</v>
          </cell>
        </row>
      </sheetData>
      <sheetData sheetId="1335">
        <row r="8">
          <cell r="D8" t="str">
            <v>Paramaz Avedisian Building</v>
          </cell>
        </row>
      </sheetData>
      <sheetData sheetId="1336">
        <row r="8">
          <cell r="D8" t="str">
            <v>Paramaz Avedisian Building</v>
          </cell>
        </row>
      </sheetData>
      <sheetData sheetId="1337">
        <row r="8">
          <cell r="D8" t="str">
            <v>Paramaz Avedisian Building</v>
          </cell>
        </row>
      </sheetData>
      <sheetData sheetId="1338">
        <row r="8">
          <cell r="D8" t="str">
            <v>Paramaz Avedisian Building</v>
          </cell>
        </row>
      </sheetData>
      <sheetData sheetId="1339">
        <row r="8">
          <cell r="D8" t="str">
            <v>Paramaz Avedisian Building</v>
          </cell>
        </row>
      </sheetData>
      <sheetData sheetId="1340">
        <row r="8">
          <cell r="D8" t="str">
            <v>Paramaz Avedisian Building</v>
          </cell>
        </row>
      </sheetData>
      <sheetData sheetId="1341">
        <row r="8">
          <cell r="D8" t="str">
            <v>Paramaz Avedisian Building</v>
          </cell>
        </row>
      </sheetData>
      <sheetData sheetId="1342">
        <row r="8">
          <cell r="D8" t="str">
            <v>Paramaz Avedisian Building</v>
          </cell>
        </row>
      </sheetData>
      <sheetData sheetId="1343">
        <row r="8">
          <cell r="D8" t="str">
            <v>Paramaz Avedisian Building</v>
          </cell>
        </row>
      </sheetData>
      <sheetData sheetId="1344">
        <row r="8">
          <cell r="D8" t="str">
            <v>Paramaz Avedisian Building</v>
          </cell>
        </row>
      </sheetData>
      <sheetData sheetId="1345">
        <row r="8">
          <cell r="D8" t="str">
            <v>Paramaz Avedisian Building</v>
          </cell>
        </row>
      </sheetData>
      <sheetData sheetId="1346">
        <row r="8">
          <cell r="D8" t="str">
            <v>Paramaz Avedisian Building</v>
          </cell>
        </row>
      </sheetData>
      <sheetData sheetId="1347">
        <row r="8">
          <cell r="D8" t="str">
            <v>Paramaz Avedisian Building</v>
          </cell>
        </row>
      </sheetData>
      <sheetData sheetId="1348">
        <row r="8">
          <cell r="D8" t="str">
            <v>Paramaz Avedisian Building</v>
          </cell>
        </row>
      </sheetData>
      <sheetData sheetId="1349">
        <row r="8">
          <cell r="D8" t="str">
            <v>Paramaz Avedisian Building</v>
          </cell>
        </row>
      </sheetData>
      <sheetData sheetId="1350">
        <row r="8">
          <cell r="D8" t="str">
            <v>Paramaz Avedisian Building</v>
          </cell>
        </row>
      </sheetData>
      <sheetData sheetId="1351">
        <row r="8">
          <cell r="D8" t="str">
            <v>Paramaz Avedisian Building</v>
          </cell>
        </row>
      </sheetData>
      <sheetData sheetId="1352">
        <row r="8">
          <cell r="D8" t="str">
            <v>Paramaz Avedisian Building</v>
          </cell>
        </row>
      </sheetData>
      <sheetData sheetId="1353">
        <row r="8">
          <cell r="D8" t="str">
            <v>Paramaz Avedisian Building</v>
          </cell>
        </row>
      </sheetData>
      <sheetData sheetId="1354">
        <row r="8">
          <cell r="D8" t="str">
            <v>Paramaz Avedisian Building</v>
          </cell>
        </row>
      </sheetData>
      <sheetData sheetId="1355">
        <row r="8">
          <cell r="D8" t="str">
            <v>Paramaz Avedisian Building</v>
          </cell>
        </row>
      </sheetData>
      <sheetData sheetId="1356">
        <row r="8">
          <cell r="D8" t="str">
            <v>Paramaz Avedisian Building</v>
          </cell>
        </row>
      </sheetData>
      <sheetData sheetId="1357">
        <row r="8">
          <cell r="D8" t="str">
            <v>Paramaz Avedisian Building</v>
          </cell>
        </row>
      </sheetData>
      <sheetData sheetId="1358">
        <row r="8">
          <cell r="D8" t="str">
            <v>Paramaz Avedisian Building</v>
          </cell>
        </row>
      </sheetData>
      <sheetData sheetId="1359">
        <row r="8">
          <cell r="D8" t="str">
            <v>Paramaz Avedisian Building</v>
          </cell>
        </row>
      </sheetData>
      <sheetData sheetId="1360">
        <row r="8">
          <cell r="D8" t="str">
            <v>Paramaz Avedisian Building</v>
          </cell>
        </row>
      </sheetData>
      <sheetData sheetId="1361">
        <row r="8">
          <cell r="D8" t="str">
            <v>Paramaz Avedisian Building</v>
          </cell>
        </row>
      </sheetData>
      <sheetData sheetId="1362">
        <row r="8">
          <cell r="D8" t="str">
            <v>Paramaz Avedisian Building</v>
          </cell>
        </row>
      </sheetData>
      <sheetData sheetId="1363">
        <row r="8">
          <cell r="D8" t="str">
            <v>Paramaz Avedisian Building</v>
          </cell>
        </row>
      </sheetData>
      <sheetData sheetId="1364">
        <row r="8">
          <cell r="D8" t="str">
            <v>Paramaz Avedisian Building</v>
          </cell>
        </row>
      </sheetData>
      <sheetData sheetId="1365">
        <row r="8">
          <cell r="D8" t="str">
            <v>Paramaz Avedisian Building</v>
          </cell>
        </row>
      </sheetData>
      <sheetData sheetId="1366">
        <row r="8">
          <cell r="D8" t="str">
            <v>Paramaz Avedisian Building</v>
          </cell>
        </row>
      </sheetData>
      <sheetData sheetId="1367">
        <row r="8">
          <cell r="D8" t="str">
            <v>Paramaz Avedisian Building</v>
          </cell>
        </row>
      </sheetData>
      <sheetData sheetId="1368">
        <row r="8">
          <cell r="D8" t="str">
            <v>Paramaz Avedisian Building</v>
          </cell>
        </row>
      </sheetData>
      <sheetData sheetId="1369">
        <row r="8">
          <cell r="D8" t="str">
            <v>Paramaz Avedisian Building</v>
          </cell>
        </row>
      </sheetData>
      <sheetData sheetId="1370">
        <row r="8">
          <cell r="D8" t="str">
            <v>Paramaz Avedisian Building</v>
          </cell>
        </row>
      </sheetData>
      <sheetData sheetId="1371">
        <row r="8">
          <cell r="D8" t="str">
            <v>Paramaz Avedisian Building</v>
          </cell>
        </row>
      </sheetData>
      <sheetData sheetId="1372">
        <row r="8">
          <cell r="D8" t="str">
            <v>Paramaz Avedisian Building</v>
          </cell>
        </row>
      </sheetData>
      <sheetData sheetId="1373">
        <row r="8">
          <cell r="D8" t="str">
            <v>Paramaz Avedisian Building</v>
          </cell>
        </row>
      </sheetData>
      <sheetData sheetId="1374">
        <row r="8">
          <cell r="D8" t="str">
            <v>Paramaz Avedisian Building</v>
          </cell>
        </row>
      </sheetData>
      <sheetData sheetId="1375">
        <row r="8">
          <cell r="D8" t="str">
            <v>Paramaz Avedisian Building</v>
          </cell>
        </row>
      </sheetData>
      <sheetData sheetId="1376">
        <row r="8">
          <cell r="D8" t="str">
            <v>Paramaz Avedisian Building</v>
          </cell>
        </row>
      </sheetData>
      <sheetData sheetId="1377">
        <row r="8">
          <cell r="D8" t="str">
            <v>Paramaz Avedisian Building</v>
          </cell>
        </row>
      </sheetData>
      <sheetData sheetId="1378">
        <row r="8">
          <cell r="D8" t="str">
            <v>Paramaz Avedisian Building</v>
          </cell>
        </row>
      </sheetData>
      <sheetData sheetId="1379">
        <row r="8">
          <cell r="D8" t="str">
            <v>Paramaz Avedisian Building</v>
          </cell>
        </row>
      </sheetData>
      <sheetData sheetId="1380">
        <row r="8">
          <cell r="D8" t="str">
            <v>Paramaz Avedisian Building</v>
          </cell>
        </row>
      </sheetData>
      <sheetData sheetId="1381">
        <row r="8">
          <cell r="D8" t="str">
            <v>Paramaz Avedisian Building</v>
          </cell>
        </row>
      </sheetData>
      <sheetData sheetId="1382">
        <row r="8">
          <cell r="D8" t="str">
            <v>Paramaz Avedisian Building</v>
          </cell>
        </row>
      </sheetData>
      <sheetData sheetId="1383">
        <row r="8">
          <cell r="D8" t="str">
            <v>Paramaz Avedisian Building</v>
          </cell>
        </row>
      </sheetData>
      <sheetData sheetId="1384">
        <row r="8">
          <cell r="D8" t="str">
            <v>Paramaz Avedisian Building</v>
          </cell>
        </row>
      </sheetData>
      <sheetData sheetId="1385">
        <row r="8">
          <cell r="D8" t="str">
            <v>Paramaz Avedisian Building</v>
          </cell>
        </row>
      </sheetData>
      <sheetData sheetId="1386">
        <row r="8">
          <cell r="D8" t="str">
            <v>Paramaz Avedisian Building</v>
          </cell>
        </row>
      </sheetData>
      <sheetData sheetId="1387">
        <row r="8">
          <cell r="D8" t="str">
            <v>Paramaz Avedisian Building</v>
          </cell>
        </row>
      </sheetData>
      <sheetData sheetId="1388">
        <row r="8">
          <cell r="D8" t="str">
            <v>Paramaz Avedisian Building</v>
          </cell>
        </row>
      </sheetData>
      <sheetData sheetId="1389">
        <row r="8">
          <cell r="D8" t="str">
            <v>Paramaz Avedisian Building</v>
          </cell>
        </row>
      </sheetData>
      <sheetData sheetId="1390">
        <row r="8">
          <cell r="D8" t="str">
            <v>Paramaz Avedisian Building</v>
          </cell>
        </row>
      </sheetData>
      <sheetData sheetId="1391">
        <row r="8">
          <cell r="D8" t="str">
            <v>Paramaz Avedisian Building</v>
          </cell>
        </row>
      </sheetData>
      <sheetData sheetId="1392">
        <row r="8">
          <cell r="D8" t="str">
            <v>Paramaz Avedisian Building</v>
          </cell>
        </row>
      </sheetData>
      <sheetData sheetId="1393">
        <row r="8">
          <cell r="D8" t="str">
            <v>Paramaz Avedisian Building</v>
          </cell>
        </row>
      </sheetData>
      <sheetData sheetId="1394">
        <row r="8">
          <cell r="D8" t="str">
            <v>Paramaz Avedisian Building</v>
          </cell>
        </row>
      </sheetData>
      <sheetData sheetId="1395">
        <row r="8">
          <cell r="D8" t="str">
            <v>Paramaz Avedisian Building</v>
          </cell>
        </row>
      </sheetData>
      <sheetData sheetId="1396">
        <row r="8">
          <cell r="D8" t="str">
            <v>Paramaz Avedisian Building</v>
          </cell>
        </row>
      </sheetData>
      <sheetData sheetId="1397">
        <row r="8">
          <cell r="D8" t="str">
            <v>Paramaz Avedisian Building</v>
          </cell>
        </row>
      </sheetData>
      <sheetData sheetId="1398">
        <row r="8">
          <cell r="D8" t="str">
            <v>Paramaz Avedisian Building</v>
          </cell>
        </row>
      </sheetData>
      <sheetData sheetId="1399">
        <row r="8">
          <cell r="D8" t="str">
            <v>Paramaz Avedisian Building</v>
          </cell>
        </row>
      </sheetData>
      <sheetData sheetId="1400">
        <row r="8">
          <cell r="D8" t="str">
            <v>Paramaz Avedisian Building</v>
          </cell>
        </row>
      </sheetData>
      <sheetData sheetId="1401">
        <row r="8">
          <cell r="D8" t="str">
            <v>Paramaz Avedisian Building</v>
          </cell>
        </row>
      </sheetData>
      <sheetData sheetId="1402">
        <row r="8">
          <cell r="D8" t="str">
            <v>Paramaz Avedisian Building</v>
          </cell>
        </row>
      </sheetData>
      <sheetData sheetId="1403">
        <row r="8">
          <cell r="D8" t="str">
            <v>Paramaz Avedisian Building</v>
          </cell>
        </row>
      </sheetData>
      <sheetData sheetId="1404">
        <row r="8">
          <cell r="D8" t="str">
            <v>Paramaz Avedisian Building</v>
          </cell>
        </row>
      </sheetData>
      <sheetData sheetId="1405">
        <row r="8">
          <cell r="D8" t="str">
            <v>Paramaz Avedisian Building</v>
          </cell>
        </row>
      </sheetData>
      <sheetData sheetId="1406">
        <row r="8">
          <cell r="D8" t="str">
            <v>Paramaz Avedisian Building</v>
          </cell>
        </row>
      </sheetData>
      <sheetData sheetId="1407">
        <row r="8">
          <cell r="D8" t="str">
            <v>Paramaz Avedisian Building</v>
          </cell>
        </row>
      </sheetData>
      <sheetData sheetId="1408">
        <row r="8">
          <cell r="D8" t="str">
            <v>Paramaz Avedisian Building</v>
          </cell>
        </row>
      </sheetData>
      <sheetData sheetId="1409">
        <row r="8">
          <cell r="D8" t="str">
            <v>Paramaz Avedisian Building</v>
          </cell>
        </row>
      </sheetData>
      <sheetData sheetId="1410">
        <row r="8">
          <cell r="D8" t="str">
            <v>Paramaz Avedisian Building</v>
          </cell>
        </row>
      </sheetData>
      <sheetData sheetId="1411">
        <row r="8">
          <cell r="D8" t="str">
            <v>Paramaz Avedisian Building</v>
          </cell>
        </row>
      </sheetData>
      <sheetData sheetId="1412">
        <row r="8">
          <cell r="D8" t="str">
            <v>Paramaz Avedisian Building</v>
          </cell>
        </row>
      </sheetData>
      <sheetData sheetId="1413">
        <row r="8">
          <cell r="D8" t="str">
            <v>Paramaz Avedisian Building</v>
          </cell>
        </row>
      </sheetData>
      <sheetData sheetId="1414">
        <row r="8">
          <cell r="D8" t="str">
            <v>Paramaz Avedisian Building</v>
          </cell>
        </row>
      </sheetData>
      <sheetData sheetId="1415">
        <row r="8">
          <cell r="D8" t="str">
            <v>Paramaz Avedisian Building</v>
          </cell>
        </row>
      </sheetData>
      <sheetData sheetId="1416">
        <row r="8">
          <cell r="D8" t="str">
            <v>Paramaz Avedisian Building</v>
          </cell>
        </row>
      </sheetData>
      <sheetData sheetId="1417">
        <row r="8">
          <cell r="D8" t="str">
            <v>Paramaz Avedisian Building</v>
          </cell>
        </row>
      </sheetData>
      <sheetData sheetId="1418">
        <row r="8">
          <cell r="D8" t="str">
            <v>Paramaz Avedisian Building</v>
          </cell>
        </row>
      </sheetData>
      <sheetData sheetId="1419">
        <row r="8">
          <cell r="D8" t="str">
            <v>Paramaz Avedisian Building</v>
          </cell>
        </row>
      </sheetData>
      <sheetData sheetId="1420">
        <row r="8">
          <cell r="D8" t="str">
            <v>Paramaz Avedisian Building</v>
          </cell>
        </row>
      </sheetData>
      <sheetData sheetId="1421">
        <row r="8">
          <cell r="D8" t="str">
            <v>Paramaz Avedisian Building</v>
          </cell>
        </row>
      </sheetData>
      <sheetData sheetId="1422">
        <row r="8">
          <cell r="D8" t="str">
            <v>Paramaz Avedisian Building</v>
          </cell>
        </row>
      </sheetData>
      <sheetData sheetId="1423">
        <row r="8">
          <cell r="D8" t="str">
            <v>Paramaz Avedisian Building</v>
          </cell>
        </row>
      </sheetData>
      <sheetData sheetId="1424">
        <row r="8">
          <cell r="D8" t="str">
            <v>Paramaz Avedisian Building</v>
          </cell>
        </row>
      </sheetData>
      <sheetData sheetId="1425">
        <row r="8">
          <cell r="D8" t="str">
            <v>Paramaz Avedisian Building</v>
          </cell>
        </row>
      </sheetData>
      <sheetData sheetId="1426">
        <row r="8">
          <cell r="D8" t="str">
            <v>Paramaz Avedisian Building</v>
          </cell>
        </row>
      </sheetData>
      <sheetData sheetId="1427">
        <row r="8">
          <cell r="D8" t="str">
            <v>Paramaz Avedisian Building</v>
          </cell>
        </row>
      </sheetData>
      <sheetData sheetId="1428">
        <row r="8">
          <cell r="D8" t="str">
            <v>Paramaz Avedisian Building</v>
          </cell>
        </row>
      </sheetData>
      <sheetData sheetId="1429">
        <row r="8">
          <cell r="D8" t="str">
            <v>Paramaz Avedisian Building</v>
          </cell>
        </row>
      </sheetData>
      <sheetData sheetId="1430">
        <row r="8">
          <cell r="D8" t="str">
            <v>Paramaz Avedisian Building</v>
          </cell>
        </row>
      </sheetData>
      <sheetData sheetId="1431">
        <row r="8">
          <cell r="D8" t="str">
            <v>Paramaz Avedisian Building</v>
          </cell>
        </row>
      </sheetData>
      <sheetData sheetId="1432">
        <row r="8">
          <cell r="D8" t="str">
            <v>Paramaz Avedisian Building</v>
          </cell>
        </row>
      </sheetData>
      <sheetData sheetId="1433">
        <row r="8">
          <cell r="D8" t="str">
            <v>Paramaz Avedisian Building</v>
          </cell>
        </row>
      </sheetData>
      <sheetData sheetId="1434">
        <row r="8">
          <cell r="D8" t="str">
            <v>Paramaz Avedisian Building</v>
          </cell>
        </row>
      </sheetData>
      <sheetData sheetId="1435">
        <row r="8">
          <cell r="D8" t="str">
            <v>Paramaz Avedisian Building</v>
          </cell>
        </row>
      </sheetData>
      <sheetData sheetId="1436">
        <row r="8">
          <cell r="D8" t="str">
            <v>Paramaz Avedisian Building</v>
          </cell>
        </row>
      </sheetData>
      <sheetData sheetId="1437">
        <row r="8">
          <cell r="D8" t="str">
            <v>Paramaz Avedisian Building</v>
          </cell>
        </row>
      </sheetData>
      <sheetData sheetId="1438">
        <row r="8">
          <cell r="D8" t="str">
            <v>Paramaz Avedisian Building</v>
          </cell>
        </row>
      </sheetData>
      <sheetData sheetId="1439">
        <row r="8">
          <cell r="D8" t="str">
            <v>Paramaz Avedisian Building</v>
          </cell>
        </row>
      </sheetData>
      <sheetData sheetId="1440">
        <row r="8">
          <cell r="D8" t="str">
            <v>Paramaz Avedisian Building</v>
          </cell>
        </row>
      </sheetData>
      <sheetData sheetId="1441">
        <row r="8">
          <cell r="D8" t="str">
            <v>Paramaz Avedisian Building</v>
          </cell>
        </row>
      </sheetData>
      <sheetData sheetId="1442">
        <row r="8">
          <cell r="D8" t="str">
            <v>Paramaz Avedisian Building</v>
          </cell>
        </row>
      </sheetData>
      <sheetData sheetId="1443">
        <row r="8">
          <cell r="D8" t="str">
            <v>Paramaz Avedisian Building</v>
          </cell>
        </row>
      </sheetData>
      <sheetData sheetId="1444">
        <row r="8">
          <cell r="D8" t="str">
            <v>Paramaz Avedisian Building</v>
          </cell>
        </row>
      </sheetData>
      <sheetData sheetId="1445">
        <row r="8">
          <cell r="D8" t="str">
            <v>Paramaz Avedisian Building</v>
          </cell>
        </row>
      </sheetData>
      <sheetData sheetId="1446">
        <row r="8">
          <cell r="D8" t="str">
            <v>Paramaz Avedisian Building</v>
          </cell>
        </row>
      </sheetData>
      <sheetData sheetId="1447">
        <row r="8">
          <cell r="D8" t="str">
            <v>Paramaz Avedisian Building</v>
          </cell>
        </row>
      </sheetData>
      <sheetData sheetId="1448">
        <row r="8">
          <cell r="D8" t="str">
            <v>Paramaz Avedisian Building</v>
          </cell>
        </row>
      </sheetData>
      <sheetData sheetId="1449">
        <row r="8">
          <cell r="D8" t="str">
            <v>Paramaz Avedisian Building</v>
          </cell>
        </row>
      </sheetData>
      <sheetData sheetId="1450">
        <row r="8">
          <cell r="D8" t="str">
            <v>Paramaz Avedisian Building</v>
          </cell>
        </row>
      </sheetData>
      <sheetData sheetId="1451">
        <row r="8">
          <cell r="D8" t="str">
            <v>Paramaz Avedisian Building</v>
          </cell>
        </row>
      </sheetData>
      <sheetData sheetId="1452">
        <row r="8">
          <cell r="D8" t="str">
            <v>Paramaz Avedisian Building</v>
          </cell>
        </row>
      </sheetData>
      <sheetData sheetId="1453">
        <row r="8">
          <cell r="D8" t="str">
            <v>Paramaz Avedisian Building</v>
          </cell>
        </row>
      </sheetData>
      <sheetData sheetId="1454">
        <row r="8">
          <cell r="D8" t="str">
            <v>Paramaz Avedisian Building</v>
          </cell>
        </row>
      </sheetData>
      <sheetData sheetId="1455">
        <row r="8">
          <cell r="D8" t="str">
            <v>Paramaz Avedisian Building</v>
          </cell>
        </row>
      </sheetData>
      <sheetData sheetId="1456">
        <row r="8">
          <cell r="D8" t="str">
            <v>Paramaz Avedisian Building</v>
          </cell>
        </row>
      </sheetData>
      <sheetData sheetId="1457">
        <row r="8">
          <cell r="D8" t="str">
            <v>Paramaz Avedisian Building</v>
          </cell>
        </row>
      </sheetData>
      <sheetData sheetId="1458">
        <row r="8">
          <cell r="D8" t="str">
            <v>Paramaz Avedisian Building</v>
          </cell>
        </row>
      </sheetData>
      <sheetData sheetId="1459">
        <row r="8">
          <cell r="D8" t="str">
            <v>Paramaz Avedisian Building</v>
          </cell>
        </row>
      </sheetData>
      <sheetData sheetId="1460">
        <row r="8">
          <cell r="D8" t="str">
            <v>Paramaz Avedisian Building</v>
          </cell>
        </row>
      </sheetData>
      <sheetData sheetId="1461">
        <row r="8">
          <cell r="D8" t="str">
            <v>Paramaz Avedisian Building</v>
          </cell>
        </row>
      </sheetData>
      <sheetData sheetId="1462">
        <row r="8">
          <cell r="D8" t="str">
            <v>Paramaz Avedisian Building</v>
          </cell>
        </row>
      </sheetData>
      <sheetData sheetId="1463">
        <row r="8">
          <cell r="D8" t="str">
            <v>Paramaz Avedisian Building</v>
          </cell>
        </row>
      </sheetData>
      <sheetData sheetId="1464">
        <row r="8">
          <cell r="D8" t="str">
            <v>Paramaz Avedisian Building</v>
          </cell>
        </row>
      </sheetData>
      <sheetData sheetId="1465">
        <row r="8">
          <cell r="D8" t="str">
            <v>Paramaz Avedisian Building</v>
          </cell>
        </row>
      </sheetData>
      <sheetData sheetId="1466">
        <row r="8">
          <cell r="D8" t="str">
            <v>Paramaz Avedisian Building</v>
          </cell>
        </row>
      </sheetData>
      <sheetData sheetId="1467">
        <row r="8">
          <cell r="D8" t="str">
            <v>Paramaz Avedisian Building</v>
          </cell>
        </row>
      </sheetData>
      <sheetData sheetId="1468">
        <row r="8">
          <cell r="D8" t="str">
            <v>Paramaz Avedisian Building</v>
          </cell>
        </row>
      </sheetData>
      <sheetData sheetId="1469">
        <row r="8">
          <cell r="D8" t="str">
            <v>Paramaz Avedisian Building</v>
          </cell>
        </row>
      </sheetData>
      <sheetData sheetId="1470">
        <row r="8">
          <cell r="D8" t="str">
            <v>Paramaz Avedisian Building</v>
          </cell>
        </row>
      </sheetData>
      <sheetData sheetId="1471">
        <row r="8">
          <cell r="D8" t="str">
            <v>Paramaz Avedisian Building</v>
          </cell>
        </row>
      </sheetData>
      <sheetData sheetId="1472">
        <row r="8">
          <cell r="D8" t="str">
            <v>Paramaz Avedisian Building</v>
          </cell>
        </row>
      </sheetData>
      <sheetData sheetId="1473">
        <row r="8">
          <cell r="D8" t="str">
            <v>Paramaz Avedisian Building</v>
          </cell>
        </row>
      </sheetData>
      <sheetData sheetId="1474">
        <row r="8">
          <cell r="D8" t="str">
            <v>Paramaz Avedisian Building</v>
          </cell>
        </row>
      </sheetData>
      <sheetData sheetId="1475">
        <row r="8">
          <cell r="D8" t="str">
            <v>Paramaz Avedisian Building</v>
          </cell>
        </row>
      </sheetData>
      <sheetData sheetId="1476">
        <row r="8">
          <cell r="D8" t="str">
            <v>Paramaz Avedisian Building</v>
          </cell>
        </row>
      </sheetData>
      <sheetData sheetId="1477">
        <row r="8">
          <cell r="D8" t="str">
            <v>Paramaz Avedisian Building</v>
          </cell>
        </row>
      </sheetData>
      <sheetData sheetId="1478">
        <row r="8">
          <cell r="D8" t="str">
            <v>Paramaz Avedisian Building</v>
          </cell>
        </row>
      </sheetData>
      <sheetData sheetId="1479">
        <row r="8">
          <cell r="D8" t="str">
            <v>Paramaz Avedisian Building</v>
          </cell>
        </row>
      </sheetData>
      <sheetData sheetId="1480">
        <row r="8">
          <cell r="D8" t="str">
            <v>Paramaz Avedisian Building</v>
          </cell>
        </row>
      </sheetData>
      <sheetData sheetId="1481">
        <row r="8">
          <cell r="D8" t="str">
            <v>Paramaz Avedisian Building</v>
          </cell>
        </row>
      </sheetData>
      <sheetData sheetId="1482">
        <row r="8">
          <cell r="D8" t="str">
            <v>Paramaz Avedisian Building</v>
          </cell>
        </row>
      </sheetData>
      <sheetData sheetId="1483">
        <row r="8">
          <cell r="D8" t="str">
            <v>Paramaz Avedisian Building</v>
          </cell>
        </row>
      </sheetData>
      <sheetData sheetId="1484">
        <row r="8">
          <cell r="D8" t="str">
            <v>Paramaz Avedisian Building</v>
          </cell>
        </row>
      </sheetData>
      <sheetData sheetId="1485">
        <row r="8">
          <cell r="D8" t="str">
            <v>Paramaz Avedisian Building</v>
          </cell>
        </row>
      </sheetData>
      <sheetData sheetId="1486">
        <row r="8">
          <cell r="D8" t="str">
            <v>Paramaz Avedisian Building</v>
          </cell>
        </row>
      </sheetData>
      <sheetData sheetId="1487">
        <row r="8">
          <cell r="D8" t="str">
            <v>Paramaz Avedisian Building</v>
          </cell>
        </row>
      </sheetData>
      <sheetData sheetId="1488">
        <row r="8">
          <cell r="D8" t="str">
            <v>Paramaz Avedisian Building</v>
          </cell>
        </row>
      </sheetData>
      <sheetData sheetId="1489">
        <row r="8">
          <cell r="D8" t="str">
            <v>Paramaz Avedisian Building</v>
          </cell>
        </row>
      </sheetData>
      <sheetData sheetId="1490">
        <row r="8">
          <cell r="D8" t="str">
            <v>Paramaz Avedisian Building</v>
          </cell>
        </row>
      </sheetData>
      <sheetData sheetId="1491">
        <row r="8">
          <cell r="D8" t="str">
            <v>Paramaz Avedisian Building</v>
          </cell>
        </row>
      </sheetData>
      <sheetData sheetId="1492">
        <row r="8">
          <cell r="D8" t="str">
            <v>Paramaz Avedisian Building</v>
          </cell>
        </row>
      </sheetData>
      <sheetData sheetId="1493">
        <row r="8">
          <cell r="D8" t="str">
            <v>Paramaz Avedisian Building</v>
          </cell>
        </row>
      </sheetData>
      <sheetData sheetId="1494">
        <row r="8">
          <cell r="D8" t="str">
            <v>Paramaz Avedisian Building</v>
          </cell>
        </row>
      </sheetData>
      <sheetData sheetId="1495">
        <row r="8">
          <cell r="D8" t="str">
            <v>Paramaz Avedisian Building</v>
          </cell>
        </row>
      </sheetData>
      <sheetData sheetId="1496">
        <row r="8">
          <cell r="D8" t="str">
            <v>Paramaz Avedisian Building</v>
          </cell>
        </row>
      </sheetData>
      <sheetData sheetId="1497">
        <row r="8">
          <cell r="D8" t="str">
            <v>Paramaz Avedisian Building</v>
          </cell>
        </row>
      </sheetData>
      <sheetData sheetId="1498">
        <row r="8">
          <cell r="D8" t="str">
            <v>Paramaz Avedisian Building</v>
          </cell>
        </row>
      </sheetData>
      <sheetData sheetId="1499">
        <row r="8">
          <cell r="D8" t="str">
            <v>Paramaz Avedisian Building</v>
          </cell>
        </row>
      </sheetData>
      <sheetData sheetId="1500">
        <row r="8">
          <cell r="D8" t="str">
            <v>Paramaz Avedisian Building</v>
          </cell>
        </row>
      </sheetData>
      <sheetData sheetId="1501">
        <row r="8">
          <cell r="D8" t="str">
            <v>Paramaz Avedisian Building</v>
          </cell>
        </row>
      </sheetData>
      <sheetData sheetId="1502">
        <row r="8">
          <cell r="D8" t="str">
            <v>Paramaz Avedisian Building</v>
          </cell>
        </row>
      </sheetData>
      <sheetData sheetId="1503">
        <row r="8">
          <cell r="D8" t="str">
            <v>Paramaz Avedisian Building</v>
          </cell>
        </row>
      </sheetData>
      <sheetData sheetId="1504">
        <row r="8">
          <cell r="D8" t="str">
            <v>Paramaz Avedisian Building</v>
          </cell>
        </row>
      </sheetData>
      <sheetData sheetId="1505">
        <row r="8">
          <cell r="D8" t="str">
            <v>Paramaz Avedisian Building</v>
          </cell>
        </row>
      </sheetData>
      <sheetData sheetId="1506">
        <row r="8">
          <cell r="D8" t="str">
            <v>Paramaz Avedisian Building</v>
          </cell>
        </row>
      </sheetData>
      <sheetData sheetId="1507">
        <row r="8">
          <cell r="D8" t="str">
            <v>Paramaz Avedisian Building</v>
          </cell>
        </row>
      </sheetData>
      <sheetData sheetId="1508">
        <row r="8">
          <cell r="D8" t="str">
            <v>Paramaz Avedisian Building</v>
          </cell>
        </row>
      </sheetData>
      <sheetData sheetId="1509">
        <row r="8">
          <cell r="D8" t="str">
            <v>Paramaz Avedisian Building</v>
          </cell>
        </row>
      </sheetData>
      <sheetData sheetId="1510">
        <row r="8">
          <cell r="D8" t="str">
            <v>Paramaz Avedisian Building</v>
          </cell>
        </row>
      </sheetData>
      <sheetData sheetId="1511">
        <row r="8">
          <cell r="D8" t="str">
            <v>Paramaz Avedisian Building</v>
          </cell>
        </row>
      </sheetData>
      <sheetData sheetId="1512">
        <row r="8">
          <cell r="D8" t="str">
            <v>Paramaz Avedisian Building</v>
          </cell>
        </row>
      </sheetData>
      <sheetData sheetId="1513">
        <row r="8">
          <cell r="D8" t="str">
            <v>Paramaz Avedisian Building</v>
          </cell>
        </row>
      </sheetData>
      <sheetData sheetId="1514">
        <row r="8">
          <cell r="D8" t="str">
            <v>Paramaz Avedisian Building</v>
          </cell>
        </row>
      </sheetData>
      <sheetData sheetId="1515">
        <row r="8">
          <cell r="D8" t="str">
            <v>Paramaz Avedisian Building</v>
          </cell>
        </row>
      </sheetData>
      <sheetData sheetId="1516">
        <row r="8">
          <cell r="D8" t="str">
            <v>Paramaz Avedisian Building</v>
          </cell>
        </row>
      </sheetData>
      <sheetData sheetId="1517">
        <row r="8">
          <cell r="D8" t="str">
            <v>Paramaz Avedisian Building</v>
          </cell>
        </row>
      </sheetData>
      <sheetData sheetId="1518">
        <row r="8">
          <cell r="D8" t="str">
            <v>Paramaz Avedisian Building</v>
          </cell>
        </row>
      </sheetData>
      <sheetData sheetId="1519">
        <row r="8">
          <cell r="D8" t="str">
            <v>Paramaz Avedisian Building</v>
          </cell>
        </row>
      </sheetData>
      <sheetData sheetId="1520">
        <row r="8">
          <cell r="D8" t="str">
            <v>Paramaz Avedisian Building</v>
          </cell>
        </row>
      </sheetData>
      <sheetData sheetId="1521">
        <row r="8">
          <cell r="D8" t="str">
            <v>Paramaz Avedisian Building</v>
          </cell>
        </row>
      </sheetData>
      <sheetData sheetId="1522">
        <row r="8">
          <cell r="D8" t="str">
            <v>Paramaz Avedisian Building</v>
          </cell>
        </row>
      </sheetData>
      <sheetData sheetId="1523">
        <row r="8">
          <cell r="D8" t="str">
            <v>Paramaz Avedisian Building</v>
          </cell>
        </row>
      </sheetData>
      <sheetData sheetId="1524">
        <row r="8">
          <cell r="D8" t="str">
            <v>Paramaz Avedisian Building</v>
          </cell>
        </row>
      </sheetData>
      <sheetData sheetId="1525">
        <row r="8">
          <cell r="D8" t="str">
            <v>Paramaz Avedisian Building</v>
          </cell>
        </row>
      </sheetData>
      <sheetData sheetId="1526">
        <row r="8">
          <cell r="D8" t="str">
            <v>Paramaz Avedisian Building</v>
          </cell>
        </row>
      </sheetData>
      <sheetData sheetId="1527">
        <row r="8">
          <cell r="D8" t="str">
            <v>Paramaz Avedisian Building</v>
          </cell>
        </row>
      </sheetData>
      <sheetData sheetId="1528">
        <row r="8">
          <cell r="D8" t="str">
            <v>Paramaz Avedisian Building</v>
          </cell>
        </row>
      </sheetData>
      <sheetData sheetId="1529">
        <row r="8">
          <cell r="D8" t="str">
            <v>Paramaz Avedisian Building</v>
          </cell>
        </row>
      </sheetData>
      <sheetData sheetId="1530">
        <row r="8">
          <cell r="D8" t="str">
            <v>Paramaz Avedisian Building</v>
          </cell>
        </row>
      </sheetData>
      <sheetData sheetId="1531">
        <row r="8">
          <cell r="D8" t="str">
            <v>Paramaz Avedisian Building</v>
          </cell>
        </row>
      </sheetData>
      <sheetData sheetId="1532">
        <row r="8">
          <cell r="D8" t="str">
            <v>Paramaz Avedisian Building</v>
          </cell>
        </row>
      </sheetData>
      <sheetData sheetId="1533">
        <row r="8">
          <cell r="D8" t="str">
            <v>Paramaz Avedisian Building</v>
          </cell>
        </row>
      </sheetData>
      <sheetData sheetId="1534">
        <row r="8">
          <cell r="D8" t="str">
            <v>Paramaz Avedisian Building</v>
          </cell>
        </row>
      </sheetData>
      <sheetData sheetId="1535">
        <row r="8">
          <cell r="D8" t="str">
            <v>Paramaz Avedisian Building</v>
          </cell>
        </row>
      </sheetData>
      <sheetData sheetId="1536">
        <row r="8">
          <cell r="D8" t="str">
            <v>Paramaz Avedisian Building</v>
          </cell>
        </row>
      </sheetData>
      <sheetData sheetId="1537">
        <row r="8">
          <cell r="D8" t="str">
            <v>Paramaz Avedisian Building</v>
          </cell>
        </row>
      </sheetData>
      <sheetData sheetId="1538">
        <row r="8">
          <cell r="D8" t="str">
            <v>Paramaz Avedisian Building</v>
          </cell>
        </row>
      </sheetData>
      <sheetData sheetId="1539">
        <row r="8">
          <cell r="D8" t="str">
            <v>Paramaz Avedisian Building</v>
          </cell>
        </row>
      </sheetData>
      <sheetData sheetId="1540">
        <row r="8">
          <cell r="D8" t="str">
            <v>Paramaz Avedisian Building</v>
          </cell>
        </row>
      </sheetData>
      <sheetData sheetId="1541">
        <row r="8">
          <cell r="D8" t="str">
            <v>Paramaz Avedisian Building</v>
          </cell>
        </row>
      </sheetData>
      <sheetData sheetId="1542">
        <row r="8">
          <cell r="D8" t="str">
            <v>Paramaz Avedisian Building</v>
          </cell>
        </row>
      </sheetData>
      <sheetData sheetId="1543">
        <row r="8">
          <cell r="D8" t="str">
            <v>Paramaz Avedisian Building</v>
          </cell>
        </row>
      </sheetData>
      <sheetData sheetId="1544">
        <row r="8">
          <cell r="D8" t="str">
            <v>Paramaz Avedisian Building</v>
          </cell>
        </row>
      </sheetData>
      <sheetData sheetId="1545">
        <row r="8">
          <cell r="D8" t="str">
            <v>Paramaz Avedisian Building</v>
          </cell>
        </row>
      </sheetData>
      <sheetData sheetId="1546">
        <row r="8">
          <cell r="D8" t="str">
            <v>Paramaz Avedisian Building</v>
          </cell>
        </row>
      </sheetData>
      <sheetData sheetId="1547">
        <row r="8">
          <cell r="D8" t="str">
            <v>Paramaz Avedisian Building</v>
          </cell>
        </row>
      </sheetData>
      <sheetData sheetId="1548">
        <row r="8">
          <cell r="D8" t="str">
            <v>Paramaz Avedisian Building</v>
          </cell>
        </row>
      </sheetData>
      <sheetData sheetId="1549">
        <row r="8">
          <cell r="D8" t="str">
            <v>Paramaz Avedisian Building</v>
          </cell>
        </row>
      </sheetData>
      <sheetData sheetId="1550">
        <row r="8">
          <cell r="D8" t="str">
            <v>Paramaz Avedisian Building</v>
          </cell>
        </row>
      </sheetData>
      <sheetData sheetId="1551">
        <row r="8">
          <cell r="D8" t="str">
            <v>Paramaz Avedisian Building</v>
          </cell>
        </row>
      </sheetData>
      <sheetData sheetId="1552">
        <row r="8">
          <cell r="D8" t="str">
            <v>Paramaz Avedisian Building</v>
          </cell>
        </row>
      </sheetData>
      <sheetData sheetId="1553">
        <row r="8">
          <cell r="D8" t="str">
            <v>Paramaz Avedisian Building</v>
          </cell>
        </row>
      </sheetData>
      <sheetData sheetId="1554">
        <row r="8">
          <cell r="D8" t="str">
            <v>Paramaz Avedisian Building</v>
          </cell>
        </row>
      </sheetData>
      <sheetData sheetId="1555">
        <row r="8">
          <cell r="D8" t="str">
            <v>Paramaz Avedisian Building</v>
          </cell>
        </row>
      </sheetData>
      <sheetData sheetId="1556">
        <row r="8">
          <cell r="D8" t="str">
            <v>Paramaz Avedisian Building</v>
          </cell>
        </row>
      </sheetData>
      <sheetData sheetId="1557">
        <row r="8">
          <cell r="D8" t="str">
            <v>Paramaz Avedisian Building</v>
          </cell>
        </row>
      </sheetData>
      <sheetData sheetId="1558">
        <row r="8">
          <cell r="D8" t="str">
            <v>Paramaz Avedisian Building</v>
          </cell>
        </row>
      </sheetData>
      <sheetData sheetId="1559">
        <row r="8">
          <cell r="D8" t="str">
            <v>Paramaz Avedisian Building</v>
          </cell>
        </row>
      </sheetData>
      <sheetData sheetId="1560">
        <row r="8">
          <cell r="D8" t="str">
            <v>Paramaz Avedisian Building</v>
          </cell>
        </row>
      </sheetData>
      <sheetData sheetId="1561">
        <row r="8">
          <cell r="D8" t="str">
            <v>Paramaz Avedisian Building</v>
          </cell>
        </row>
      </sheetData>
      <sheetData sheetId="1562">
        <row r="8">
          <cell r="D8" t="str">
            <v>Paramaz Avedisian Building</v>
          </cell>
        </row>
      </sheetData>
      <sheetData sheetId="1563">
        <row r="8">
          <cell r="D8" t="str">
            <v>Paramaz Avedisian Building</v>
          </cell>
        </row>
      </sheetData>
      <sheetData sheetId="1564">
        <row r="8">
          <cell r="D8" t="str">
            <v>Paramaz Avedisian Building</v>
          </cell>
        </row>
      </sheetData>
      <sheetData sheetId="1565">
        <row r="8">
          <cell r="D8" t="str">
            <v>Paramaz Avedisian Building</v>
          </cell>
        </row>
      </sheetData>
      <sheetData sheetId="1566">
        <row r="8">
          <cell r="D8" t="str">
            <v>Paramaz Avedisian Building</v>
          </cell>
        </row>
      </sheetData>
      <sheetData sheetId="1567">
        <row r="8">
          <cell r="D8" t="str">
            <v>Paramaz Avedisian Building</v>
          </cell>
        </row>
      </sheetData>
      <sheetData sheetId="1568">
        <row r="8">
          <cell r="D8" t="str">
            <v>Paramaz Avedisian Building</v>
          </cell>
        </row>
      </sheetData>
      <sheetData sheetId="1569">
        <row r="8">
          <cell r="D8" t="str">
            <v>Paramaz Avedisian Building</v>
          </cell>
        </row>
      </sheetData>
      <sheetData sheetId="1570">
        <row r="8">
          <cell r="D8" t="str">
            <v>Paramaz Avedisian Building</v>
          </cell>
        </row>
      </sheetData>
      <sheetData sheetId="1571">
        <row r="8">
          <cell r="D8" t="str">
            <v>Paramaz Avedisian Building</v>
          </cell>
        </row>
      </sheetData>
      <sheetData sheetId="1572">
        <row r="8">
          <cell r="D8" t="str">
            <v>Paramaz Avedisian Building</v>
          </cell>
        </row>
      </sheetData>
      <sheetData sheetId="1573">
        <row r="8">
          <cell r="D8" t="str">
            <v>Paramaz Avedisian Building</v>
          </cell>
        </row>
      </sheetData>
      <sheetData sheetId="1574">
        <row r="8">
          <cell r="D8" t="str">
            <v>Paramaz Avedisian Building</v>
          </cell>
        </row>
      </sheetData>
      <sheetData sheetId="1575">
        <row r="8">
          <cell r="D8" t="str">
            <v>Paramaz Avedisian Building</v>
          </cell>
        </row>
      </sheetData>
      <sheetData sheetId="1576">
        <row r="8">
          <cell r="D8" t="str">
            <v>Paramaz Avedisian Building</v>
          </cell>
        </row>
      </sheetData>
      <sheetData sheetId="1577">
        <row r="8">
          <cell r="D8" t="str">
            <v>Paramaz Avedisian Building</v>
          </cell>
        </row>
      </sheetData>
      <sheetData sheetId="1578">
        <row r="8">
          <cell r="D8" t="str">
            <v>Paramaz Avedisian Building</v>
          </cell>
        </row>
      </sheetData>
      <sheetData sheetId="1579">
        <row r="8">
          <cell r="D8" t="str">
            <v>Paramaz Avedisian Building</v>
          </cell>
        </row>
      </sheetData>
      <sheetData sheetId="1580">
        <row r="8">
          <cell r="D8" t="str">
            <v>Paramaz Avedisian Building</v>
          </cell>
        </row>
      </sheetData>
      <sheetData sheetId="1581">
        <row r="8">
          <cell r="D8" t="str">
            <v>Paramaz Avedisian Building</v>
          </cell>
        </row>
      </sheetData>
      <sheetData sheetId="1582">
        <row r="8">
          <cell r="D8" t="str">
            <v>Paramaz Avedisian Building</v>
          </cell>
        </row>
      </sheetData>
      <sheetData sheetId="1583">
        <row r="8">
          <cell r="D8" t="str">
            <v>Paramaz Avedisian Building</v>
          </cell>
        </row>
      </sheetData>
      <sheetData sheetId="1584">
        <row r="8">
          <cell r="D8" t="str">
            <v>Paramaz Avedisian Building</v>
          </cell>
        </row>
      </sheetData>
      <sheetData sheetId="1585">
        <row r="8">
          <cell r="D8" t="str">
            <v>Paramaz Avedisian Building</v>
          </cell>
        </row>
      </sheetData>
      <sheetData sheetId="1586">
        <row r="8">
          <cell r="D8" t="str">
            <v>Paramaz Avedisian Building</v>
          </cell>
        </row>
      </sheetData>
      <sheetData sheetId="1587">
        <row r="8">
          <cell r="D8" t="str">
            <v>Paramaz Avedisian Building</v>
          </cell>
        </row>
      </sheetData>
      <sheetData sheetId="1588">
        <row r="8">
          <cell r="D8" t="str">
            <v>Paramaz Avedisian Building</v>
          </cell>
        </row>
      </sheetData>
      <sheetData sheetId="1589">
        <row r="8">
          <cell r="D8" t="str">
            <v>Paramaz Avedisian Building</v>
          </cell>
        </row>
      </sheetData>
      <sheetData sheetId="1590">
        <row r="8">
          <cell r="D8" t="str">
            <v>Paramaz Avedisian Building</v>
          </cell>
        </row>
      </sheetData>
      <sheetData sheetId="1591">
        <row r="8">
          <cell r="D8" t="str">
            <v>Paramaz Avedisian Building</v>
          </cell>
        </row>
      </sheetData>
      <sheetData sheetId="1592">
        <row r="8">
          <cell r="D8" t="str">
            <v>Paramaz Avedisian Building</v>
          </cell>
        </row>
      </sheetData>
      <sheetData sheetId="1593">
        <row r="8">
          <cell r="D8" t="str">
            <v>Paramaz Avedisian Building</v>
          </cell>
        </row>
      </sheetData>
      <sheetData sheetId="1594">
        <row r="8">
          <cell r="D8" t="str">
            <v>Paramaz Avedisian Building</v>
          </cell>
        </row>
      </sheetData>
      <sheetData sheetId="1595">
        <row r="8">
          <cell r="D8" t="str">
            <v>Paramaz Avedisian Building</v>
          </cell>
        </row>
      </sheetData>
      <sheetData sheetId="1596">
        <row r="8">
          <cell r="D8" t="str">
            <v>Paramaz Avedisian Building</v>
          </cell>
        </row>
      </sheetData>
      <sheetData sheetId="1597">
        <row r="8">
          <cell r="D8" t="str">
            <v>Paramaz Avedisian Building</v>
          </cell>
        </row>
      </sheetData>
      <sheetData sheetId="1598">
        <row r="8">
          <cell r="D8" t="str">
            <v>Paramaz Avedisian Building</v>
          </cell>
        </row>
      </sheetData>
      <sheetData sheetId="1599">
        <row r="8">
          <cell r="D8" t="str">
            <v>Paramaz Avedisian Building</v>
          </cell>
        </row>
      </sheetData>
      <sheetData sheetId="1600">
        <row r="8">
          <cell r="D8" t="str">
            <v>Paramaz Avedisian Building</v>
          </cell>
        </row>
      </sheetData>
      <sheetData sheetId="1601">
        <row r="8">
          <cell r="D8" t="str">
            <v>Paramaz Avedisian Building</v>
          </cell>
        </row>
      </sheetData>
      <sheetData sheetId="1602">
        <row r="8">
          <cell r="D8" t="str">
            <v>Paramaz Avedisian Building</v>
          </cell>
        </row>
      </sheetData>
      <sheetData sheetId="1603">
        <row r="8">
          <cell r="D8" t="str">
            <v>Paramaz Avedisian Building</v>
          </cell>
        </row>
      </sheetData>
      <sheetData sheetId="1604">
        <row r="8">
          <cell r="D8" t="str">
            <v>Paramaz Avedisian Building</v>
          </cell>
        </row>
      </sheetData>
      <sheetData sheetId="1605">
        <row r="8">
          <cell r="D8" t="str">
            <v>Paramaz Avedisian Building</v>
          </cell>
        </row>
      </sheetData>
      <sheetData sheetId="1606">
        <row r="8">
          <cell r="D8" t="str">
            <v>Paramaz Avedisian Building</v>
          </cell>
        </row>
      </sheetData>
      <sheetData sheetId="1607">
        <row r="8">
          <cell r="D8" t="str">
            <v>Paramaz Avedisian Building</v>
          </cell>
        </row>
      </sheetData>
      <sheetData sheetId="1608">
        <row r="8">
          <cell r="D8" t="str">
            <v>Paramaz Avedisian Building</v>
          </cell>
        </row>
      </sheetData>
      <sheetData sheetId="1609">
        <row r="8">
          <cell r="D8" t="str">
            <v>Paramaz Avedisian Building</v>
          </cell>
        </row>
      </sheetData>
      <sheetData sheetId="1610">
        <row r="8">
          <cell r="D8" t="str">
            <v>Paramaz Avedisian Building</v>
          </cell>
        </row>
      </sheetData>
      <sheetData sheetId="1611">
        <row r="8">
          <cell r="D8" t="str">
            <v>Paramaz Avedisian Building</v>
          </cell>
        </row>
      </sheetData>
      <sheetData sheetId="1612">
        <row r="8">
          <cell r="D8" t="str">
            <v>Paramaz Avedisian Building</v>
          </cell>
        </row>
      </sheetData>
      <sheetData sheetId="1613">
        <row r="8">
          <cell r="D8" t="str">
            <v>Paramaz Avedisian Building</v>
          </cell>
        </row>
      </sheetData>
      <sheetData sheetId="1614">
        <row r="8">
          <cell r="D8" t="str">
            <v>Paramaz Avedisian Building</v>
          </cell>
        </row>
      </sheetData>
      <sheetData sheetId="1615">
        <row r="8">
          <cell r="D8" t="str">
            <v>Paramaz Avedisian Building</v>
          </cell>
        </row>
      </sheetData>
      <sheetData sheetId="1616">
        <row r="8">
          <cell r="D8" t="str">
            <v>Paramaz Avedisian Building</v>
          </cell>
        </row>
      </sheetData>
      <sheetData sheetId="1617">
        <row r="8">
          <cell r="D8" t="str">
            <v>Paramaz Avedisian Building</v>
          </cell>
        </row>
      </sheetData>
      <sheetData sheetId="1618">
        <row r="8">
          <cell r="D8" t="str">
            <v>Paramaz Avedisian Building</v>
          </cell>
        </row>
      </sheetData>
      <sheetData sheetId="1619">
        <row r="8">
          <cell r="D8" t="str">
            <v>Paramaz Avedisian Building</v>
          </cell>
        </row>
      </sheetData>
      <sheetData sheetId="1620">
        <row r="8">
          <cell r="D8" t="str">
            <v>Paramaz Avedisian Building</v>
          </cell>
        </row>
      </sheetData>
      <sheetData sheetId="1621">
        <row r="8">
          <cell r="D8" t="str">
            <v>Paramaz Avedisian Building</v>
          </cell>
        </row>
      </sheetData>
      <sheetData sheetId="1622">
        <row r="8">
          <cell r="D8" t="str">
            <v>Paramaz Avedisian Building</v>
          </cell>
        </row>
      </sheetData>
      <sheetData sheetId="1623">
        <row r="8">
          <cell r="D8" t="str">
            <v>Paramaz Avedisian Building</v>
          </cell>
        </row>
      </sheetData>
      <sheetData sheetId="1624">
        <row r="8">
          <cell r="D8" t="str">
            <v>Paramaz Avedisian Building</v>
          </cell>
        </row>
      </sheetData>
      <sheetData sheetId="1625">
        <row r="8">
          <cell r="D8" t="str">
            <v>Paramaz Avedisian Building</v>
          </cell>
        </row>
      </sheetData>
      <sheetData sheetId="1626">
        <row r="8">
          <cell r="D8" t="str">
            <v>Paramaz Avedisian Building</v>
          </cell>
        </row>
      </sheetData>
      <sheetData sheetId="1627">
        <row r="8">
          <cell r="D8" t="str">
            <v>Paramaz Avedisian Building</v>
          </cell>
        </row>
      </sheetData>
      <sheetData sheetId="1628">
        <row r="8">
          <cell r="D8" t="str">
            <v>Paramaz Avedisian Building</v>
          </cell>
        </row>
      </sheetData>
      <sheetData sheetId="1629" refreshError="1"/>
      <sheetData sheetId="1630" refreshError="1"/>
      <sheetData sheetId="1631" refreshError="1"/>
      <sheetData sheetId="1632" refreshError="1"/>
      <sheetData sheetId="1633" refreshError="1"/>
      <sheetData sheetId="1634">
        <row r="8">
          <cell r="D8" t="str">
            <v>Paramaz Avedisian Building</v>
          </cell>
        </row>
      </sheetData>
      <sheetData sheetId="1635">
        <row r="8">
          <cell r="D8" t="str">
            <v>Paramaz Avedisian Building</v>
          </cell>
        </row>
      </sheetData>
      <sheetData sheetId="1636">
        <row r="8">
          <cell r="D8" t="str">
            <v>Paramaz Avedisian Building</v>
          </cell>
        </row>
      </sheetData>
      <sheetData sheetId="1637">
        <row r="8">
          <cell r="D8" t="str">
            <v>Paramaz Avedisian Building</v>
          </cell>
        </row>
      </sheetData>
      <sheetData sheetId="1638">
        <row r="8">
          <cell r="D8" t="str">
            <v>Paramaz Avedisian Building</v>
          </cell>
        </row>
      </sheetData>
      <sheetData sheetId="1639">
        <row r="8">
          <cell r="D8" t="str">
            <v>Paramaz Avedisian Building</v>
          </cell>
        </row>
      </sheetData>
      <sheetData sheetId="1640">
        <row r="8">
          <cell r="D8" t="str">
            <v>Paramaz Avedisian Building</v>
          </cell>
        </row>
      </sheetData>
      <sheetData sheetId="1641">
        <row r="8">
          <cell r="D8" t="str">
            <v>Paramaz Avedisian Building</v>
          </cell>
        </row>
      </sheetData>
      <sheetData sheetId="1642">
        <row r="8">
          <cell r="D8" t="str">
            <v>Paramaz Avedisian Building</v>
          </cell>
        </row>
      </sheetData>
      <sheetData sheetId="1643">
        <row r="8">
          <cell r="D8" t="str">
            <v>Paramaz Avedisian Building</v>
          </cell>
        </row>
      </sheetData>
      <sheetData sheetId="1644">
        <row r="8">
          <cell r="D8" t="str">
            <v>Paramaz Avedisian Building</v>
          </cell>
        </row>
      </sheetData>
      <sheetData sheetId="1645">
        <row r="8">
          <cell r="D8" t="str">
            <v>Paramaz Avedisian Building</v>
          </cell>
        </row>
      </sheetData>
      <sheetData sheetId="1646">
        <row r="8">
          <cell r="D8" t="str">
            <v>Paramaz Avedisian Building</v>
          </cell>
        </row>
      </sheetData>
      <sheetData sheetId="1647">
        <row r="8">
          <cell r="D8" t="str">
            <v>Paramaz Avedisian Building</v>
          </cell>
        </row>
      </sheetData>
      <sheetData sheetId="1648">
        <row r="8">
          <cell r="D8" t="str">
            <v>Paramaz Avedisian Building</v>
          </cell>
        </row>
      </sheetData>
      <sheetData sheetId="1649">
        <row r="8">
          <cell r="D8" t="str">
            <v>Paramaz Avedisian Building</v>
          </cell>
        </row>
      </sheetData>
      <sheetData sheetId="1650">
        <row r="8">
          <cell r="D8" t="str">
            <v>Paramaz Avedisian Building</v>
          </cell>
        </row>
      </sheetData>
      <sheetData sheetId="1651">
        <row r="8">
          <cell r="D8" t="str">
            <v>Paramaz Avedisian Building</v>
          </cell>
        </row>
      </sheetData>
      <sheetData sheetId="1652">
        <row r="8">
          <cell r="D8" t="str">
            <v>Paramaz Avedisian Building</v>
          </cell>
        </row>
      </sheetData>
      <sheetData sheetId="1653">
        <row r="8">
          <cell r="D8" t="str">
            <v>Paramaz Avedisian Building</v>
          </cell>
        </row>
      </sheetData>
      <sheetData sheetId="1654">
        <row r="8">
          <cell r="D8" t="str">
            <v>Paramaz Avedisian Building</v>
          </cell>
        </row>
      </sheetData>
      <sheetData sheetId="1655">
        <row r="8">
          <cell r="D8" t="str">
            <v>Paramaz Avedisian Building</v>
          </cell>
        </row>
      </sheetData>
      <sheetData sheetId="1656">
        <row r="8">
          <cell r="D8" t="str">
            <v>Paramaz Avedisian Building</v>
          </cell>
        </row>
      </sheetData>
      <sheetData sheetId="1657">
        <row r="8">
          <cell r="D8" t="str">
            <v>Paramaz Avedisian Building</v>
          </cell>
        </row>
      </sheetData>
      <sheetData sheetId="1658">
        <row r="8">
          <cell r="D8" t="str">
            <v>Paramaz Avedisian Building</v>
          </cell>
        </row>
      </sheetData>
      <sheetData sheetId="1659">
        <row r="8">
          <cell r="D8" t="str">
            <v>Paramaz Avedisian Building</v>
          </cell>
        </row>
      </sheetData>
      <sheetData sheetId="1660">
        <row r="8">
          <cell r="D8" t="str">
            <v>Paramaz Avedisian Building</v>
          </cell>
        </row>
      </sheetData>
      <sheetData sheetId="1661">
        <row r="8">
          <cell r="D8" t="str">
            <v>Paramaz Avedisian Building</v>
          </cell>
        </row>
      </sheetData>
      <sheetData sheetId="1662">
        <row r="8">
          <cell r="D8" t="str">
            <v>Paramaz Avedisian Building</v>
          </cell>
        </row>
      </sheetData>
      <sheetData sheetId="1663">
        <row r="8">
          <cell r="D8" t="str">
            <v>Paramaz Avedisian Building</v>
          </cell>
        </row>
      </sheetData>
      <sheetData sheetId="1664">
        <row r="8">
          <cell r="D8" t="str">
            <v>Paramaz Avedisian Building</v>
          </cell>
        </row>
      </sheetData>
      <sheetData sheetId="1665">
        <row r="8">
          <cell r="D8" t="str">
            <v>Paramaz Avedisian Building</v>
          </cell>
        </row>
      </sheetData>
      <sheetData sheetId="1666">
        <row r="8">
          <cell r="D8" t="str">
            <v>Paramaz Avedisian Building</v>
          </cell>
        </row>
      </sheetData>
      <sheetData sheetId="1667">
        <row r="8">
          <cell r="D8" t="str">
            <v>Paramaz Avedisian Building</v>
          </cell>
        </row>
      </sheetData>
      <sheetData sheetId="1668">
        <row r="8">
          <cell r="D8" t="str">
            <v>Paramaz Avedisian Building</v>
          </cell>
        </row>
      </sheetData>
      <sheetData sheetId="1669">
        <row r="8">
          <cell r="D8" t="str">
            <v>Paramaz Avedisian Building</v>
          </cell>
        </row>
      </sheetData>
      <sheetData sheetId="1670">
        <row r="8">
          <cell r="D8" t="str">
            <v>Paramaz Avedisian Building</v>
          </cell>
        </row>
      </sheetData>
      <sheetData sheetId="1671">
        <row r="8">
          <cell r="D8" t="str">
            <v>Paramaz Avedisian Building</v>
          </cell>
        </row>
      </sheetData>
      <sheetData sheetId="1672">
        <row r="8">
          <cell r="D8" t="str">
            <v>Paramaz Avedisian Building</v>
          </cell>
        </row>
      </sheetData>
      <sheetData sheetId="1673">
        <row r="8">
          <cell r="D8" t="str">
            <v>Paramaz Avedisian Building</v>
          </cell>
        </row>
      </sheetData>
      <sheetData sheetId="1674">
        <row r="8">
          <cell r="D8" t="str">
            <v>Paramaz Avedisian Building</v>
          </cell>
        </row>
      </sheetData>
      <sheetData sheetId="1675">
        <row r="8">
          <cell r="D8" t="str">
            <v>Paramaz Avedisian Building</v>
          </cell>
        </row>
      </sheetData>
      <sheetData sheetId="1676">
        <row r="8">
          <cell r="D8" t="str">
            <v>Paramaz Avedisian Building</v>
          </cell>
        </row>
      </sheetData>
      <sheetData sheetId="1677">
        <row r="8">
          <cell r="D8" t="str">
            <v>Paramaz Avedisian Building</v>
          </cell>
        </row>
      </sheetData>
      <sheetData sheetId="1678">
        <row r="8">
          <cell r="D8" t="str">
            <v>Paramaz Avedisian Building</v>
          </cell>
        </row>
      </sheetData>
      <sheetData sheetId="1679">
        <row r="8">
          <cell r="D8" t="str">
            <v>Paramaz Avedisian Building</v>
          </cell>
        </row>
      </sheetData>
      <sheetData sheetId="1680">
        <row r="8">
          <cell r="D8" t="str">
            <v>Paramaz Avedisian Building</v>
          </cell>
        </row>
      </sheetData>
      <sheetData sheetId="1681">
        <row r="8">
          <cell r="D8" t="str">
            <v>Paramaz Avedisian Building</v>
          </cell>
        </row>
      </sheetData>
      <sheetData sheetId="1682">
        <row r="8">
          <cell r="D8" t="str">
            <v>Paramaz Avedisian Building</v>
          </cell>
        </row>
      </sheetData>
      <sheetData sheetId="1683">
        <row r="8">
          <cell r="D8" t="str">
            <v>Paramaz Avedisian Building</v>
          </cell>
        </row>
      </sheetData>
      <sheetData sheetId="1684">
        <row r="8">
          <cell r="D8" t="str">
            <v>Paramaz Avedisian Building</v>
          </cell>
        </row>
      </sheetData>
      <sheetData sheetId="1685">
        <row r="8">
          <cell r="D8" t="str">
            <v>Paramaz Avedisian Building</v>
          </cell>
        </row>
      </sheetData>
      <sheetData sheetId="1686">
        <row r="8">
          <cell r="D8" t="str">
            <v>Paramaz Avedisian Building</v>
          </cell>
        </row>
      </sheetData>
      <sheetData sheetId="1687">
        <row r="8">
          <cell r="D8" t="str">
            <v>Paramaz Avedisian Building</v>
          </cell>
        </row>
      </sheetData>
      <sheetData sheetId="1688">
        <row r="8">
          <cell r="D8" t="str">
            <v>Paramaz Avedisian Building</v>
          </cell>
        </row>
      </sheetData>
      <sheetData sheetId="1689">
        <row r="8">
          <cell r="D8" t="str">
            <v>Paramaz Avedisian Building</v>
          </cell>
        </row>
      </sheetData>
      <sheetData sheetId="1690">
        <row r="8">
          <cell r="D8" t="str">
            <v>Paramaz Avedisian Building</v>
          </cell>
        </row>
      </sheetData>
      <sheetData sheetId="1691">
        <row r="8">
          <cell r="D8" t="str">
            <v>Paramaz Avedisian Building</v>
          </cell>
        </row>
      </sheetData>
      <sheetData sheetId="1692">
        <row r="8">
          <cell r="D8" t="str">
            <v>Paramaz Avedisian Building</v>
          </cell>
        </row>
      </sheetData>
      <sheetData sheetId="1693">
        <row r="8">
          <cell r="D8" t="str">
            <v>Paramaz Avedisian Building</v>
          </cell>
        </row>
      </sheetData>
      <sheetData sheetId="1694">
        <row r="8">
          <cell r="D8" t="str">
            <v>Paramaz Avedisian Building</v>
          </cell>
        </row>
      </sheetData>
      <sheetData sheetId="1695">
        <row r="8">
          <cell r="D8" t="str">
            <v>Paramaz Avedisian Building</v>
          </cell>
        </row>
      </sheetData>
      <sheetData sheetId="1696">
        <row r="8">
          <cell r="D8" t="str">
            <v>Paramaz Avedisian Building</v>
          </cell>
        </row>
      </sheetData>
      <sheetData sheetId="1697">
        <row r="8">
          <cell r="D8" t="str">
            <v>Paramaz Avedisian Building</v>
          </cell>
        </row>
      </sheetData>
      <sheetData sheetId="1698">
        <row r="8">
          <cell r="D8" t="str">
            <v>Paramaz Avedisian Building</v>
          </cell>
        </row>
      </sheetData>
      <sheetData sheetId="1699">
        <row r="8">
          <cell r="D8" t="str">
            <v>Paramaz Avedisian Building</v>
          </cell>
        </row>
      </sheetData>
      <sheetData sheetId="1700">
        <row r="8">
          <cell r="D8" t="str">
            <v>Paramaz Avedisian Building</v>
          </cell>
        </row>
      </sheetData>
      <sheetData sheetId="1701">
        <row r="8">
          <cell r="D8" t="str">
            <v>Paramaz Avedisian Building</v>
          </cell>
        </row>
      </sheetData>
      <sheetData sheetId="1702">
        <row r="8">
          <cell r="D8" t="str">
            <v>Paramaz Avedisian Building</v>
          </cell>
        </row>
      </sheetData>
      <sheetData sheetId="1703">
        <row r="8">
          <cell r="D8" t="str">
            <v>Paramaz Avedisian Building</v>
          </cell>
        </row>
      </sheetData>
      <sheetData sheetId="1704">
        <row r="8">
          <cell r="D8" t="str">
            <v>Paramaz Avedisian Building</v>
          </cell>
        </row>
      </sheetData>
      <sheetData sheetId="1705">
        <row r="8">
          <cell r="D8" t="str">
            <v>Paramaz Avedisian Building</v>
          </cell>
        </row>
      </sheetData>
      <sheetData sheetId="1706">
        <row r="8">
          <cell r="D8" t="str">
            <v>Paramaz Avedisian Building</v>
          </cell>
        </row>
      </sheetData>
      <sheetData sheetId="1707">
        <row r="8">
          <cell r="D8" t="str">
            <v>Paramaz Avedisian Building</v>
          </cell>
        </row>
      </sheetData>
      <sheetData sheetId="1708">
        <row r="8">
          <cell r="D8" t="str">
            <v>Paramaz Avedisian Building</v>
          </cell>
        </row>
      </sheetData>
      <sheetData sheetId="1709">
        <row r="8">
          <cell r="D8" t="str">
            <v>Paramaz Avedisian Building</v>
          </cell>
        </row>
      </sheetData>
      <sheetData sheetId="1710">
        <row r="8">
          <cell r="D8" t="str">
            <v>Paramaz Avedisian Building</v>
          </cell>
        </row>
      </sheetData>
      <sheetData sheetId="1711">
        <row r="8">
          <cell r="D8" t="str">
            <v>Paramaz Avedisian Building</v>
          </cell>
        </row>
      </sheetData>
      <sheetData sheetId="1712">
        <row r="8">
          <cell r="D8" t="str">
            <v>Paramaz Avedisian Building</v>
          </cell>
        </row>
      </sheetData>
      <sheetData sheetId="1713">
        <row r="8">
          <cell r="D8" t="str">
            <v>Paramaz Avedisian Building</v>
          </cell>
        </row>
      </sheetData>
      <sheetData sheetId="1714">
        <row r="8">
          <cell r="D8" t="str">
            <v>Paramaz Avedisian Building</v>
          </cell>
        </row>
      </sheetData>
      <sheetData sheetId="1715">
        <row r="8">
          <cell r="D8" t="str">
            <v>Paramaz Avedisian Building</v>
          </cell>
        </row>
      </sheetData>
      <sheetData sheetId="1716">
        <row r="8">
          <cell r="D8" t="str">
            <v>Paramaz Avedisian Building</v>
          </cell>
        </row>
      </sheetData>
      <sheetData sheetId="1717">
        <row r="8">
          <cell r="D8" t="str">
            <v>Paramaz Avedisian Building</v>
          </cell>
        </row>
      </sheetData>
      <sheetData sheetId="1718">
        <row r="8">
          <cell r="D8" t="str">
            <v>Paramaz Avedisian Building</v>
          </cell>
        </row>
      </sheetData>
      <sheetData sheetId="1719">
        <row r="8">
          <cell r="D8" t="str">
            <v>Paramaz Avedisian Building</v>
          </cell>
        </row>
      </sheetData>
      <sheetData sheetId="1720">
        <row r="8">
          <cell r="D8" t="str">
            <v>Paramaz Avedisian Building</v>
          </cell>
        </row>
      </sheetData>
      <sheetData sheetId="1721">
        <row r="8">
          <cell r="D8" t="str">
            <v>Paramaz Avedisian Building</v>
          </cell>
        </row>
      </sheetData>
      <sheetData sheetId="1722">
        <row r="8">
          <cell r="D8" t="str">
            <v>Paramaz Avedisian Building</v>
          </cell>
        </row>
      </sheetData>
      <sheetData sheetId="1723">
        <row r="8">
          <cell r="D8" t="str">
            <v>Paramaz Avedisian Building</v>
          </cell>
        </row>
      </sheetData>
      <sheetData sheetId="1724">
        <row r="8">
          <cell r="D8" t="str">
            <v>Paramaz Avedisian Building</v>
          </cell>
        </row>
      </sheetData>
      <sheetData sheetId="1725">
        <row r="8">
          <cell r="D8" t="str">
            <v>Paramaz Avedisian Building</v>
          </cell>
        </row>
      </sheetData>
      <sheetData sheetId="1726">
        <row r="8">
          <cell r="D8" t="str">
            <v>Paramaz Avedisian Building</v>
          </cell>
        </row>
      </sheetData>
      <sheetData sheetId="1727">
        <row r="8">
          <cell r="D8" t="str">
            <v>Paramaz Avedisian Building</v>
          </cell>
        </row>
      </sheetData>
      <sheetData sheetId="1728">
        <row r="8">
          <cell r="D8" t="str">
            <v>Paramaz Avedisian Building</v>
          </cell>
        </row>
      </sheetData>
      <sheetData sheetId="1729">
        <row r="8">
          <cell r="D8" t="str">
            <v>Paramaz Avedisian Building</v>
          </cell>
        </row>
      </sheetData>
      <sheetData sheetId="1730">
        <row r="8">
          <cell r="D8" t="str">
            <v>Paramaz Avedisian Building</v>
          </cell>
        </row>
      </sheetData>
      <sheetData sheetId="1731">
        <row r="8">
          <cell r="D8" t="str">
            <v>Paramaz Avedisian Building</v>
          </cell>
        </row>
      </sheetData>
      <sheetData sheetId="1732">
        <row r="8">
          <cell r="D8" t="str">
            <v>Paramaz Avedisian Building</v>
          </cell>
        </row>
      </sheetData>
      <sheetData sheetId="1733">
        <row r="8">
          <cell r="D8" t="str">
            <v>Paramaz Avedisian Building</v>
          </cell>
        </row>
      </sheetData>
      <sheetData sheetId="1734">
        <row r="8">
          <cell r="D8" t="str">
            <v>Paramaz Avedisian Building</v>
          </cell>
        </row>
      </sheetData>
      <sheetData sheetId="1735">
        <row r="8">
          <cell r="D8" t="str">
            <v>Paramaz Avedisian Building</v>
          </cell>
        </row>
      </sheetData>
      <sheetData sheetId="1736">
        <row r="8">
          <cell r="D8" t="str">
            <v>Paramaz Avedisian Building</v>
          </cell>
        </row>
      </sheetData>
      <sheetData sheetId="1737">
        <row r="8">
          <cell r="D8" t="str">
            <v>Paramaz Avedisian Building</v>
          </cell>
        </row>
      </sheetData>
      <sheetData sheetId="1738">
        <row r="8">
          <cell r="D8" t="str">
            <v>Paramaz Avedisian Building</v>
          </cell>
        </row>
      </sheetData>
      <sheetData sheetId="1739">
        <row r="8">
          <cell r="D8" t="str">
            <v>Paramaz Avedisian Building</v>
          </cell>
        </row>
      </sheetData>
      <sheetData sheetId="1740">
        <row r="8">
          <cell r="D8" t="str">
            <v>Paramaz Avedisian Building</v>
          </cell>
        </row>
      </sheetData>
      <sheetData sheetId="1741">
        <row r="8">
          <cell r="D8" t="str">
            <v>Paramaz Avedisian Building</v>
          </cell>
        </row>
      </sheetData>
      <sheetData sheetId="1742">
        <row r="8">
          <cell r="D8" t="str">
            <v>Paramaz Avedisian Building</v>
          </cell>
        </row>
      </sheetData>
      <sheetData sheetId="1743">
        <row r="8">
          <cell r="D8" t="str">
            <v>Paramaz Avedisian Building</v>
          </cell>
        </row>
      </sheetData>
      <sheetData sheetId="1744">
        <row r="8">
          <cell r="D8" t="str">
            <v>Paramaz Avedisian Building</v>
          </cell>
        </row>
      </sheetData>
      <sheetData sheetId="1745">
        <row r="8">
          <cell r="D8" t="str">
            <v>Paramaz Avedisian Building</v>
          </cell>
        </row>
      </sheetData>
      <sheetData sheetId="1746">
        <row r="8">
          <cell r="D8" t="str">
            <v>Paramaz Avedisian Building</v>
          </cell>
        </row>
      </sheetData>
      <sheetData sheetId="1747">
        <row r="8">
          <cell r="D8" t="str">
            <v>Paramaz Avedisian Building</v>
          </cell>
        </row>
      </sheetData>
      <sheetData sheetId="1748">
        <row r="8">
          <cell r="D8" t="str">
            <v>Paramaz Avedisian Building</v>
          </cell>
        </row>
      </sheetData>
      <sheetData sheetId="1749">
        <row r="8">
          <cell r="D8" t="str">
            <v>Paramaz Avedisian Building</v>
          </cell>
        </row>
      </sheetData>
      <sheetData sheetId="1750">
        <row r="8">
          <cell r="D8" t="str">
            <v>Paramaz Avedisian Building</v>
          </cell>
        </row>
      </sheetData>
      <sheetData sheetId="1751">
        <row r="8">
          <cell r="D8" t="str">
            <v>Paramaz Avedisian Building</v>
          </cell>
        </row>
      </sheetData>
      <sheetData sheetId="1752">
        <row r="8">
          <cell r="D8" t="str">
            <v>Paramaz Avedisian Building</v>
          </cell>
        </row>
      </sheetData>
      <sheetData sheetId="1753">
        <row r="8">
          <cell r="D8" t="str">
            <v>Paramaz Avedisian Building</v>
          </cell>
        </row>
      </sheetData>
      <sheetData sheetId="1754">
        <row r="8">
          <cell r="D8" t="str">
            <v>Paramaz Avedisian Building</v>
          </cell>
        </row>
      </sheetData>
      <sheetData sheetId="1755">
        <row r="8">
          <cell r="D8" t="str">
            <v>Paramaz Avedisian Building</v>
          </cell>
        </row>
      </sheetData>
      <sheetData sheetId="1756">
        <row r="8">
          <cell r="D8" t="str">
            <v>Paramaz Avedisian Building</v>
          </cell>
        </row>
      </sheetData>
      <sheetData sheetId="1757">
        <row r="8">
          <cell r="D8" t="str">
            <v>Paramaz Avedisian Building</v>
          </cell>
        </row>
      </sheetData>
      <sheetData sheetId="1758">
        <row r="8">
          <cell r="D8" t="str">
            <v>Paramaz Avedisian Building</v>
          </cell>
        </row>
      </sheetData>
      <sheetData sheetId="1759">
        <row r="8">
          <cell r="D8" t="str">
            <v>Paramaz Avedisian Building</v>
          </cell>
        </row>
      </sheetData>
      <sheetData sheetId="1760">
        <row r="8">
          <cell r="D8" t="str">
            <v>Paramaz Avedisian Building</v>
          </cell>
        </row>
      </sheetData>
      <sheetData sheetId="1761">
        <row r="8">
          <cell r="D8" t="str">
            <v>Paramaz Avedisian Building</v>
          </cell>
        </row>
      </sheetData>
      <sheetData sheetId="1762">
        <row r="8">
          <cell r="D8" t="str">
            <v>Paramaz Avedisian Building</v>
          </cell>
        </row>
      </sheetData>
      <sheetData sheetId="1763">
        <row r="8">
          <cell r="D8" t="str">
            <v>Paramaz Avedisian Building</v>
          </cell>
        </row>
      </sheetData>
      <sheetData sheetId="1764">
        <row r="8">
          <cell r="D8" t="str">
            <v>Paramaz Avedisian Building</v>
          </cell>
        </row>
      </sheetData>
      <sheetData sheetId="1765">
        <row r="8">
          <cell r="D8" t="str">
            <v>Paramaz Avedisian Building</v>
          </cell>
        </row>
      </sheetData>
      <sheetData sheetId="1766">
        <row r="8">
          <cell r="D8" t="str">
            <v>Paramaz Avedisian Building</v>
          </cell>
        </row>
      </sheetData>
      <sheetData sheetId="1767">
        <row r="8">
          <cell r="D8" t="str">
            <v>Paramaz Avedisian Building</v>
          </cell>
        </row>
      </sheetData>
      <sheetData sheetId="1768">
        <row r="8">
          <cell r="D8" t="str">
            <v>Paramaz Avedisian Building</v>
          </cell>
        </row>
      </sheetData>
      <sheetData sheetId="1769">
        <row r="8">
          <cell r="D8" t="str">
            <v>Paramaz Avedisian Building</v>
          </cell>
        </row>
      </sheetData>
      <sheetData sheetId="1770">
        <row r="8">
          <cell r="D8" t="str">
            <v>Paramaz Avedisian Building</v>
          </cell>
        </row>
      </sheetData>
      <sheetData sheetId="1771">
        <row r="8">
          <cell r="D8" t="str">
            <v>Paramaz Avedisian Building</v>
          </cell>
        </row>
      </sheetData>
      <sheetData sheetId="1772">
        <row r="8">
          <cell r="D8" t="str">
            <v>Paramaz Avedisian Building</v>
          </cell>
        </row>
      </sheetData>
      <sheetData sheetId="1773">
        <row r="8">
          <cell r="D8" t="str">
            <v>Paramaz Avedisian Building</v>
          </cell>
        </row>
      </sheetData>
      <sheetData sheetId="1774">
        <row r="8">
          <cell r="D8" t="str">
            <v>Paramaz Avedisian Building</v>
          </cell>
        </row>
      </sheetData>
      <sheetData sheetId="1775">
        <row r="8">
          <cell r="D8" t="str">
            <v>Paramaz Avedisian Building</v>
          </cell>
        </row>
      </sheetData>
      <sheetData sheetId="1776">
        <row r="8">
          <cell r="D8" t="str">
            <v>Paramaz Avedisian Building</v>
          </cell>
        </row>
      </sheetData>
      <sheetData sheetId="1777">
        <row r="8">
          <cell r="D8" t="str">
            <v>Paramaz Avedisian Building</v>
          </cell>
        </row>
      </sheetData>
      <sheetData sheetId="1778">
        <row r="8">
          <cell r="D8" t="str">
            <v>Paramaz Avedisian Building</v>
          </cell>
        </row>
      </sheetData>
      <sheetData sheetId="1779">
        <row r="8">
          <cell r="D8" t="str">
            <v>Paramaz Avedisian Building</v>
          </cell>
        </row>
      </sheetData>
      <sheetData sheetId="1780">
        <row r="8">
          <cell r="D8" t="str">
            <v>Paramaz Avedisian Building</v>
          </cell>
        </row>
      </sheetData>
      <sheetData sheetId="1781">
        <row r="8">
          <cell r="D8" t="str">
            <v>Paramaz Avedisian Building</v>
          </cell>
        </row>
      </sheetData>
      <sheetData sheetId="1782">
        <row r="8">
          <cell r="D8" t="str">
            <v>Paramaz Avedisian Building</v>
          </cell>
        </row>
      </sheetData>
      <sheetData sheetId="1783">
        <row r="8">
          <cell r="D8" t="str">
            <v>Paramaz Avedisian Building</v>
          </cell>
        </row>
      </sheetData>
      <sheetData sheetId="1784">
        <row r="8">
          <cell r="D8" t="str">
            <v>Paramaz Avedisian Building</v>
          </cell>
        </row>
      </sheetData>
      <sheetData sheetId="1785">
        <row r="8">
          <cell r="D8" t="str">
            <v>Paramaz Avedisian Building</v>
          </cell>
        </row>
      </sheetData>
      <sheetData sheetId="1786">
        <row r="8">
          <cell r="D8" t="str">
            <v>Paramaz Avedisian Building</v>
          </cell>
        </row>
      </sheetData>
      <sheetData sheetId="1787">
        <row r="8">
          <cell r="D8" t="str">
            <v>Paramaz Avedisian Building</v>
          </cell>
        </row>
      </sheetData>
      <sheetData sheetId="1788">
        <row r="8">
          <cell r="D8" t="str">
            <v>Paramaz Avedisian Building</v>
          </cell>
        </row>
      </sheetData>
      <sheetData sheetId="1789">
        <row r="8">
          <cell r="D8" t="str">
            <v>Paramaz Avedisian Building</v>
          </cell>
        </row>
      </sheetData>
      <sheetData sheetId="1790">
        <row r="8">
          <cell r="D8" t="str">
            <v>Paramaz Avedisian Building</v>
          </cell>
        </row>
      </sheetData>
      <sheetData sheetId="1791">
        <row r="8">
          <cell r="D8" t="str">
            <v>Paramaz Avedisian Building</v>
          </cell>
        </row>
      </sheetData>
      <sheetData sheetId="1792">
        <row r="8">
          <cell r="D8" t="str">
            <v>Paramaz Avedisian Building</v>
          </cell>
        </row>
      </sheetData>
      <sheetData sheetId="1793">
        <row r="8">
          <cell r="D8" t="str">
            <v>Paramaz Avedisian Building</v>
          </cell>
        </row>
      </sheetData>
      <sheetData sheetId="1794">
        <row r="8">
          <cell r="D8" t="str">
            <v>Paramaz Avedisian Building</v>
          </cell>
        </row>
      </sheetData>
      <sheetData sheetId="1795">
        <row r="8">
          <cell r="D8" t="str">
            <v>Paramaz Avedisian Building</v>
          </cell>
        </row>
      </sheetData>
      <sheetData sheetId="1796">
        <row r="8">
          <cell r="D8" t="str">
            <v>Paramaz Avedisian Building</v>
          </cell>
        </row>
      </sheetData>
      <sheetData sheetId="1797">
        <row r="8">
          <cell r="D8" t="str">
            <v>Paramaz Avedisian Building</v>
          </cell>
        </row>
      </sheetData>
      <sheetData sheetId="1798">
        <row r="8">
          <cell r="D8" t="str">
            <v>Paramaz Avedisian Building</v>
          </cell>
        </row>
      </sheetData>
      <sheetData sheetId="1799">
        <row r="8">
          <cell r="D8" t="str">
            <v>Paramaz Avedisian Building</v>
          </cell>
        </row>
      </sheetData>
      <sheetData sheetId="1800">
        <row r="8">
          <cell r="D8" t="str">
            <v>Paramaz Avedisian Building</v>
          </cell>
        </row>
      </sheetData>
      <sheetData sheetId="1801">
        <row r="8">
          <cell r="D8" t="str">
            <v>Paramaz Avedisian Building</v>
          </cell>
        </row>
      </sheetData>
      <sheetData sheetId="1802">
        <row r="8">
          <cell r="D8" t="str">
            <v>Paramaz Avedisian Building</v>
          </cell>
        </row>
      </sheetData>
      <sheetData sheetId="1803">
        <row r="8">
          <cell r="D8" t="str">
            <v>Paramaz Avedisian Building</v>
          </cell>
        </row>
      </sheetData>
      <sheetData sheetId="1804">
        <row r="8">
          <cell r="D8" t="str">
            <v>Paramaz Avedisian Building</v>
          </cell>
        </row>
      </sheetData>
      <sheetData sheetId="1805">
        <row r="8">
          <cell r="D8" t="str">
            <v>Paramaz Avedisian Building</v>
          </cell>
        </row>
      </sheetData>
      <sheetData sheetId="1806">
        <row r="8">
          <cell r="D8" t="str">
            <v>Paramaz Avedisian Building</v>
          </cell>
        </row>
      </sheetData>
      <sheetData sheetId="1807">
        <row r="8">
          <cell r="D8" t="str">
            <v>Paramaz Avedisian Building</v>
          </cell>
        </row>
      </sheetData>
      <sheetData sheetId="1808">
        <row r="8">
          <cell r="D8" t="str">
            <v>Paramaz Avedisian Building</v>
          </cell>
        </row>
      </sheetData>
      <sheetData sheetId="1809">
        <row r="8">
          <cell r="D8" t="str">
            <v>Paramaz Avedisian Building</v>
          </cell>
        </row>
      </sheetData>
      <sheetData sheetId="1810">
        <row r="8">
          <cell r="D8" t="str">
            <v>Paramaz Avedisian Building</v>
          </cell>
        </row>
      </sheetData>
      <sheetData sheetId="1811">
        <row r="8">
          <cell r="D8" t="str">
            <v>Paramaz Avedisian Building</v>
          </cell>
        </row>
      </sheetData>
      <sheetData sheetId="1812">
        <row r="8">
          <cell r="D8" t="str">
            <v>Paramaz Avedisian Building</v>
          </cell>
        </row>
      </sheetData>
      <sheetData sheetId="1813">
        <row r="8">
          <cell r="D8" t="str">
            <v>Paramaz Avedisian Building</v>
          </cell>
        </row>
      </sheetData>
      <sheetData sheetId="1814">
        <row r="8">
          <cell r="D8" t="str">
            <v>Paramaz Avedisian Building</v>
          </cell>
        </row>
      </sheetData>
      <sheetData sheetId="1815">
        <row r="8">
          <cell r="D8" t="str">
            <v>Paramaz Avedisian Building</v>
          </cell>
        </row>
      </sheetData>
      <sheetData sheetId="1816">
        <row r="8">
          <cell r="D8" t="str">
            <v>Paramaz Avedisian Building</v>
          </cell>
        </row>
      </sheetData>
      <sheetData sheetId="1817">
        <row r="8">
          <cell r="D8" t="str">
            <v>Paramaz Avedisian Building</v>
          </cell>
        </row>
      </sheetData>
      <sheetData sheetId="1818">
        <row r="8">
          <cell r="D8" t="str">
            <v>Paramaz Avedisian Building</v>
          </cell>
        </row>
      </sheetData>
      <sheetData sheetId="1819">
        <row r="8">
          <cell r="D8" t="str">
            <v>Paramaz Avedisian Building</v>
          </cell>
        </row>
      </sheetData>
      <sheetData sheetId="1820">
        <row r="8">
          <cell r="D8" t="str">
            <v>Paramaz Avedisian Building</v>
          </cell>
        </row>
      </sheetData>
      <sheetData sheetId="1821">
        <row r="8">
          <cell r="D8" t="str">
            <v>Paramaz Avedisian Building</v>
          </cell>
        </row>
      </sheetData>
      <sheetData sheetId="1822">
        <row r="8">
          <cell r="D8" t="str">
            <v>Paramaz Avedisian Building</v>
          </cell>
        </row>
      </sheetData>
      <sheetData sheetId="1823">
        <row r="8">
          <cell r="D8" t="str">
            <v>Paramaz Avedisian Building</v>
          </cell>
        </row>
      </sheetData>
      <sheetData sheetId="1824">
        <row r="8">
          <cell r="D8" t="str">
            <v>Paramaz Avedisian Building</v>
          </cell>
        </row>
      </sheetData>
      <sheetData sheetId="1825">
        <row r="8">
          <cell r="D8" t="str">
            <v>Paramaz Avedisian Building</v>
          </cell>
        </row>
      </sheetData>
      <sheetData sheetId="1826">
        <row r="8">
          <cell r="D8" t="str">
            <v>Paramaz Avedisian Building</v>
          </cell>
        </row>
      </sheetData>
      <sheetData sheetId="1827">
        <row r="8">
          <cell r="D8" t="str">
            <v>Paramaz Avedisian Building</v>
          </cell>
        </row>
      </sheetData>
      <sheetData sheetId="1828">
        <row r="8">
          <cell r="D8" t="str">
            <v>Paramaz Avedisian Building</v>
          </cell>
        </row>
      </sheetData>
      <sheetData sheetId="1829">
        <row r="8">
          <cell r="D8" t="str">
            <v>Paramaz Avedisian Building</v>
          </cell>
        </row>
      </sheetData>
      <sheetData sheetId="1830">
        <row r="8">
          <cell r="D8" t="str">
            <v>Paramaz Avedisian Building</v>
          </cell>
        </row>
      </sheetData>
      <sheetData sheetId="1831">
        <row r="8">
          <cell r="D8" t="str">
            <v>Paramaz Avedisian Building</v>
          </cell>
        </row>
      </sheetData>
      <sheetData sheetId="1832">
        <row r="8">
          <cell r="D8" t="str">
            <v>Paramaz Avedisian Building</v>
          </cell>
        </row>
      </sheetData>
      <sheetData sheetId="1833">
        <row r="8">
          <cell r="D8" t="str">
            <v>Paramaz Avedisian Building</v>
          </cell>
        </row>
      </sheetData>
      <sheetData sheetId="1834">
        <row r="8">
          <cell r="D8" t="str">
            <v>Paramaz Avedisian Building</v>
          </cell>
        </row>
      </sheetData>
      <sheetData sheetId="1835">
        <row r="8">
          <cell r="D8" t="str">
            <v>Paramaz Avedisian Building</v>
          </cell>
        </row>
      </sheetData>
      <sheetData sheetId="1836">
        <row r="8">
          <cell r="D8" t="str">
            <v>Paramaz Avedisian Building</v>
          </cell>
        </row>
      </sheetData>
      <sheetData sheetId="1837">
        <row r="8">
          <cell r="D8" t="str">
            <v>Paramaz Avedisian Building</v>
          </cell>
        </row>
      </sheetData>
      <sheetData sheetId="1838">
        <row r="8">
          <cell r="D8" t="str">
            <v>Paramaz Avedisian Building</v>
          </cell>
        </row>
      </sheetData>
      <sheetData sheetId="1839">
        <row r="8">
          <cell r="D8" t="str">
            <v>Paramaz Avedisian Building</v>
          </cell>
        </row>
      </sheetData>
      <sheetData sheetId="1840">
        <row r="8">
          <cell r="D8" t="str">
            <v>Paramaz Avedisian Building</v>
          </cell>
        </row>
      </sheetData>
      <sheetData sheetId="1841">
        <row r="8">
          <cell r="D8" t="str">
            <v>Paramaz Avedisian Building</v>
          </cell>
        </row>
      </sheetData>
      <sheetData sheetId="1842">
        <row r="8">
          <cell r="D8" t="str">
            <v>Paramaz Avedisian Building</v>
          </cell>
        </row>
      </sheetData>
      <sheetData sheetId="1843">
        <row r="8">
          <cell r="D8" t="str">
            <v>Paramaz Avedisian Building</v>
          </cell>
        </row>
      </sheetData>
      <sheetData sheetId="1844">
        <row r="8">
          <cell r="D8" t="str">
            <v>Paramaz Avedisian Building</v>
          </cell>
        </row>
      </sheetData>
      <sheetData sheetId="1845">
        <row r="8">
          <cell r="D8" t="str">
            <v>Paramaz Avedisian Building</v>
          </cell>
        </row>
      </sheetData>
      <sheetData sheetId="1846">
        <row r="8">
          <cell r="D8" t="str">
            <v>Paramaz Avedisian Building</v>
          </cell>
        </row>
      </sheetData>
      <sheetData sheetId="1847">
        <row r="8">
          <cell r="D8" t="str">
            <v>Paramaz Avedisian Building</v>
          </cell>
        </row>
      </sheetData>
      <sheetData sheetId="1848">
        <row r="8">
          <cell r="D8" t="str">
            <v>Paramaz Avedisian Building</v>
          </cell>
        </row>
      </sheetData>
      <sheetData sheetId="1849">
        <row r="8">
          <cell r="D8" t="str">
            <v>Paramaz Avedisian Building</v>
          </cell>
        </row>
      </sheetData>
      <sheetData sheetId="1850">
        <row r="8">
          <cell r="D8" t="str">
            <v>Paramaz Avedisian Building</v>
          </cell>
        </row>
      </sheetData>
      <sheetData sheetId="1851">
        <row r="8">
          <cell r="D8" t="str">
            <v>Paramaz Avedisian Building</v>
          </cell>
        </row>
      </sheetData>
      <sheetData sheetId="1852">
        <row r="8">
          <cell r="D8" t="str">
            <v>Paramaz Avedisian Building</v>
          </cell>
        </row>
      </sheetData>
      <sheetData sheetId="1853">
        <row r="8">
          <cell r="D8" t="str">
            <v>Paramaz Avedisian Building</v>
          </cell>
        </row>
      </sheetData>
      <sheetData sheetId="1854">
        <row r="8">
          <cell r="D8" t="str">
            <v>Paramaz Avedisian Building</v>
          </cell>
        </row>
      </sheetData>
      <sheetData sheetId="1855">
        <row r="8">
          <cell r="D8" t="str">
            <v>Paramaz Avedisian Building</v>
          </cell>
        </row>
      </sheetData>
      <sheetData sheetId="1856">
        <row r="8">
          <cell r="D8" t="str">
            <v>Paramaz Avedisian Building</v>
          </cell>
        </row>
      </sheetData>
      <sheetData sheetId="1857">
        <row r="8">
          <cell r="D8" t="str">
            <v>Paramaz Avedisian Building</v>
          </cell>
        </row>
      </sheetData>
      <sheetData sheetId="1858">
        <row r="8">
          <cell r="D8" t="str">
            <v>Paramaz Avedisian Building</v>
          </cell>
        </row>
      </sheetData>
      <sheetData sheetId="1859">
        <row r="8">
          <cell r="D8" t="str">
            <v>Paramaz Avedisian Building</v>
          </cell>
        </row>
      </sheetData>
      <sheetData sheetId="1860">
        <row r="8">
          <cell r="D8" t="str">
            <v>Paramaz Avedisian Building</v>
          </cell>
        </row>
      </sheetData>
      <sheetData sheetId="1861">
        <row r="8">
          <cell r="D8" t="str">
            <v>Paramaz Avedisian Building</v>
          </cell>
        </row>
      </sheetData>
      <sheetData sheetId="1862">
        <row r="8">
          <cell r="D8" t="str">
            <v>Paramaz Avedisian Building</v>
          </cell>
        </row>
      </sheetData>
      <sheetData sheetId="1863">
        <row r="8">
          <cell r="D8" t="str">
            <v>Paramaz Avedisian Building</v>
          </cell>
        </row>
      </sheetData>
      <sheetData sheetId="1864">
        <row r="8">
          <cell r="D8" t="str">
            <v>Paramaz Avedisian Building</v>
          </cell>
        </row>
      </sheetData>
      <sheetData sheetId="1865">
        <row r="8">
          <cell r="D8" t="str">
            <v>Paramaz Avedisian Building</v>
          </cell>
        </row>
      </sheetData>
      <sheetData sheetId="1866">
        <row r="8">
          <cell r="D8" t="str">
            <v>Paramaz Avedisian Building</v>
          </cell>
        </row>
      </sheetData>
      <sheetData sheetId="1867">
        <row r="8">
          <cell r="D8" t="str">
            <v>Paramaz Avedisian Building</v>
          </cell>
        </row>
      </sheetData>
      <sheetData sheetId="1868">
        <row r="8">
          <cell r="D8" t="str">
            <v>Paramaz Avedisian Building</v>
          </cell>
        </row>
      </sheetData>
      <sheetData sheetId="1869">
        <row r="8">
          <cell r="D8" t="str">
            <v>Paramaz Avedisian Building</v>
          </cell>
        </row>
      </sheetData>
      <sheetData sheetId="1870">
        <row r="8">
          <cell r="D8" t="str">
            <v>Paramaz Avedisian Building</v>
          </cell>
        </row>
      </sheetData>
      <sheetData sheetId="1871">
        <row r="8">
          <cell r="D8" t="str">
            <v>Paramaz Avedisian Building</v>
          </cell>
        </row>
      </sheetData>
      <sheetData sheetId="1872">
        <row r="8">
          <cell r="D8" t="str">
            <v>Paramaz Avedisian Building</v>
          </cell>
        </row>
      </sheetData>
      <sheetData sheetId="1873">
        <row r="8">
          <cell r="D8" t="str">
            <v>Paramaz Avedisian Building</v>
          </cell>
        </row>
      </sheetData>
      <sheetData sheetId="1874">
        <row r="8">
          <cell r="D8" t="str">
            <v>Paramaz Avedisian Building</v>
          </cell>
        </row>
      </sheetData>
      <sheetData sheetId="1875">
        <row r="8">
          <cell r="D8" t="str">
            <v>Paramaz Avedisian Building</v>
          </cell>
        </row>
      </sheetData>
      <sheetData sheetId="1876">
        <row r="8">
          <cell r="D8" t="str">
            <v>Paramaz Avedisian Building</v>
          </cell>
        </row>
      </sheetData>
      <sheetData sheetId="1877">
        <row r="8">
          <cell r="D8" t="str">
            <v>Paramaz Avedisian Building</v>
          </cell>
        </row>
      </sheetData>
      <sheetData sheetId="1878">
        <row r="8">
          <cell r="D8" t="str">
            <v>Paramaz Avedisian Building</v>
          </cell>
        </row>
      </sheetData>
      <sheetData sheetId="1879">
        <row r="8">
          <cell r="D8" t="str">
            <v>Paramaz Avedisian Building</v>
          </cell>
        </row>
      </sheetData>
      <sheetData sheetId="1880">
        <row r="8">
          <cell r="D8" t="str">
            <v>Paramaz Avedisian Building</v>
          </cell>
        </row>
      </sheetData>
      <sheetData sheetId="1881">
        <row r="8">
          <cell r="D8" t="str">
            <v>Paramaz Avedisian Building</v>
          </cell>
        </row>
      </sheetData>
      <sheetData sheetId="1882">
        <row r="8">
          <cell r="D8" t="str">
            <v>Paramaz Avedisian Building</v>
          </cell>
        </row>
      </sheetData>
      <sheetData sheetId="1883">
        <row r="8">
          <cell r="D8" t="str">
            <v>Paramaz Avedisian Building</v>
          </cell>
        </row>
      </sheetData>
      <sheetData sheetId="1884">
        <row r="8">
          <cell r="D8" t="str">
            <v>Paramaz Avedisian Building</v>
          </cell>
        </row>
      </sheetData>
      <sheetData sheetId="1885">
        <row r="8">
          <cell r="D8" t="str">
            <v>Paramaz Avedisian Building</v>
          </cell>
        </row>
      </sheetData>
      <sheetData sheetId="1886">
        <row r="8">
          <cell r="D8" t="str">
            <v>Paramaz Avedisian Building</v>
          </cell>
        </row>
      </sheetData>
      <sheetData sheetId="1887">
        <row r="8">
          <cell r="D8" t="str">
            <v>Paramaz Avedisian Building</v>
          </cell>
        </row>
      </sheetData>
      <sheetData sheetId="1888">
        <row r="8">
          <cell r="D8" t="str">
            <v>Paramaz Avedisian Building</v>
          </cell>
        </row>
      </sheetData>
      <sheetData sheetId="1889">
        <row r="8">
          <cell r="D8" t="str">
            <v>Paramaz Avedisian Building</v>
          </cell>
        </row>
      </sheetData>
      <sheetData sheetId="1890">
        <row r="8">
          <cell r="D8" t="str">
            <v>Paramaz Avedisian Building</v>
          </cell>
        </row>
      </sheetData>
      <sheetData sheetId="1891">
        <row r="8">
          <cell r="D8" t="str">
            <v>Paramaz Avedisian Building</v>
          </cell>
        </row>
      </sheetData>
      <sheetData sheetId="1892">
        <row r="8">
          <cell r="D8" t="str">
            <v>Paramaz Avedisian Building</v>
          </cell>
        </row>
      </sheetData>
      <sheetData sheetId="1893">
        <row r="8">
          <cell r="D8" t="str">
            <v>Paramaz Avedisian Building</v>
          </cell>
        </row>
      </sheetData>
      <sheetData sheetId="1894">
        <row r="8">
          <cell r="D8" t="str">
            <v>Paramaz Avedisian Building</v>
          </cell>
        </row>
      </sheetData>
      <sheetData sheetId="1895">
        <row r="8">
          <cell r="D8" t="str">
            <v>Paramaz Avedisian Building</v>
          </cell>
        </row>
      </sheetData>
      <sheetData sheetId="1896">
        <row r="8">
          <cell r="D8" t="str">
            <v>Paramaz Avedisian Building</v>
          </cell>
        </row>
      </sheetData>
      <sheetData sheetId="1897">
        <row r="8">
          <cell r="D8" t="str">
            <v>Paramaz Avedisian Building</v>
          </cell>
        </row>
      </sheetData>
      <sheetData sheetId="1898">
        <row r="8">
          <cell r="D8" t="str">
            <v>Paramaz Avedisian Building</v>
          </cell>
        </row>
      </sheetData>
      <sheetData sheetId="1899">
        <row r="8">
          <cell r="D8" t="str">
            <v>Paramaz Avedisian Building</v>
          </cell>
        </row>
      </sheetData>
      <sheetData sheetId="1900">
        <row r="8">
          <cell r="D8" t="str">
            <v>Paramaz Avedisian Building</v>
          </cell>
        </row>
      </sheetData>
      <sheetData sheetId="1901">
        <row r="8">
          <cell r="D8" t="str">
            <v>Paramaz Avedisian Building</v>
          </cell>
        </row>
      </sheetData>
      <sheetData sheetId="1902">
        <row r="8">
          <cell r="D8" t="str">
            <v>Paramaz Avedisian Building</v>
          </cell>
        </row>
      </sheetData>
      <sheetData sheetId="1903">
        <row r="8">
          <cell r="D8" t="str">
            <v>Paramaz Avedisian Building</v>
          </cell>
        </row>
      </sheetData>
      <sheetData sheetId="1904">
        <row r="8">
          <cell r="D8" t="str">
            <v>Paramaz Avedisian Building</v>
          </cell>
        </row>
      </sheetData>
      <sheetData sheetId="1905">
        <row r="8">
          <cell r="D8" t="str">
            <v>Paramaz Avedisian Building</v>
          </cell>
        </row>
      </sheetData>
      <sheetData sheetId="1906">
        <row r="8">
          <cell r="D8" t="str">
            <v>Paramaz Avedisian Building</v>
          </cell>
        </row>
      </sheetData>
      <sheetData sheetId="1907">
        <row r="8">
          <cell r="D8" t="str">
            <v>Paramaz Avedisian Building</v>
          </cell>
        </row>
      </sheetData>
      <sheetData sheetId="1908">
        <row r="8">
          <cell r="D8" t="str">
            <v>Paramaz Avedisian Building</v>
          </cell>
        </row>
      </sheetData>
      <sheetData sheetId="1909">
        <row r="8">
          <cell r="D8" t="str">
            <v>Paramaz Avedisian Building</v>
          </cell>
        </row>
      </sheetData>
      <sheetData sheetId="1910">
        <row r="8">
          <cell r="D8" t="str">
            <v>Paramaz Avedisian Building</v>
          </cell>
        </row>
      </sheetData>
      <sheetData sheetId="1911">
        <row r="8">
          <cell r="D8" t="str">
            <v>Paramaz Avedisian Building</v>
          </cell>
        </row>
      </sheetData>
      <sheetData sheetId="1912">
        <row r="8">
          <cell r="D8" t="str">
            <v>Paramaz Avedisian Building</v>
          </cell>
        </row>
      </sheetData>
      <sheetData sheetId="1913">
        <row r="8">
          <cell r="D8" t="str">
            <v>Paramaz Avedisian Building</v>
          </cell>
        </row>
      </sheetData>
      <sheetData sheetId="1914">
        <row r="8">
          <cell r="D8" t="str">
            <v>Paramaz Avedisian Building</v>
          </cell>
        </row>
      </sheetData>
      <sheetData sheetId="1915">
        <row r="8">
          <cell r="D8" t="str">
            <v>Paramaz Avedisian Building</v>
          </cell>
        </row>
      </sheetData>
      <sheetData sheetId="1916">
        <row r="8">
          <cell r="D8" t="str">
            <v>Paramaz Avedisian Building</v>
          </cell>
        </row>
      </sheetData>
      <sheetData sheetId="1917">
        <row r="8">
          <cell r="D8" t="str">
            <v>Paramaz Avedisian Building</v>
          </cell>
        </row>
      </sheetData>
      <sheetData sheetId="1918">
        <row r="8">
          <cell r="D8" t="str">
            <v>Paramaz Avedisian Building</v>
          </cell>
        </row>
      </sheetData>
      <sheetData sheetId="1919">
        <row r="8">
          <cell r="D8" t="str">
            <v>Paramaz Avedisian Building</v>
          </cell>
        </row>
      </sheetData>
      <sheetData sheetId="1920">
        <row r="8">
          <cell r="D8" t="str">
            <v>Paramaz Avedisian Building</v>
          </cell>
        </row>
      </sheetData>
      <sheetData sheetId="1921">
        <row r="8">
          <cell r="D8" t="str">
            <v>Paramaz Avedisian Building</v>
          </cell>
        </row>
      </sheetData>
      <sheetData sheetId="1922">
        <row r="8">
          <cell r="D8" t="str">
            <v>Paramaz Avedisian Building</v>
          </cell>
        </row>
      </sheetData>
      <sheetData sheetId="1923">
        <row r="8">
          <cell r="D8" t="str">
            <v>Paramaz Avedisian Building</v>
          </cell>
        </row>
      </sheetData>
      <sheetData sheetId="1924">
        <row r="8">
          <cell r="D8" t="str">
            <v>Paramaz Avedisian Building</v>
          </cell>
        </row>
      </sheetData>
      <sheetData sheetId="1925">
        <row r="8">
          <cell r="D8" t="str">
            <v>Paramaz Avedisian Building</v>
          </cell>
        </row>
      </sheetData>
      <sheetData sheetId="1926">
        <row r="8">
          <cell r="D8" t="str">
            <v>Paramaz Avedisian Building</v>
          </cell>
        </row>
      </sheetData>
      <sheetData sheetId="1927">
        <row r="8">
          <cell r="D8" t="str">
            <v>Paramaz Avedisian Building</v>
          </cell>
        </row>
      </sheetData>
      <sheetData sheetId="1928">
        <row r="8">
          <cell r="D8" t="str">
            <v>Paramaz Avedisian Building</v>
          </cell>
        </row>
      </sheetData>
      <sheetData sheetId="1929">
        <row r="8">
          <cell r="D8" t="str">
            <v>Paramaz Avedisian Building</v>
          </cell>
        </row>
      </sheetData>
      <sheetData sheetId="1930">
        <row r="8">
          <cell r="D8" t="str">
            <v>Paramaz Avedisian Building</v>
          </cell>
        </row>
      </sheetData>
      <sheetData sheetId="1931">
        <row r="8">
          <cell r="D8" t="str">
            <v>Paramaz Avedisian Building</v>
          </cell>
        </row>
      </sheetData>
      <sheetData sheetId="1932">
        <row r="8">
          <cell r="D8" t="str">
            <v>Paramaz Avedisian Building</v>
          </cell>
        </row>
      </sheetData>
      <sheetData sheetId="1933">
        <row r="8">
          <cell r="D8" t="str">
            <v>Paramaz Avedisian Building</v>
          </cell>
        </row>
      </sheetData>
      <sheetData sheetId="1934">
        <row r="8">
          <cell r="D8" t="str">
            <v>Paramaz Avedisian Building</v>
          </cell>
        </row>
      </sheetData>
      <sheetData sheetId="1935">
        <row r="8">
          <cell r="D8" t="str">
            <v>Paramaz Avedisian Building</v>
          </cell>
        </row>
      </sheetData>
      <sheetData sheetId="1936">
        <row r="8">
          <cell r="D8" t="str">
            <v>Paramaz Avedisian Building</v>
          </cell>
        </row>
      </sheetData>
      <sheetData sheetId="1937">
        <row r="8">
          <cell r="D8" t="str">
            <v>Paramaz Avedisian Building</v>
          </cell>
        </row>
      </sheetData>
      <sheetData sheetId="1938">
        <row r="8">
          <cell r="D8" t="str">
            <v>Paramaz Avedisian Building</v>
          </cell>
        </row>
      </sheetData>
      <sheetData sheetId="1939">
        <row r="8">
          <cell r="D8" t="str">
            <v>Paramaz Avedisian Building</v>
          </cell>
        </row>
      </sheetData>
      <sheetData sheetId="1940">
        <row r="8">
          <cell r="D8" t="str">
            <v>Paramaz Avedisian Building</v>
          </cell>
        </row>
      </sheetData>
      <sheetData sheetId="1941">
        <row r="8">
          <cell r="D8" t="str">
            <v>Paramaz Avedisian Building</v>
          </cell>
        </row>
      </sheetData>
      <sheetData sheetId="1942">
        <row r="8">
          <cell r="D8" t="str">
            <v>Paramaz Avedisian Building</v>
          </cell>
        </row>
      </sheetData>
      <sheetData sheetId="1943">
        <row r="8">
          <cell r="D8" t="str">
            <v>Paramaz Avedisian Building</v>
          </cell>
        </row>
      </sheetData>
      <sheetData sheetId="1944">
        <row r="8">
          <cell r="D8" t="str">
            <v>Paramaz Avedisian Building</v>
          </cell>
        </row>
      </sheetData>
      <sheetData sheetId="1945">
        <row r="8">
          <cell r="D8" t="str">
            <v>Paramaz Avedisian Building</v>
          </cell>
        </row>
      </sheetData>
      <sheetData sheetId="1946">
        <row r="8">
          <cell r="D8" t="str">
            <v>Paramaz Avedisian Building</v>
          </cell>
        </row>
      </sheetData>
      <sheetData sheetId="1947">
        <row r="8">
          <cell r="D8" t="str">
            <v>Paramaz Avedisian Building</v>
          </cell>
        </row>
      </sheetData>
      <sheetData sheetId="1948">
        <row r="8">
          <cell r="D8" t="str">
            <v>Paramaz Avedisian Building</v>
          </cell>
        </row>
      </sheetData>
      <sheetData sheetId="1949">
        <row r="8">
          <cell r="D8" t="str">
            <v>Paramaz Avedisian Building</v>
          </cell>
        </row>
      </sheetData>
      <sheetData sheetId="1950">
        <row r="8">
          <cell r="D8" t="str">
            <v>Paramaz Avedisian Building</v>
          </cell>
        </row>
      </sheetData>
      <sheetData sheetId="1951">
        <row r="8">
          <cell r="D8" t="str">
            <v>Paramaz Avedisian Building</v>
          </cell>
        </row>
      </sheetData>
      <sheetData sheetId="1952">
        <row r="8">
          <cell r="D8" t="str">
            <v>Paramaz Avedisian Building</v>
          </cell>
        </row>
      </sheetData>
      <sheetData sheetId="1953">
        <row r="8">
          <cell r="D8" t="str">
            <v>Paramaz Avedisian Building</v>
          </cell>
        </row>
      </sheetData>
      <sheetData sheetId="1954">
        <row r="8">
          <cell r="D8" t="str">
            <v>Paramaz Avedisian Building</v>
          </cell>
        </row>
      </sheetData>
      <sheetData sheetId="1955">
        <row r="8">
          <cell r="D8" t="str">
            <v>Paramaz Avedisian Building</v>
          </cell>
        </row>
      </sheetData>
      <sheetData sheetId="1956">
        <row r="8">
          <cell r="D8" t="str">
            <v>Paramaz Avedisian Building</v>
          </cell>
        </row>
      </sheetData>
      <sheetData sheetId="1957">
        <row r="8">
          <cell r="D8" t="str">
            <v>Paramaz Avedisian Building</v>
          </cell>
        </row>
      </sheetData>
      <sheetData sheetId="1958">
        <row r="8">
          <cell r="D8" t="str">
            <v>Paramaz Avedisian Building</v>
          </cell>
        </row>
      </sheetData>
      <sheetData sheetId="1959">
        <row r="8">
          <cell r="D8" t="str">
            <v>Paramaz Avedisian Building</v>
          </cell>
        </row>
      </sheetData>
      <sheetData sheetId="1960">
        <row r="8">
          <cell r="D8" t="str">
            <v>Paramaz Avedisian Building</v>
          </cell>
        </row>
      </sheetData>
      <sheetData sheetId="1961">
        <row r="8">
          <cell r="D8" t="str">
            <v>Paramaz Avedisian Building</v>
          </cell>
        </row>
      </sheetData>
      <sheetData sheetId="1962">
        <row r="8">
          <cell r="D8" t="str">
            <v>Paramaz Avedisian Building</v>
          </cell>
        </row>
      </sheetData>
      <sheetData sheetId="1963">
        <row r="8">
          <cell r="D8" t="str">
            <v>Paramaz Avedisian Building</v>
          </cell>
        </row>
      </sheetData>
      <sheetData sheetId="1964">
        <row r="8">
          <cell r="D8" t="str">
            <v>Paramaz Avedisian Building</v>
          </cell>
        </row>
      </sheetData>
      <sheetData sheetId="1965">
        <row r="8">
          <cell r="D8" t="str">
            <v>Paramaz Avedisian Building</v>
          </cell>
        </row>
      </sheetData>
      <sheetData sheetId="1966">
        <row r="8">
          <cell r="D8" t="str">
            <v>Paramaz Avedisian Building</v>
          </cell>
        </row>
      </sheetData>
      <sheetData sheetId="1967">
        <row r="8">
          <cell r="D8" t="str">
            <v>Paramaz Avedisian Building</v>
          </cell>
        </row>
      </sheetData>
      <sheetData sheetId="1968">
        <row r="8">
          <cell r="D8" t="str">
            <v>Paramaz Avedisian Building</v>
          </cell>
        </row>
      </sheetData>
      <sheetData sheetId="1969">
        <row r="8">
          <cell r="D8" t="str">
            <v>Paramaz Avedisian Building</v>
          </cell>
        </row>
      </sheetData>
      <sheetData sheetId="1970">
        <row r="8">
          <cell r="D8" t="str">
            <v>Paramaz Avedisian Building</v>
          </cell>
        </row>
      </sheetData>
      <sheetData sheetId="1971">
        <row r="8">
          <cell r="D8" t="str">
            <v>Paramaz Avedisian Building</v>
          </cell>
        </row>
      </sheetData>
      <sheetData sheetId="1972">
        <row r="8">
          <cell r="D8" t="str">
            <v>Paramaz Avedisian Building</v>
          </cell>
        </row>
      </sheetData>
      <sheetData sheetId="1973">
        <row r="8">
          <cell r="D8" t="str">
            <v>Paramaz Avedisian Building</v>
          </cell>
        </row>
      </sheetData>
      <sheetData sheetId="1974">
        <row r="8">
          <cell r="D8" t="str">
            <v>Paramaz Avedisian Building</v>
          </cell>
        </row>
      </sheetData>
      <sheetData sheetId="1975">
        <row r="8">
          <cell r="D8" t="str">
            <v>Paramaz Avedisian Building</v>
          </cell>
        </row>
      </sheetData>
      <sheetData sheetId="1976">
        <row r="8">
          <cell r="D8" t="str">
            <v>Paramaz Avedisian Building</v>
          </cell>
        </row>
      </sheetData>
      <sheetData sheetId="1977">
        <row r="8">
          <cell r="D8" t="str">
            <v>Paramaz Avedisian Building</v>
          </cell>
        </row>
      </sheetData>
      <sheetData sheetId="1978">
        <row r="8">
          <cell r="D8" t="str">
            <v>Paramaz Avedisian Building</v>
          </cell>
        </row>
      </sheetData>
      <sheetData sheetId="1979">
        <row r="8">
          <cell r="D8" t="str">
            <v>Paramaz Avedisian Building</v>
          </cell>
        </row>
      </sheetData>
      <sheetData sheetId="1980">
        <row r="8">
          <cell r="D8" t="str">
            <v>Paramaz Avedisian Building</v>
          </cell>
        </row>
      </sheetData>
      <sheetData sheetId="1981">
        <row r="8">
          <cell r="D8" t="str">
            <v>Paramaz Avedisian Building</v>
          </cell>
        </row>
      </sheetData>
      <sheetData sheetId="1982">
        <row r="8">
          <cell r="D8" t="str">
            <v>Paramaz Avedisian Building</v>
          </cell>
        </row>
      </sheetData>
      <sheetData sheetId="1983">
        <row r="8">
          <cell r="D8" t="str">
            <v>Paramaz Avedisian Building</v>
          </cell>
        </row>
      </sheetData>
      <sheetData sheetId="1984">
        <row r="8">
          <cell r="D8" t="str">
            <v>Paramaz Avedisian Building</v>
          </cell>
        </row>
      </sheetData>
      <sheetData sheetId="1985">
        <row r="8">
          <cell r="D8" t="str">
            <v>Paramaz Avedisian Building</v>
          </cell>
        </row>
      </sheetData>
      <sheetData sheetId="1986">
        <row r="8">
          <cell r="D8" t="str">
            <v>Paramaz Avedisian Building</v>
          </cell>
        </row>
      </sheetData>
      <sheetData sheetId="1987">
        <row r="8">
          <cell r="D8" t="str">
            <v>Paramaz Avedisian Building</v>
          </cell>
        </row>
      </sheetData>
      <sheetData sheetId="1988">
        <row r="8">
          <cell r="D8" t="str">
            <v>Paramaz Avedisian Building</v>
          </cell>
        </row>
      </sheetData>
      <sheetData sheetId="1989">
        <row r="8">
          <cell r="D8" t="str">
            <v>Paramaz Avedisian Building</v>
          </cell>
        </row>
      </sheetData>
      <sheetData sheetId="1990">
        <row r="8">
          <cell r="D8" t="str">
            <v>Paramaz Avedisian Building</v>
          </cell>
        </row>
      </sheetData>
      <sheetData sheetId="1991">
        <row r="8">
          <cell r="D8" t="str">
            <v>Paramaz Avedisian Building</v>
          </cell>
        </row>
      </sheetData>
      <sheetData sheetId="1992">
        <row r="8">
          <cell r="D8" t="str">
            <v>Paramaz Avedisian Building</v>
          </cell>
        </row>
      </sheetData>
      <sheetData sheetId="1993">
        <row r="8">
          <cell r="D8" t="str">
            <v>Paramaz Avedisian Building</v>
          </cell>
        </row>
      </sheetData>
      <sheetData sheetId="1994">
        <row r="8">
          <cell r="D8" t="str">
            <v>Paramaz Avedisian Building</v>
          </cell>
        </row>
      </sheetData>
      <sheetData sheetId="1995">
        <row r="8">
          <cell r="D8" t="str">
            <v>Paramaz Avedisian Building</v>
          </cell>
        </row>
      </sheetData>
      <sheetData sheetId="1996">
        <row r="8">
          <cell r="D8" t="str">
            <v>Paramaz Avedisian Building</v>
          </cell>
        </row>
      </sheetData>
      <sheetData sheetId="1997">
        <row r="8">
          <cell r="D8" t="str">
            <v>Paramaz Avedisian Building</v>
          </cell>
        </row>
      </sheetData>
      <sheetData sheetId="1998">
        <row r="8">
          <cell r="D8" t="str">
            <v>Paramaz Avedisian Building</v>
          </cell>
        </row>
      </sheetData>
      <sheetData sheetId="1999">
        <row r="8">
          <cell r="D8" t="str">
            <v>Paramaz Avedisian Building</v>
          </cell>
        </row>
      </sheetData>
      <sheetData sheetId="2000">
        <row r="8">
          <cell r="D8" t="str">
            <v>Paramaz Avedisian Building</v>
          </cell>
        </row>
      </sheetData>
      <sheetData sheetId="2001">
        <row r="8">
          <cell r="D8" t="str">
            <v>Paramaz Avedisian Building</v>
          </cell>
        </row>
      </sheetData>
      <sheetData sheetId="2002">
        <row r="8">
          <cell r="D8" t="str">
            <v>Paramaz Avedisian Building</v>
          </cell>
        </row>
      </sheetData>
      <sheetData sheetId="2003">
        <row r="8">
          <cell r="D8" t="str">
            <v>Paramaz Avedisian Building</v>
          </cell>
        </row>
      </sheetData>
      <sheetData sheetId="2004">
        <row r="8">
          <cell r="D8" t="str">
            <v>Paramaz Avedisian Building</v>
          </cell>
        </row>
      </sheetData>
      <sheetData sheetId="2005">
        <row r="8">
          <cell r="D8" t="str">
            <v>Paramaz Avedisian Building</v>
          </cell>
        </row>
      </sheetData>
      <sheetData sheetId="2006">
        <row r="8">
          <cell r="D8" t="str">
            <v>Paramaz Avedisian Building</v>
          </cell>
        </row>
      </sheetData>
      <sheetData sheetId="2007">
        <row r="8">
          <cell r="D8" t="str">
            <v>Paramaz Avedisian Building</v>
          </cell>
        </row>
      </sheetData>
      <sheetData sheetId="2008">
        <row r="8">
          <cell r="D8" t="str">
            <v>Paramaz Avedisian Building</v>
          </cell>
        </row>
      </sheetData>
      <sheetData sheetId="2009">
        <row r="8">
          <cell r="D8" t="str">
            <v>Paramaz Avedisian Building</v>
          </cell>
        </row>
      </sheetData>
      <sheetData sheetId="2010">
        <row r="8">
          <cell r="D8" t="str">
            <v>Paramaz Avedisian Building</v>
          </cell>
        </row>
      </sheetData>
      <sheetData sheetId="2011">
        <row r="8">
          <cell r="D8" t="str">
            <v>Paramaz Avedisian Building</v>
          </cell>
        </row>
      </sheetData>
      <sheetData sheetId="2012">
        <row r="8">
          <cell r="D8" t="str">
            <v>Paramaz Avedisian Building</v>
          </cell>
        </row>
      </sheetData>
      <sheetData sheetId="2013">
        <row r="8">
          <cell r="D8" t="str">
            <v>Paramaz Avedisian Building</v>
          </cell>
        </row>
      </sheetData>
      <sheetData sheetId="2014">
        <row r="8">
          <cell r="D8" t="str">
            <v>Paramaz Avedisian Building</v>
          </cell>
        </row>
      </sheetData>
      <sheetData sheetId="2015">
        <row r="8">
          <cell r="D8" t="str">
            <v>Paramaz Avedisian Building</v>
          </cell>
        </row>
      </sheetData>
      <sheetData sheetId="2016">
        <row r="8">
          <cell r="D8" t="str">
            <v>Paramaz Avedisian Building</v>
          </cell>
        </row>
      </sheetData>
      <sheetData sheetId="2017">
        <row r="8">
          <cell r="D8" t="str">
            <v>Paramaz Avedisian Building</v>
          </cell>
        </row>
      </sheetData>
      <sheetData sheetId="2018">
        <row r="8">
          <cell r="D8" t="str">
            <v>Paramaz Avedisian Building</v>
          </cell>
        </row>
      </sheetData>
      <sheetData sheetId="2019">
        <row r="8">
          <cell r="D8" t="str">
            <v>Paramaz Avedisian Building</v>
          </cell>
        </row>
      </sheetData>
      <sheetData sheetId="2020">
        <row r="8">
          <cell r="D8" t="str">
            <v>Paramaz Avedisian Building</v>
          </cell>
        </row>
      </sheetData>
      <sheetData sheetId="2021">
        <row r="8">
          <cell r="D8" t="str">
            <v>Paramaz Avedisian Building</v>
          </cell>
        </row>
      </sheetData>
      <sheetData sheetId="2022">
        <row r="8">
          <cell r="D8" t="str">
            <v>Paramaz Avedisian Building</v>
          </cell>
        </row>
      </sheetData>
      <sheetData sheetId="2023">
        <row r="8">
          <cell r="D8" t="str">
            <v>Paramaz Avedisian Building</v>
          </cell>
        </row>
      </sheetData>
      <sheetData sheetId="2024">
        <row r="8">
          <cell r="D8" t="str">
            <v>Paramaz Avedisian Building</v>
          </cell>
        </row>
      </sheetData>
      <sheetData sheetId="2025">
        <row r="8">
          <cell r="D8" t="str">
            <v>Paramaz Avedisian Building</v>
          </cell>
        </row>
      </sheetData>
      <sheetData sheetId="2026">
        <row r="8">
          <cell r="D8" t="str">
            <v>Paramaz Avedisian Building</v>
          </cell>
        </row>
      </sheetData>
      <sheetData sheetId="2027">
        <row r="8">
          <cell r="D8" t="str">
            <v>Paramaz Avedisian Building</v>
          </cell>
        </row>
      </sheetData>
      <sheetData sheetId="2028">
        <row r="8">
          <cell r="D8" t="str">
            <v>Paramaz Avedisian Building</v>
          </cell>
        </row>
      </sheetData>
      <sheetData sheetId="2029">
        <row r="8">
          <cell r="D8" t="str">
            <v>Paramaz Avedisian Building</v>
          </cell>
        </row>
      </sheetData>
      <sheetData sheetId="2030">
        <row r="8">
          <cell r="D8" t="str">
            <v>Paramaz Avedisian Building</v>
          </cell>
        </row>
      </sheetData>
      <sheetData sheetId="2031">
        <row r="8">
          <cell r="D8" t="str">
            <v>Paramaz Avedisian Building</v>
          </cell>
        </row>
      </sheetData>
      <sheetData sheetId="2032">
        <row r="8">
          <cell r="D8" t="str">
            <v>Paramaz Avedisian Building</v>
          </cell>
        </row>
      </sheetData>
      <sheetData sheetId="2033">
        <row r="8">
          <cell r="D8" t="str">
            <v>Paramaz Avedisian Building</v>
          </cell>
        </row>
      </sheetData>
      <sheetData sheetId="2034">
        <row r="8">
          <cell r="D8" t="str">
            <v>Paramaz Avedisian Building</v>
          </cell>
        </row>
      </sheetData>
      <sheetData sheetId="2035">
        <row r="8">
          <cell r="D8" t="str">
            <v>Paramaz Avedisian Building</v>
          </cell>
        </row>
      </sheetData>
      <sheetData sheetId="2036">
        <row r="8">
          <cell r="D8" t="str">
            <v>Paramaz Avedisian Building</v>
          </cell>
        </row>
      </sheetData>
      <sheetData sheetId="2037">
        <row r="8">
          <cell r="D8" t="str">
            <v>Paramaz Avedisian Building</v>
          </cell>
        </row>
      </sheetData>
      <sheetData sheetId="2038">
        <row r="8">
          <cell r="D8" t="str">
            <v>Paramaz Avedisian Building</v>
          </cell>
        </row>
      </sheetData>
      <sheetData sheetId="2039">
        <row r="8">
          <cell r="D8" t="str">
            <v>Paramaz Avedisian Building</v>
          </cell>
        </row>
      </sheetData>
      <sheetData sheetId="2040">
        <row r="8">
          <cell r="D8" t="str">
            <v>Paramaz Avedisian Building</v>
          </cell>
        </row>
      </sheetData>
      <sheetData sheetId="2041">
        <row r="8">
          <cell r="D8" t="str">
            <v>Paramaz Avedisian Building</v>
          </cell>
        </row>
      </sheetData>
      <sheetData sheetId="2042">
        <row r="8">
          <cell r="D8" t="str">
            <v>Paramaz Avedisian Building</v>
          </cell>
        </row>
      </sheetData>
      <sheetData sheetId="2043">
        <row r="8">
          <cell r="D8" t="str">
            <v>Paramaz Avedisian Building</v>
          </cell>
        </row>
      </sheetData>
      <sheetData sheetId="2044">
        <row r="8">
          <cell r="D8" t="str">
            <v>Paramaz Avedisian Building</v>
          </cell>
        </row>
      </sheetData>
      <sheetData sheetId="2045">
        <row r="8">
          <cell r="D8" t="str">
            <v>Paramaz Avedisian Building</v>
          </cell>
        </row>
      </sheetData>
      <sheetData sheetId="2046">
        <row r="8">
          <cell r="D8" t="str">
            <v>Paramaz Avedisian Building</v>
          </cell>
        </row>
      </sheetData>
      <sheetData sheetId="2047">
        <row r="8">
          <cell r="D8" t="str">
            <v>Paramaz Avedisian Building</v>
          </cell>
        </row>
      </sheetData>
      <sheetData sheetId="2048">
        <row r="8">
          <cell r="D8" t="str">
            <v>Paramaz Avedisian Building</v>
          </cell>
        </row>
      </sheetData>
      <sheetData sheetId="2049">
        <row r="8">
          <cell r="D8" t="str">
            <v>Paramaz Avedisian Building</v>
          </cell>
        </row>
      </sheetData>
      <sheetData sheetId="2050">
        <row r="8">
          <cell r="D8" t="str">
            <v>Paramaz Avedisian Building</v>
          </cell>
        </row>
      </sheetData>
      <sheetData sheetId="2051">
        <row r="8">
          <cell r="D8" t="str">
            <v>Paramaz Avedisian Building</v>
          </cell>
        </row>
      </sheetData>
      <sheetData sheetId="2052">
        <row r="8">
          <cell r="D8" t="str">
            <v>Paramaz Avedisian Building</v>
          </cell>
        </row>
      </sheetData>
      <sheetData sheetId="2053">
        <row r="8">
          <cell r="D8" t="str">
            <v>Paramaz Avedisian Building</v>
          </cell>
        </row>
      </sheetData>
      <sheetData sheetId="2054">
        <row r="8">
          <cell r="D8" t="str">
            <v>Paramaz Avedisian Building</v>
          </cell>
        </row>
      </sheetData>
      <sheetData sheetId="2055">
        <row r="8">
          <cell r="D8" t="str">
            <v>Paramaz Avedisian Building</v>
          </cell>
        </row>
      </sheetData>
      <sheetData sheetId="2056">
        <row r="8">
          <cell r="D8" t="str">
            <v>Paramaz Avedisian Building</v>
          </cell>
        </row>
      </sheetData>
      <sheetData sheetId="2057">
        <row r="8">
          <cell r="D8" t="str">
            <v>Paramaz Avedisian Building</v>
          </cell>
        </row>
      </sheetData>
      <sheetData sheetId="2058">
        <row r="8">
          <cell r="D8" t="str">
            <v>Paramaz Avedisian Building</v>
          </cell>
        </row>
      </sheetData>
      <sheetData sheetId="2059">
        <row r="8">
          <cell r="D8" t="str">
            <v>Paramaz Avedisian Building</v>
          </cell>
        </row>
      </sheetData>
      <sheetData sheetId="2060">
        <row r="8">
          <cell r="D8" t="str">
            <v>Paramaz Avedisian Building</v>
          </cell>
        </row>
      </sheetData>
      <sheetData sheetId="2061">
        <row r="8">
          <cell r="D8" t="str">
            <v>Paramaz Avedisian Building</v>
          </cell>
        </row>
      </sheetData>
      <sheetData sheetId="2062">
        <row r="8">
          <cell r="D8" t="str">
            <v>Paramaz Avedisian Building</v>
          </cell>
        </row>
      </sheetData>
      <sheetData sheetId="2063">
        <row r="8">
          <cell r="D8" t="str">
            <v>Paramaz Avedisian Building</v>
          </cell>
        </row>
      </sheetData>
      <sheetData sheetId="2064">
        <row r="8">
          <cell r="D8" t="str">
            <v>Paramaz Avedisian Building</v>
          </cell>
        </row>
      </sheetData>
      <sheetData sheetId="2065">
        <row r="8">
          <cell r="D8" t="str">
            <v>Paramaz Avedisian Building</v>
          </cell>
        </row>
      </sheetData>
      <sheetData sheetId="2066">
        <row r="8">
          <cell r="D8" t="str">
            <v>Paramaz Avedisian Building</v>
          </cell>
        </row>
      </sheetData>
      <sheetData sheetId="2067">
        <row r="8">
          <cell r="D8" t="str">
            <v>Paramaz Avedisian Building</v>
          </cell>
        </row>
      </sheetData>
      <sheetData sheetId="2068">
        <row r="8">
          <cell r="D8" t="str">
            <v>Paramaz Avedisian Building</v>
          </cell>
        </row>
      </sheetData>
      <sheetData sheetId="2069">
        <row r="8">
          <cell r="D8" t="str">
            <v>Paramaz Avedisian Building</v>
          </cell>
        </row>
      </sheetData>
      <sheetData sheetId="2070">
        <row r="8">
          <cell r="D8" t="str">
            <v>Paramaz Avedisian Building</v>
          </cell>
        </row>
      </sheetData>
      <sheetData sheetId="2071">
        <row r="8">
          <cell r="D8" t="str">
            <v>Paramaz Avedisian Building</v>
          </cell>
        </row>
      </sheetData>
      <sheetData sheetId="2072">
        <row r="8">
          <cell r="D8" t="str">
            <v>Paramaz Avedisian Building</v>
          </cell>
        </row>
      </sheetData>
      <sheetData sheetId="2073">
        <row r="8">
          <cell r="D8" t="str">
            <v>Paramaz Avedisian Building</v>
          </cell>
        </row>
      </sheetData>
      <sheetData sheetId="2074">
        <row r="8">
          <cell r="D8" t="str">
            <v>Paramaz Avedisian Building</v>
          </cell>
        </row>
      </sheetData>
      <sheetData sheetId="2075">
        <row r="8">
          <cell r="D8" t="str">
            <v>Paramaz Avedisian Building</v>
          </cell>
        </row>
      </sheetData>
      <sheetData sheetId="2076">
        <row r="8">
          <cell r="D8" t="str">
            <v>Paramaz Avedisian Building</v>
          </cell>
        </row>
      </sheetData>
      <sheetData sheetId="2077">
        <row r="8">
          <cell r="D8" t="str">
            <v>Paramaz Avedisian Building</v>
          </cell>
        </row>
      </sheetData>
      <sheetData sheetId="2078">
        <row r="8">
          <cell r="D8" t="str">
            <v>Paramaz Avedisian Building</v>
          </cell>
        </row>
      </sheetData>
      <sheetData sheetId="2079">
        <row r="8">
          <cell r="D8" t="str">
            <v>Paramaz Avedisian Building</v>
          </cell>
        </row>
      </sheetData>
      <sheetData sheetId="2080">
        <row r="8">
          <cell r="D8" t="str">
            <v>Paramaz Avedisian Building</v>
          </cell>
        </row>
      </sheetData>
      <sheetData sheetId="2081">
        <row r="8">
          <cell r="D8" t="str">
            <v>Paramaz Avedisian Building</v>
          </cell>
        </row>
      </sheetData>
      <sheetData sheetId="2082">
        <row r="8">
          <cell r="D8" t="str">
            <v>Paramaz Avedisian Building</v>
          </cell>
        </row>
      </sheetData>
      <sheetData sheetId="2083">
        <row r="8">
          <cell r="D8" t="str">
            <v>Paramaz Avedisian Building</v>
          </cell>
        </row>
      </sheetData>
      <sheetData sheetId="2084">
        <row r="8">
          <cell r="D8" t="str">
            <v>Paramaz Avedisian Building</v>
          </cell>
        </row>
      </sheetData>
      <sheetData sheetId="2085">
        <row r="8">
          <cell r="D8" t="str">
            <v>Paramaz Avedisian Building</v>
          </cell>
        </row>
      </sheetData>
      <sheetData sheetId="2086">
        <row r="8">
          <cell r="D8" t="str">
            <v>Paramaz Avedisian Building</v>
          </cell>
        </row>
      </sheetData>
      <sheetData sheetId="2087">
        <row r="8">
          <cell r="D8" t="str">
            <v>Paramaz Avedisian Building</v>
          </cell>
        </row>
      </sheetData>
      <sheetData sheetId="2088">
        <row r="8">
          <cell r="D8" t="str">
            <v>Paramaz Avedisian Building</v>
          </cell>
        </row>
      </sheetData>
      <sheetData sheetId="2089">
        <row r="8">
          <cell r="D8" t="str">
            <v>Paramaz Avedisian Building</v>
          </cell>
        </row>
      </sheetData>
      <sheetData sheetId="2090">
        <row r="8">
          <cell r="D8" t="str">
            <v>Paramaz Avedisian Building</v>
          </cell>
        </row>
      </sheetData>
      <sheetData sheetId="2091">
        <row r="8">
          <cell r="D8" t="str">
            <v>Paramaz Avedisian Building</v>
          </cell>
        </row>
      </sheetData>
      <sheetData sheetId="2092">
        <row r="8">
          <cell r="D8" t="str">
            <v>Paramaz Avedisian Building</v>
          </cell>
        </row>
      </sheetData>
      <sheetData sheetId="2093">
        <row r="8">
          <cell r="D8" t="str">
            <v>Paramaz Avedisian Building</v>
          </cell>
        </row>
      </sheetData>
      <sheetData sheetId="2094">
        <row r="8">
          <cell r="D8" t="str">
            <v>Paramaz Avedisian Building</v>
          </cell>
        </row>
      </sheetData>
      <sheetData sheetId="2095">
        <row r="8">
          <cell r="D8" t="str">
            <v>Paramaz Avedisian Building</v>
          </cell>
        </row>
      </sheetData>
      <sheetData sheetId="2096">
        <row r="8">
          <cell r="D8" t="str">
            <v>Paramaz Avedisian Building</v>
          </cell>
        </row>
      </sheetData>
      <sheetData sheetId="2097">
        <row r="8">
          <cell r="D8" t="str">
            <v>Paramaz Avedisian Building</v>
          </cell>
        </row>
      </sheetData>
      <sheetData sheetId="2098">
        <row r="8">
          <cell r="D8" t="str">
            <v>Paramaz Avedisian Building</v>
          </cell>
        </row>
      </sheetData>
      <sheetData sheetId="2099">
        <row r="8">
          <cell r="D8" t="str">
            <v>Paramaz Avedisian Building</v>
          </cell>
        </row>
      </sheetData>
      <sheetData sheetId="2100">
        <row r="8">
          <cell r="D8" t="str">
            <v>Paramaz Avedisian Building</v>
          </cell>
        </row>
      </sheetData>
      <sheetData sheetId="2101">
        <row r="8">
          <cell r="D8" t="str">
            <v>Paramaz Avedisian Building</v>
          </cell>
        </row>
      </sheetData>
      <sheetData sheetId="2102">
        <row r="8">
          <cell r="D8" t="str">
            <v>Paramaz Avedisian Building</v>
          </cell>
        </row>
      </sheetData>
      <sheetData sheetId="2103">
        <row r="8">
          <cell r="D8" t="str">
            <v>Paramaz Avedisian Building</v>
          </cell>
        </row>
      </sheetData>
      <sheetData sheetId="2104">
        <row r="8">
          <cell r="D8" t="str">
            <v>Paramaz Avedisian Building</v>
          </cell>
        </row>
      </sheetData>
      <sheetData sheetId="2105">
        <row r="8">
          <cell r="D8" t="str">
            <v>Paramaz Avedisian Building</v>
          </cell>
        </row>
      </sheetData>
      <sheetData sheetId="2106">
        <row r="8">
          <cell r="D8" t="str">
            <v>Paramaz Avedisian Building</v>
          </cell>
        </row>
      </sheetData>
      <sheetData sheetId="2107">
        <row r="8">
          <cell r="D8" t="str">
            <v>Paramaz Avedisian Building</v>
          </cell>
        </row>
      </sheetData>
      <sheetData sheetId="2108">
        <row r="8">
          <cell r="D8" t="str">
            <v>Paramaz Avedisian Building</v>
          </cell>
        </row>
      </sheetData>
      <sheetData sheetId="2109">
        <row r="8">
          <cell r="D8" t="str">
            <v>Paramaz Avedisian Building</v>
          </cell>
        </row>
      </sheetData>
      <sheetData sheetId="2110">
        <row r="8">
          <cell r="D8" t="str">
            <v>Paramaz Avedisian Building</v>
          </cell>
        </row>
      </sheetData>
      <sheetData sheetId="2111">
        <row r="8">
          <cell r="D8" t="str">
            <v>Paramaz Avedisian Building</v>
          </cell>
        </row>
      </sheetData>
      <sheetData sheetId="2112">
        <row r="8">
          <cell r="D8" t="str">
            <v>Paramaz Avedisian Building</v>
          </cell>
        </row>
      </sheetData>
      <sheetData sheetId="2113">
        <row r="8">
          <cell r="D8" t="str">
            <v>Paramaz Avedisian Building</v>
          </cell>
        </row>
      </sheetData>
      <sheetData sheetId="2114">
        <row r="8">
          <cell r="D8" t="str">
            <v>Paramaz Avedisian Building</v>
          </cell>
        </row>
      </sheetData>
      <sheetData sheetId="2115">
        <row r="8">
          <cell r="D8" t="str">
            <v>Paramaz Avedisian Building</v>
          </cell>
        </row>
      </sheetData>
      <sheetData sheetId="2116">
        <row r="8">
          <cell r="D8" t="str">
            <v>Paramaz Avedisian Building</v>
          </cell>
        </row>
      </sheetData>
      <sheetData sheetId="2117">
        <row r="8">
          <cell r="D8" t="str">
            <v>Paramaz Avedisian Building</v>
          </cell>
        </row>
      </sheetData>
      <sheetData sheetId="2118">
        <row r="8">
          <cell r="D8" t="str">
            <v>Paramaz Avedisian Building</v>
          </cell>
        </row>
      </sheetData>
      <sheetData sheetId="2119">
        <row r="8">
          <cell r="D8" t="str">
            <v>Paramaz Avedisian Building</v>
          </cell>
        </row>
      </sheetData>
      <sheetData sheetId="2120">
        <row r="8">
          <cell r="D8" t="str">
            <v>Paramaz Avedisian Building</v>
          </cell>
        </row>
      </sheetData>
      <sheetData sheetId="2121">
        <row r="8">
          <cell r="D8" t="str">
            <v>Paramaz Avedisian Building</v>
          </cell>
        </row>
      </sheetData>
      <sheetData sheetId="2122">
        <row r="8">
          <cell r="D8" t="str">
            <v>Paramaz Avedisian Building</v>
          </cell>
        </row>
      </sheetData>
      <sheetData sheetId="2123">
        <row r="8">
          <cell r="D8" t="str">
            <v>Paramaz Avedisian Building</v>
          </cell>
        </row>
      </sheetData>
      <sheetData sheetId="2124">
        <row r="8">
          <cell r="D8" t="str">
            <v>Paramaz Avedisian Building</v>
          </cell>
        </row>
      </sheetData>
      <sheetData sheetId="2125">
        <row r="8">
          <cell r="D8" t="str">
            <v>Paramaz Avedisian Building</v>
          </cell>
        </row>
      </sheetData>
      <sheetData sheetId="2126">
        <row r="8">
          <cell r="D8" t="str">
            <v>Paramaz Avedisian Building</v>
          </cell>
        </row>
      </sheetData>
      <sheetData sheetId="2127">
        <row r="8">
          <cell r="D8" t="str">
            <v>Paramaz Avedisian Building</v>
          </cell>
        </row>
      </sheetData>
      <sheetData sheetId="2128">
        <row r="8">
          <cell r="D8" t="str">
            <v>Paramaz Avedisian Building</v>
          </cell>
        </row>
      </sheetData>
      <sheetData sheetId="2129">
        <row r="8">
          <cell r="D8" t="str">
            <v>Paramaz Avedisian Building</v>
          </cell>
        </row>
      </sheetData>
      <sheetData sheetId="2130">
        <row r="8">
          <cell r="D8" t="str">
            <v>Paramaz Avedisian Building</v>
          </cell>
        </row>
      </sheetData>
      <sheetData sheetId="2131">
        <row r="8">
          <cell r="D8" t="str">
            <v>Paramaz Avedisian Building</v>
          </cell>
        </row>
      </sheetData>
      <sheetData sheetId="2132">
        <row r="8">
          <cell r="D8" t="str">
            <v>Paramaz Avedisian Building</v>
          </cell>
        </row>
      </sheetData>
      <sheetData sheetId="2133">
        <row r="8">
          <cell r="D8" t="str">
            <v>Paramaz Avedisian Building</v>
          </cell>
        </row>
      </sheetData>
      <sheetData sheetId="2134">
        <row r="8">
          <cell r="D8" t="str">
            <v>Paramaz Avedisian Building</v>
          </cell>
        </row>
      </sheetData>
      <sheetData sheetId="2135">
        <row r="8">
          <cell r="D8" t="str">
            <v>Paramaz Avedisian Building</v>
          </cell>
        </row>
      </sheetData>
      <sheetData sheetId="2136">
        <row r="8">
          <cell r="D8" t="str">
            <v>Paramaz Avedisian Building</v>
          </cell>
        </row>
      </sheetData>
      <sheetData sheetId="2137">
        <row r="8">
          <cell r="D8" t="str">
            <v>Paramaz Avedisian Building</v>
          </cell>
        </row>
      </sheetData>
      <sheetData sheetId="2138">
        <row r="8">
          <cell r="D8" t="str">
            <v>Paramaz Avedisian Building</v>
          </cell>
        </row>
      </sheetData>
      <sheetData sheetId="2139">
        <row r="8">
          <cell r="D8" t="str">
            <v>Paramaz Avedisian Building</v>
          </cell>
        </row>
      </sheetData>
      <sheetData sheetId="2140">
        <row r="8">
          <cell r="D8" t="str">
            <v>Paramaz Avedisian Building</v>
          </cell>
        </row>
      </sheetData>
      <sheetData sheetId="2141">
        <row r="8">
          <cell r="D8" t="str">
            <v>Paramaz Avedisian Building</v>
          </cell>
        </row>
      </sheetData>
      <sheetData sheetId="2142">
        <row r="8">
          <cell r="D8" t="str">
            <v>Paramaz Avedisian Building</v>
          </cell>
        </row>
      </sheetData>
      <sheetData sheetId="2143">
        <row r="8">
          <cell r="D8" t="str">
            <v>Paramaz Avedisian Building</v>
          </cell>
        </row>
      </sheetData>
      <sheetData sheetId="2144">
        <row r="8">
          <cell r="D8" t="str">
            <v>Paramaz Avedisian Building</v>
          </cell>
        </row>
      </sheetData>
      <sheetData sheetId="2145">
        <row r="8">
          <cell r="D8" t="str">
            <v>Paramaz Avedisian Building</v>
          </cell>
        </row>
      </sheetData>
      <sheetData sheetId="2146">
        <row r="8">
          <cell r="D8" t="str">
            <v>Paramaz Avedisian Building</v>
          </cell>
        </row>
      </sheetData>
      <sheetData sheetId="2147">
        <row r="8">
          <cell r="D8" t="str">
            <v>Paramaz Avedisian Building</v>
          </cell>
        </row>
      </sheetData>
      <sheetData sheetId="2148">
        <row r="8">
          <cell r="D8" t="str">
            <v>Paramaz Avedisian Building</v>
          </cell>
        </row>
      </sheetData>
      <sheetData sheetId="2149">
        <row r="8">
          <cell r="D8" t="str">
            <v>Paramaz Avedisian Building</v>
          </cell>
        </row>
      </sheetData>
      <sheetData sheetId="2150">
        <row r="8">
          <cell r="D8" t="str">
            <v>Paramaz Avedisian Building</v>
          </cell>
        </row>
      </sheetData>
      <sheetData sheetId="2151">
        <row r="8">
          <cell r="D8" t="str">
            <v>Paramaz Avedisian Building</v>
          </cell>
        </row>
      </sheetData>
      <sheetData sheetId="2152">
        <row r="8">
          <cell r="D8" t="str">
            <v>Paramaz Avedisian Building</v>
          </cell>
        </row>
      </sheetData>
      <sheetData sheetId="2153">
        <row r="8">
          <cell r="D8" t="str">
            <v>Paramaz Avedisian Building</v>
          </cell>
        </row>
      </sheetData>
      <sheetData sheetId="2154">
        <row r="8">
          <cell r="D8" t="str">
            <v>Paramaz Avedisian Building</v>
          </cell>
        </row>
      </sheetData>
      <sheetData sheetId="2155">
        <row r="8">
          <cell r="D8" t="str">
            <v>Paramaz Avedisian Building</v>
          </cell>
        </row>
      </sheetData>
      <sheetData sheetId="2156">
        <row r="8">
          <cell r="D8" t="str">
            <v>Paramaz Avedisian Building</v>
          </cell>
        </row>
      </sheetData>
      <sheetData sheetId="2157">
        <row r="8">
          <cell r="D8" t="str">
            <v>Paramaz Avedisian Building</v>
          </cell>
        </row>
      </sheetData>
      <sheetData sheetId="2158">
        <row r="8">
          <cell r="D8" t="str">
            <v>Paramaz Avedisian Building</v>
          </cell>
        </row>
      </sheetData>
      <sheetData sheetId="2159">
        <row r="8">
          <cell r="D8" t="str">
            <v>Paramaz Avedisian Building</v>
          </cell>
        </row>
      </sheetData>
      <sheetData sheetId="2160">
        <row r="8">
          <cell r="D8" t="str">
            <v>Paramaz Avedisian Building</v>
          </cell>
        </row>
      </sheetData>
      <sheetData sheetId="2161">
        <row r="8">
          <cell r="D8" t="str">
            <v>Paramaz Avedisian Building</v>
          </cell>
        </row>
      </sheetData>
      <sheetData sheetId="2162">
        <row r="8">
          <cell r="D8" t="str">
            <v>Paramaz Avedisian Building</v>
          </cell>
        </row>
      </sheetData>
      <sheetData sheetId="2163">
        <row r="8">
          <cell r="D8" t="str">
            <v>Paramaz Avedisian Building</v>
          </cell>
        </row>
      </sheetData>
      <sheetData sheetId="2164">
        <row r="8">
          <cell r="D8" t="str">
            <v>Paramaz Avedisian Building</v>
          </cell>
        </row>
      </sheetData>
      <sheetData sheetId="2165">
        <row r="8">
          <cell r="D8" t="str">
            <v>Paramaz Avedisian Building</v>
          </cell>
        </row>
      </sheetData>
      <sheetData sheetId="2166">
        <row r="8">
          <cell r="D8" t="str">
            <v>Paramaz Avedisian Building</v>
          </cell>
        </row>
      </sheetData>
      <sheetData sheetId="2167">
        <row r="8">
          <cell r="D8" t="str">
            <v>Paramaz Avedisian Building</v>
          </cell>
        </row>
      </sheetData>
      <sheetData sheetId="2168">
        <row r="8">
          <cell r="D8" t="str">
            <v>Paramaz Avedisian Building</v>
          </cell>
        </row>
      </sheetData>
      <sheetData sheetId="2169">
        <row r="8">
          <cell r="D8" t="str">
            <v>Paramaz Avedisian Building</v>
          </cell>
        </row>
      </sheetData>
      <sheetData sheetId="2170">
        <row r="8">
          <cell r="D8" t="str">
            <v>Paramaz Avedisian Building</v>
          </cell>
        </row>
      </sheetData>
      <sheetData sheetId="2171">
        <row r="8">
          <cell r="D8" t="str">
            <v>Paramaz Avedisian Building</v>
          </cell>
        </row>
      </sheetData>
      <sheetData sheetId="2172">
        <row r="8">
          <cell r="D8" t="str">
            <v>Paramaz Avedisian Building</v>
          </cell>
        </row>
      </sheetData>
      <sheetData sheetId="2173">
        <row r="8">
          <cell r="D8" t="str">
            <v>Paramaz Avedisian Building</v>
          </cell>
        </row>
      </sheetData>
      <sheetData sheetId="2174">
        <row r="8">
          <cell r="D8" t="str">
            <v>Paramaz Avedisian Building</v>
          </cell>
        </row>
      </sheetData>
      <sheetData sheetId="2175">
        <row r="8">
          <cell r="D8" t="str">
            <v>Paramaz Avedisian Building</v>
          </cell>
        </row>
      </sheetData>
      <sheetData sheetId="2176">
        <row r="8">
          <cell r="D8" t="str">
            <v>Paramaz Avedisian Building</v>
          </cell>
        </row>
      </sheetData>
      <sheetData sheetId="2177">
        <row r="8">
          <cell r="D8" t="str">
            <v>Paramaz Avedisian Building</v>
          </cell>
        </row>
      </sheetData>
      <sheetData sheetId="2178">
        <row r="8">
          <cell r="D8" t="str">
            <v>Paramaz Avedisian Building</v>
          </cell>
        </row>
      </sheetData>
      <sheetData sheetId="2179">
        <row r="8">
          <cell r="D8" t="str">
            <v>Paramaz Avedisian Building</v>
          </cell>
        </row>
      </sheetData>
      <sheetData sheetId="2180">
        <row r="8">
          <cell r="D8" t="str">
            <v>Paramaz Avedisian Building</v>
          </cell>
        </row>
      </sheetData>
      <sheetData sheetId="2181">
        <row r="8">
          <cell r="D8" t="str">
            <v>Paramaz Avedisian Building</v>
          </cell>
        </row>
      </sheetData>
      <sheetData sheetId="2182">
        <row r="8">
          <cell r="D8" t="str">
            <v>Paramaz Avedisian Building</v>
          </cell>
        </row>
      </sheetData>
      <sheetData sheetId="2183">
        <row r="8">
          <cell r="D8" t="str">
            <v>Paramaz Avedisian Building</v>
          </cell>
        </row>
      </sheetData>
      <sheetData sheetId="2184">
        <row r="8">
          <cell r="D8" t="str">
            <v>Paramaz Avedisian Building</v>
          </cell>
        </row>
      </sheetData>
      <sheetData sheetId="2185">
        <row r="8">
          <cell r="D8" t="str">
            <v>Paramaz Avedisian Building</v>
          </cell>
        </row>
      </sheetData>
      <sheetData sheetId="2186">
        <row r="8">
          <cell r="D8" t="str">
            <v>Paramaz Avedisian Building</v>
          </cell>
        </row>
      </sheetData>
      <sheetData sheetId="2187">
        <row r="8">
          <cell r="D8" t="str">
            <v>Paramaz Avedisian Building</v>
          </cell>
        </row>
      </sheetData>
      <sheetData sheetId="2188">
        <row r="8">
          <cell r="D8" t="str">
            <v>Paramaz Avedisian Building</v>
          </cell>
        </row>
      </sheetData>
      <sheetData sheetId="2189">
        <row r="8">
          <cell r="D8" t="str">
            <v>Paramaz Avedisian Building</v>
          </cell>
        </row>
      </sheetData>
      <sheetData sheetId="2190">
        <row r="8">
          <cell r="D8" t="str">
            <v>Paramaz Avedisian Building</v>
          </cell>
        </row>
      </sheetData>
      <sheetData sheetId="2191">
        <row r="8">
          <cell r="D8" t="str">
            <v>Paramaz Avedisian Building</v>
          </cell>
        </row>
      </sheetData>
      <sheetData sheetId="2192">
        <row r="8">
          <cell r="D8" t="str">
            <v>Paramaz Avedisian Building</v>
          </cell>
        </row>
      </sheetData>
      <sheetData sheetId="2193">
        <row r="8">
          <cell r="D8" t="str">
            <v>Paramaz Avedisian Building</v>
          </cell>
        </row>
      </sheetData>
      <sheetData sheetId="2194">
        <row r="8">
          <cell r="D8" t="str">
            <v>Paramaz Avedisian Building</v>
          </cell>
        </row>
      </sheetData>
      <sheetData sheetId="2195">
        <row r="8">
          <cell r="D8" t="str">
            <v>Paramaz Avedisian Building</v>
          </cell>
        </row>
      </sheetData>
      <sheetData sheetId="2196">
        <row r="8">
          <cell r="D8" t="str">
            <v>Paramaz Avedisian Building</v>
          </cell>
        </row>
      </sheetData>
      <sheetData sheetId="2197">
        <row r="8">
          <cell r="D8" t="str">
            <v>Paramaz Avedisian Building</v>
          </cell>
        </row>
      </sheetData>
      <sheetData sheetId="2198">
        <row r="8">
          <cell r="D8" t="str">
            <v>Paramaz Avedisian Building</v>
          </cell>
        </row>
      </sheetData>
      <sheetData sheetId="2199">
        <row r="8">
          <cell r="D8" t="str">
            <v>Paramaz Avedisian Building</v>
          </cell>
        </row>
      </sheetData>
      <sheetData sheetId="2200">
        <row r="8">
          <cell r="D8" t="str">
            <v>Paramaz Avedisian Building</v>
          </cell>
        </row>
      </sheetData>
      <sheetData sheetId="2201">
        <row r="8">
          <cell r="D8" t="str">
            <v>Paramaz Avedisian Building</v>
          </cell>
        </row>
      </sheetData>
      <sheetData sheetId="2202">
        <row r="8">
          <cell r="D8" t="str">
            <v>Paramaz Avedisian Building</v>
          </cell>
        </row>
      </sheetData>
      <sheetData sheetId="2203">
        <row r="8">
          <cell r="D8" t="str">
            <v>Paramaz Avedisian Building</v>
          </cell>
        </row>
      </sheetData>
      <sheetData sheetId="2204">
        <row r="8">
          <cell r="D8" t="str">
            <v>Paramaz Avedisian Building</v>
          </cell>
        </row>
      </sheetData>
      <sheetData sheetId="2205">
        <row r="8">
          <cell r="D8" t="str">
            <v>Paramaz Avedisian Building</v>
          </cell>
        </row>
      </sheetData>
      <sheetData sheetId="2206">
        <row r="8">
          <cell r="D8" t="str">
            <v>Paramaz Avedisian Building</v>
          </cell>
        </row>
      </sheetData>
      <sheetData sheetId="2207">
        <row r="8">
          <cell r="D8" t="str">
            <v>Paramaz Avedisian Building</v>
          </cell>
        </row>
      </sheetData>
      <sheetData sheetId="2208">
        <row r="8">
          <cell r="D8" t="str">
            <v>Paramaz Avedisian Building</v>
          </cell>
        </row>
      </sheetData>
      <sheetData sheetId="2209">
        <row r="8">
          <cell r="D8" t="str">
            <v>Paramaz Avedisian Building</v>
          </cell>
        </row>
      </sheetData>
      <sheetData sheetId="2210">
        <row r="8">
          <cell r="D8" t="str">
            <v>Paramaz Avedisian Building</v>
          </cell>
        </row>
      </sheetData>
      <sheetData sheetId="2211">
        <row r="8">
          <cell r="D8" t="str">
            <v>Paramaz Avedisian Building</v>
          </cell>
        </row>
      </sheetData>
      <sheetData sheetId="2212">
        <row r="8">
          <cell r="D8" t="str">
            <v>Paramaz Avedisian Building</v>
          </cell>
        </row>
      </sheetData>
      <sheetData sheetId="2213">
        <row r="8">
          <cell r="D8" t="str">
            <v>Paramaz Avedisian Building</v>
          </cell>
        </row>
      </sheetData>
      <sheetData sheetId="2214">
        <row r="8">
          <cell r="D8" t="str">
            <v>Paramaz Avedisian Building</v>
          </cell>
        </row>
      </sheetData>
      <sheetData sheetId="2215">
        <row r="8">
          <cell r="D8" t="str">
            <v>Paramaz Avedisian Building</v>
          </cell>
        </row>
      </sheetData>
      <sheetData sheetId="2216">
        <row r="8">
          <cell r="D8" t="str">
            <v>Paramaz Avedisian Building</v>
          </cell>
        </row>
      </sheetData>
      <sheetData sheetId="2217">
        <row r="8">
          <cell r="D8" t="str">
            <v>Paramaz Avedisian Building</v>
          </cell>
        </row>
      </sheetData>
      <sheetData sheetId="2218">
        <row r="8">
          <cell r="D8" t="str">
            <v>Paramaz Avedisian Building</v>
          </cell>
        </row>
      </sheetData>
      <sheetData sheetId="2219">
        <row r="8">
          <cell r="D8" t="str">
            <v>Paramaz Avedisian Building</v>
          </cell>
        </row>
      </sheetData>
      <sheetData sheetId="2220">
        <row r="8">
          <cell r="D8" t="str">
            <v>Paramaz Avedisian Building</v>
          </cell>
        </row>
      </sheetData>
      <sheetData sheetId="2221">
        <row r="8">
          <cell r="D8" t="str">
            <v>Paramaz Avedisian Building</v>
          </cell>
        </row>
      </sheetData>
      <sheetData sheetId="2222">
        <row r="8">
          <cell r="D8" t="str">
            <v>Paramaz Avedisian Building</v>
          </cell>
        </row>
      </sheetData>
      <sheetData sheetId="2223">
        <row r="8">
          <cell r="D8" t="str">
            <v>Paramaz Avedisian Building</v>
          </cell>
        </row>
      </sheetData>
      <sheetData sheetId="2224">
        <row r="8">
          <cell r="D8" t="str">
            <v>Paramaz Avedisian Building</v>
          </cell>
        </row>
      </sheetData>
      <sheetData sheetId="2225">
        <row r="8">
          <cell r="D8" t="str">
            <v>Paramaz Avedisian Building</v>
          </cell>
        </row>
      </sheetData>
      <sheetData sheetId="2226">
        <row r="8">
          <cell r="D8" t="str">
            <v>Paramaz Avedisian Building</v>
          </cell>
        </row>
      </sheetData>
      <sheetData sheetId="2227">
        <row r="8">
          <cell r="D8" t="str">
            <v>Paramaz Avedisian Building</v>
          </cell>
        </row>
      </sheetData>
      <sheetData sheetId="2228">
        <row r="8">
          <cell r="D8" t="str">
            <v>Paramaz Avedisian Building</v>
          </cell>
        </row>
      </sheetData>
      <sheetData sheetId="2229">
        <row r="8">
          <cell r="D8" t="str">
            <v>Paramaz Avedisian Building</v>
          </cell>
        </row>
      </sheetData>
      <sheetData sheetId="2230">
        <row r="8">
          <cell r="D8" t="str">
            <v>Paramaz Avedisian Building</v>
          </cell>
        </row>
      </sheetData>
      <sheetData sheetId="2231">
        <row r="8">
          <cell r="D8" t="str">
            <v>Paramaz Avedisian Building</v>
          </cell>
        </row>
      </sheetData>
      <sheetData sheetId="2232">
        <row r="8">
          <cell r="D8" t="str">
            <v>Paramaz Avedisian Building</v>
          </cell>
        </row>
      </sheetData>
      <sheetData sheetId="2233">
        <row r="8">
          <cell r="D8" t="str">
            <v>Paramaz Avedisian Building</v>
          </cell>
        </row>
      </sheetData>
      <sheetData sheetId="2234">
        <row r="8">
          <cell r="D8" t="str">
            <v>Paramaz Avedisian Building</v>
          </cell>
        </row>
      </sheetData>
      <sheetData sheetId="2235">
        <row r="8">
          <cell r="D8" t="str">
            <v>Paramaz Avedisian Building</v>
          </cell>
        </row>
      </sheetData>
      <sheetData sheetId="2236">
        <row r="8">
          <cell r="D8" t="str">
            <v>Paramaz Avedisian Building</v>
          </cell>
        </row>
      </sheetData>
      <sheetData sheetId="2237">
        <row r="8">
          <cell r="D8" t="str">
            <v>Paramaz Avedisian Building</v>
          </cell>
        </row>
      </sheetData>
      <sheetData sheetId="2238">
        <row r="8">
          <cell r="D8" t="str">
            <v>Paramaz Avedisian Building</v>
          </cell>
        </row>
      </sheetData>
      <sheetData sheetId="2239">
        <row r="8">
          <cell r="D8" t="str">
            <v>Paramaz Avedisian Building</v>
          </cell>
        </row>
      </sheetData>
      <sheetData sheetId="2240">
        <row r="8">
          <cell r="D8" t="str">
            <v>Paramaz Avedisian Building</v>
          </cell>
        </row>
      </sheetData>
      <sheetData sheetId="2241">
        <row r="8">
          <cell r="D8" t="str">
            <v>Paramaz Avedisian Building</v>
          </cell>
        </row>
      </sheetData>
      <sheetData sheetId="2242">
        <row r="8">
          <cell r="D8" t="str">
            <v>Paramaz Avedisian Building</v>
          </cell>
        </row>
      </sheetData>
      <sheetData sheetId="2243">
        <row r="8">
          <cell r="D8" t="str">
            <v>Paramaz Avedisian Building</v>
          </cell>
        </row>
      </sheetData>
      <sheetData sheetId="2244">
        <row r="8">
          <cell r="D8" t="str">
            <v>Paramaz Avedisian Building</v>
          </cell>
        </row>
      </sheetData>
      <sheetData sheetId="2245">
        <row r="8">
          <cell r="D8" t="str">
            <v>Paramaz Avedisian Building</v>
          </cell>
        </row>
      </sheetData>
      <sheetData sheetId="2246">
        <row r="8">
          <cell r="D8" t="str">
            <v>Paramaz Avedisian Building</v>
          </cell>
        </row>
      </sheetData>
      <sheetData sheetId="2247">
        <row r="8">
          <cell r="D8" t="str">
            <v>Paramaz Avedisian Building</v>
          </cell>
        </row>
      </sheetData>
      <sheetData sheetId="2248">
        <row r="8">
          <cell r="D8" t="str">
            <v>Paramaz Avedisian Building</v>
          </cell>
        </row>
      </sheetData>
      <sheetData sheetId="2249">
        <row r="8">
          <cell r="D8" t="str">
            <v>Paramaz Avedisian Building</v>
          </cell>
        </row>
      </sheetData>
      <sheetData sheetId="2250">
        <row r="8">
          <cell r="D8" t="str">
            <v>Paramaz Avedisian Building</v>
          </cell>
        </row>
      </sheetData>
      <sheetData sheetId="2251">
        <row r="8">
          <cell r="D8" t="str">
            <v>Paramaz Avedisian Building</v>
          </cell>
        </row>
      </sheetData>
      <sheetData sheetId="2252">
        <row r="8">
          <cell r="D8" t="str">
            <v>Paramaz Avedisian Building</v>
          </cell>
        </row>
      </sheetData>
      <sheetData sheetId="2253">
        <row r="8">
          <cell r="D8" t="str">
            <v>Paramaz Avedisian Building</v>
          </cell>
        </row>
      </sheetData>
      <sheetData sheetId="2254">
        <row r="8">
          <cell r="D8" t="str">
            <v>Paramaz Avedisian Building</v>
          </cell>
        </row>
      </sheetData>
      <sheetData sheetId="2255">
        <row r="8">
          <cell r="D8" t="str">
            <v>Paramaz Avedisian Building</v>
          </cell>
        </row>
      </sheetData>
      <sheetData sheetId="2256">
        <row r="8">
          <cell r="D8" t="str">
            <v>Paramaz Avedisian Building</v>
          </cell>
        </row>
      </sheetData>
      <sheetData sheetId="2257">
        <row r="8">
          <cell r="D8" t="str">
            <v>Paramaz Avedisian Building</v>
          </cell>
        </row>
      </sheetData>
      <sheetData sheetId="2258">
        <row r="8">
          <cell r="D8" t="str">
            <v>Paramaz Avedisian Building</v>
          </cell>
        </row>
      </sheetData>
      <sheetData sheetId="2259">
        <row r="8">
          <cell r="D8" t="str">
            <v>Paramaz Avedisian Building</v>
          </cell>
        </row>
      </sheetData>
      <sheetData sheetId="2260">
        <row r="8">
          <cell r="D8" t="str">
            <v>Paramaz Avedisian Building</v>
          </cell>
        </row>
      </sheetData>
      <sheetData sheetId="2261">
        <row r="8">
          <cell r="D8" t="str">
            <v>Paramaz Avedisian Building</v>
          </cell>
        </row>
      </sheetData>
      <sheetData sheetId="2262">
        <row r="8">
          <cell r="D8" t="str">
            <v>Paramaz Avedisian Building</v>
          </cell>
        </row>
      </sheetData>
      <sheetData sheetId="2263">
        <row r="8">
          <cell r="D8" t="str">
            <v>Paramaz Avedisian Building</v>
          </cell>
        </row>
      </sheetData>
      <sheetData sheetId="2264">
        <row r="8">
          <cell r="D8" t="str">
            <v>Paramaz Avedisian Building</v>
          </cell>
        </row>
      </sheetData>
      <sheetData sheetId="2265">
        <row r="8">
          <cell r="D8" t="str">
            <v>Paramaz Avedisian Building</v>
          </cell>
        </row>
      </sheetData>
      <sheetData sheetId="2266">
        <row r="8">
          <cell r="D8" t="str">
            <v>Paramaz Avedisian Building</v>
          </cell>
        </row>
      </sheetData>
      <sheetData sheetId="2267">
        <row r="8">
          <cell r="D8" t="str">
            <v>Paramaz Avedisian Building</v>
          </cell>
        </row>
      </sheetData>
      <sheetData sheetId="2268">
        <row r="8">
          <cell r="D8" t="str">
            <v>Paramaz Avedisian Building</v>
          </cell>
        </row>
      </sheetData>
      <sheetData sheetId="2269">
        <row r="8">
          <cell r="D8" t="str">
            <v>Paramaz Avedisian Building</v>
          </cell>
        </row>
      </sheetData>
      <sheetData sheetId="2270">
        <row r="8">
          <cell r="D8" t="str">
            <v>Paramaz Avedisian Building</v>
          </cell>
        </row>
      </sheetData>
      <sheetData sheetId="2271">
        <row r="8">
          <cell r="D8" t="str">
            <v>Paramaz Avedisian Building</v>
          </cell>
        </row>
      </sheetData>
      <sheetData sheetId="2272">
        <row r="8">
          <cell r="D8" t="str">
            <v>Paramaz Avedisian Building</v>
          </cell>
        </row>
      </sheetData>
      <sheetData sheetId="2273">
        <row r="8">
          <cell r="D8" t="str">
            <v>Paramaz Avedisian Building</v>
          </cell>
        </row>
      </sheetData>
      <sheetData sheetId="2274">
        <row r="8">
          <cell r="D8" t="str">
            <v>Paramaz Avedisian Building</v>
          </cell>
        </row>
      </sheetData>
      <sheetData sheetId="2275">
        <row r="8">
          <cell r="D8" t="str">
            <v>Paramaz Avedisian Building</v>
          </cell>
        </row>
      </sheetData>
      <sheetData sheetId="2276">
        <row r="8">
          <cell r="D8" t="str">
            <v>Paramaz Avedisian Building</v>
          </cell>
        </row>
      </sheetData>
      <sheetData sheetId="2277">
        <row r="8">
          <cell r="D8" t="str">
            <v>Paramaz Avedisian Building</v>
          </cell>
        </row>
      </sheetData>
      <sheetData sheetId="2278">
        <row r="8">
          <cell r="D8" t="str">
            <v>Paramaz Avedisian Building</v>
          </cell>
        </row>
      </sheetData>
      <sheetData sheetId="2279">
        <row r="8">
          <cell r="D8" t="str">
            <v>Paramaz Avedisian Building</v>
          </cell>
        </row>
      </sheetData>
      <sheetData sheetId="2280">
        <row r="8">
          <cell r="D8" t="str">
            <v>Paramaz Avedisian Building</v>
          </cell>
        </row>
      </sheetData>
      <sheetData sheetId="2281">
        <row r="8">
          <cell r="D8" t="str">
            <v>Paramaz Avedisian Building</v>
          </cell>
        </row>
      </sheetData>
      <sheetData sheetId="2282">
        <row r="8">
          <cell r="D8" t="str">
            <v>Paramaz Avedisian Building</v>
          </cell>
        </row>
      </sheetData>
      <sheetData sheetId="2283">
        <row r="8">
          <cell r="D8" t="str">
            <v>Paramaz Avedisian Building</v>
          </cell>
        </row>
      </sheetData>
      <sheetData sheetId="2284">
        <row r="8">
          <cell r="D8" t="str">
            <v>Paramaz Avedisian Building</v>
          </cell>
        </row>
      </sheetData>
      <sheetData sheetId="2285">
        <row r="8">
          <cell r="D8" t="str">
            <v>Paramaz Avedisian Building</v>
          </cell>
        </row>
      </sheetData>
      <sheetData sheetId="2286">
        <row r="8">
          <cell r="D8" t="str">
            <v>Paramaz Avedisian Building</v>
          </cell>
        </row>
      </sheetData>
      <sheetData sheetId="2287">
        <row r="8">
          <cell r="D8" t="str">
            <v>Paramaz Avedisian Building</v>
          </cell>
        </row>
      </sheetData>
      <sheetData sheetId="2288">
        <row r="8">
          <cell r="D8" t="str">
            <v>Paramaz Avedisian Building</v>
          </cell>
        </row>
      </sheetData>
      <sheetData sheetId="2289">
        <row r="8">
          <cell r="D8" t="str">
            <v>Paramaz Avedisian Building</v>
          </cell>
        </row>
      </sheetData>
      <sheetData sheetId="2290">
        <row r="8">
          <cell r="D8" t="str">
            <v>Paramaz Avedisian Building</v>
          </cell>
        </row>
      </sheetData>
      <sheetData sheetId="2291">
        <row r="8">
          <cell r="D8" t="str">
            <v>Paramaz Avedisian Building</v>
          </cell>
        </row>
      </sheetData>
      <sheetData sheetId="2292">
        <row r="8">
          <cell r="D8" t="str">
            <v>Paramaz Avedisian Building</v>
          </cell>
        </row>
      </sheetData>
      <sheetData sheetId="2293">
        <row r="8">
          <cell r="D8" t="str">
            <v>Paramaz Avedisian Building</v>
          </cell>
        </row>
      </sheetData>
      <sheetData sheetId="2294">
        <row r="8">
          <cell r="D8" t="str">
            <v>Paramaz Avedisian Building</v>
          </cell>
        </row>
      </sheetData>
      <sheetData sheetId="2295">
        <row r="8">
          <cell r="D8" t="str">
            <v>Paramaz Avedisian Building</v>
          </cell>
        </row>
      </sheetData>
      <sheetData sheetId="2296">
        <row r="8">
          <cell r="D8" t="str">
            <v>Paramaz Avedisian Building</v>
          </cell>
        </row>
      </sheetData>
      <sheetData sheetId="2297">
        <row r="8">
          <cell r="D8" t="str">
            <v>Paramaz Avedisian Building</v>
          </cell>
        </row>
      </sheetData>
      <sheetData sheetId="2298">
        <row r="8">
          <cell r="D8" t="str">
            <v>Paramaz Avedisian Building</v>
          </cell>
        </row>
      </sheetData>
      <sheetData sheetId="2299">
        <row r="8">
          <cell r="D8" t="str">
            <v>Paramaz Avedisian Building</v>
          </cell>
        </row>
      </sheetData>
      <sheetData sheetId="2300">
        <row r="8">
          <cell r="D8" t="str">
            <v>Paramaz Avedisian Building</v>
          </cell>
        </row>
      </sheetData>
      <sheetData sheetId="2301">
        <row r="8">
          <cell r="D8" t="str">
            <v>Paramaz Avedisian Building</v>
          </cell>
        </row>
      </sheetData>
      <sheetData sheetId="2302">
        <row r="8">
          <cell r="D8" t="str">
            <v>Paramaz Avedisian Building</v>
          </cell>
        </row>
      </sheetData>
      <sheetData sheetId="2303">
        <row r="8">
          <cell r="D8" t="str">
            <v>Paramaz Avedisian Building</v>
          </cell>
        </row>
      </sheetData>
      <sheetData sheetId="2304">
        <row r="8">
          <cell r="D8" t="str">
            <v>Paramaz Avedisian Building</v>
          </cell>
        </row>
      </sheetData>
      <sheetData sheetId="2305">
        <row r="8">
          <cell r="D8" t="str">
            <v>Paramaz Avedisian Building</v>
          </cell>
        </row>
      </sheetData>
      <sheetData sheetId="2306">
        <row r="8">
          <cell r="D8" t="str">
            <v>Paramaz Avedisian Building</v>
          </cell>
        </row>
      </sheetData>
      <sheetData sheetId="2307">
        <row r="8">
          <cell r="D8" t="str">
            <v>Paramaz Avedisian Building</v>
          </cell>
        </row>
      </sheetData>
      <sheetData sheetId="2308">
        <row r="8">
          <cell r="D8" t="str">
            <v>Paramaz Avedisian Building</v>
          </cell>
        </row>
      </sheetData>
      <sheetData sheetId="2309">
        <row r="8">
          <cell r="D8" t="str">
            <v>Paramaz Avedisian Building</v>
          </cell>
        </row>
      </sheetData>
      <sheetData sheetId="2310">
        <row r="8">
          <cell r="D8" t="str">
            <v>Paramaz Avedisian Building</v>
          </cell>
        </row>
      </sheetData>
      <sheetData sheetId="2311">
        <row r="8">
          <cell r="D8" t="str">
            <v>Paramaz Avedisian Building</v>
          </cell>
        </row>
      </sheetData>
      <sheetData sheetId="2312">
        <row r="8">
          <cell r="D8" t="str">
            <v>Paramaz Avedisian Building</v>
          </cell>
        </row>
      </sheetData>
      <sheetData sheetId="2313">
        <row r="8">
          <cell r="D8" t="str">
            <v>Paramaz Avedisian Building</v>
          </cell>
        </row>
      </sheetData>
      <sheetData sheetId="2314">
        <row r="8">
          <cell r="D8" t="str">
            <v>Paramaz Avedisian Building</v>
          </cell>
        </row>
      </sheetData>
      <sheetData sheetId="2315">
        <row r="8">
          <cell r="D8" t="str">
            <v>Paramaz Avedisian Building</v>
          </cell>
        </row>
      </sheetData>
      <sheetData sheetId="2316">
        <row r="8">
          <cell r="D8" t="str">
            <v>Paramaz Avedisian Building</v>
          </cell>
        </row>
      </sheetData>
      <sheetData sheetId="2317">
        <row r="8">
          <cell r="D8" t="str">
            <v>Paramaz Avedisian Building</v>
          </cell>
        </row>
      </sheetData>
      <sheetData sheetId="2318">
        <row r="8">
          <cell r="D8" t="str">
            <v>Paramaz Avedisian Building</v>
          </cell>
        </row>
      </sheetData>
      <sheetData sheetId="2319">
        <row r="8">
          <cell r="D8" t="str">
            <v>Paramaz Avedisian Building</v>
          </cell>
        </row>
      </sheetData>
      <sheetData sheetId="2320">
        <row r="8">
          <cell r="D8" t="str">
            <v>Paramaz Avedisian Building</v>
          </cell>
        </row>
      </sheetData>
      <sheetData sheetId="2321">
        <row r="8">
          <cell r="D8" t="str">
            <v>Paramaz Avedisian Building</v>
          </cell>
        </row>
      </sheetData>
      <sheetData sheetId="2322">
        <row r="8">
          <cell r="D8" t="str">
            <v>Paramaz Avedisian Building</v>
          </cell>
        </row>
      </sheetData>
      <sheetData sheetId="2323">
        <row r="8">
          <cell r="D8" t="str">
            <v>Paramaz Avedisian Building</v>
          </cell>
        </row>
      </sheetData>
      <sheetData sheetId="2324">
        <row r="8">
          <cell r="D8" t="str">
            <v>Paramaz Avedisian Building</v>
          </cell>
        </row>
      </sheetData>
      <sheetData sheetId="2325">
        <row r="8">
          <cell r="D8" t="str">
            <v>Paramaz Avedisian Building</v>
          </cell>
        </row>
      </sheetData>
      <sheetData sheetId="2326">
        <row r="8">
          <cell r="D8" t="str">
            <v>Paramaz Avedisian Building</v>
          </cell>
        </row>
      </sheetData>
      <sheetData sheetId="2327">
        <row r="8">
          <cell r="D8" t="str">
            <v>Paramaz Avedisian Building</v>
          </cell>
        </row>
      </sheetData>
      <sheetData sheetId="2328">
        <row r="8">
          <cell r="D8" t="str">
            <v>Paramaz Avedisian Building</v>
          </cell>
        </row>
      </sheetData>
      <sheetData sheetId="2329">
        <row r="8">
          <cell r="D8" t="str">
            <v>Paramaz Avedisian Building</v>
          </cell>
        </row>
      </sheetData>
      <sheetData sheetId="2330">
        <row r="8">
          <cell r="D8" t="str">
            <v>Paramaz Avedisian Building</v>
          </cell>
        </row>
      </sheetData>
      <sheetData sheetId="2331">
        <row r="8">
          <cell r="D8" t="str">
            <v>Paramaz Avedisian Building</v>
          </cell>
        </row>
      </sheetData>
      <sheetData sheetId="2332">
        <row r="8">
          <cell r="D8" t="str">
            <v>Paramaz Avedisian Building</v>
          </cell>
        </row>
      </sheetData>
      <sheetData sheetId="2333">
        <row r="8">
          <cell r="D8" t="str">
            <v>Paramaz Avedisian Building</v>
          </cell>
        </row>
      </sheetData>
      <sheetData sheetId="2334">
        <row r="8">
          <cell r="D8" t="str">
            <v>Paramaz Avedisian Building</v>
          </cell>
        </row>
      </sheetData>
      <sheetData sheetId="2335">
        <row r="8">
          <cell r="D8" t="str">
            <v>Paramaz Avedisian Building</v>
          </cell>
        </row>
      </sheetData>
      <sheetData sheetId="2336">
        <row r="8">
          <cell r="D8" t="str">
            <v>Paramaz Avedisian Building</v>
          </cell>
        </row>
      </sheetData>
      <sheetData sheetId="2337">
        <row r="8">
          <cell r="D8" t="str">
            <v>Paramaz Avedisian Building</v>
          </cell>
        </row>
      </sheetData>
      <sheetData sheetId="2338">
        <row r="8">
          <cell r="D8" t="str">
            <v>Paramaz Avedisian Building</v>
          </cell>
        </row>
      </sheetData>
      <sheetData sheetId="2339">
        <row r="8">
          <cell r="D8" t="str">
            <v>Paramaz Avedisian Building</v>
          </cell>
        </row>
      </sheetData>
      <sheetData sheetId="2340">
        <row r="8">
          <cell r="D8" t="str">
            <v>Paramaz Avedisian Building</v>
          </cell>
        </row>
      </sheetData>
      <sheetData sheetId="2341">
        <row r="8">
          <cell r="D8" t="str">
            <v>Paramaz Avedisian Building</v>
          </cell>
        </row>
      </sheetData>
      <sheetData sheetId="2342">
        <row r="8">
          <cell r="D8" t="str">
            <v>Paramaz Avedisian Building</v>
          </cell>
        </row>
      </sheetData>
      <sheetData sheetId="2343">
        <row r="8">
          <cell r="D8" t="str">
            <v>Paramaz Avedisian Building</v>
          </cell>
        </row>
      </sheetData>
      <sheetData sheetId="2344">
        <row r="8">
          <cell r="D8" t="str">
            <v>Paramaz Avedisian Building</v>
          </cell>
        </row>
      </sheetData>
      <sheetData sheetId="2345">
        <row r="8">
          <cell r="D8" t="str">
            <v>Paramaz Avedisian Building</v>
          </cell>
        </row>
      </sheetData>
      <sheetData sheetId="2346">
        <row r="8">
          <cell r="D8" t="str">
            <v>Paramaz Avedisian Building</v>
          </cell>
        </row>
      </sheetData>
      <sheetData sheetId="2347">
        <row r="8">
          <cell r="D8" t="str">
            <v>Paramaz Avedisian Building</v>
          </cell>
        </row>
      </sheetData>
      <sheetData sheetId="2348">
        <row r="8">
          <cell r="D8" t="str">
            <v>Paramaz Avedisian Building</v>
          </cell>
        </row>
      </sheetData>
      <sheetData sheetId="2349">
        <row r="8">
          <cell r="D8" t="str">
            <v>Paramaz Avedisian Building</v>
          </cell>
        </row>
      </sheetData>
      <sheetData sheetId="2350">
        <row r="8">
          <cell r="D8" t="str">
            <v>Paramaz Avedisian Building</v>
          </cell>
        </row>
      </sheetData>
      <sheetData sheetId="2351">
        <row r="8">
          <cell r="D8" t="str">
            <v>Paramaz Avedisian Building</v>
          </cell>
        </row>
      </sheetData>
      <sheetData sheetId="2352">
        <row r="8">
          <cell r="D8" t="str">
            <v>Paramaz Avedisian Building</v>
          </cell>
        </row>
      </sheetData>
      <sheetData sheetId="2353">
        <row r="8">
          <cell r="D8" t="str">
            <v>Paramaz Avedisian Building</v>
          </cell>
        </row>
      </sheetData>
      <sheetData sheetId="2354">
        <row r="8">
          <cell r="D8" t="str">
            <v>Paramaz Avedisian Building</v>
          </cell>
        </row>
      </sheetData>
      <sheetData sheetId="2355">
        <row r="8">
          <cell r="D8" t="str">
            <v>Paramaz Avedisian Building</v>
          </cell>
        </row>
      </sheetData>
      <sheetData sheetId="2356">
        <row r="8">
          <cell r="D8" t="str">
            <v>Paramaz Avedisian Building</v>
          </cell>
        </row>
      </sheetData>
      <sheetData sheetId="2357">
        <row r="8">
          <cell r="D8" t="str">
            <v>Paramaz Avedisian Building</v>
          </cell>
        </row>
      </sheetData>
      <sheetData sheetId="2358">
        <row r="8">
          <cell r="D8" t="str">
            <v>Paramaz Avedisian Building</v>
          </cell>
        </row>
      </sheetData>
      <sheetData sheetId="2359">
        <row r="8">
          <cell r="D8" t="str">
            <v>Paramaz Avedisian Building</v>
          </cell>
        </row>
      </sheetData>
      <sheetData sheetId="2360">
        <row r="8">
          <cell r="D8" t="str">
            <v>Paramaz Avedisian Building</v>
          </cell>
        </row>
      </sheetData>
      <sheetData sheetId="2361">
        <row r="8">
          <cell r="D8" t="str">
            <v>Paramaz Avedisian Building</v>
          </cell>
        </row>
      </sheetData>
      <sheetData sheetId="2362">
        <row r="8">
          <cell r="D8" t="str">
            <v>Paramaz Avedisian Building</v>
          </cell>
        </row>
      </sheetData>
      <sheetData sheetId="2363">
        <row r="8">
          <cell r="D8" t="str">
            <v>Paramaz Avedisian Building</v>
          </cell>
        </row>
      </sheetData>
      <sheetData sheetId="2364">
        <row r="8">
          <cell r="D8" t="str">
            <v>Paramaz Avedisian Building</v>
          </cell>
        </row>
      </sheetData>
      <sheetData sheetId="2365">
        <row r="8">
          <cell r="D8" t="str">
            <v>Paramaz Avedisian Building</v>
          </cell>
        </row>
      </sheetData>
      <sheetData sheetId="2366">
        <row r="8">
          <cell r="D8" t="str">
            <v>Paramaz Avedisian Building</v>
          </cell>
        </row>
      </sheetData>
      <sheetData sheetId="2367">
        <row r="8">
          <cell r="D8" t="str">
            <v>Paramaz Avedisian Building</v>
          </cell>
        </row>
      </sheetData>
      <sheetData sheetId="2368">
        <row r="8">
          <cell r="D8" t="str">
            <v>Paramaz Avedisian Building</v>
          </cell>
        </row>
      </sheetData>
      <sheetData sheetId="2369">
        <row r="8">
          <cell r="D8" t="str">
            <v>Paramaz Avedisian Building</v>
          </cell>
        </row>
      </sheetData>
      <sheetData sheetId="2370">
        <row r="8">
          <cell r="D8" t="str">
            <v>Paramaz Avedisian Building</v>
          </cell>
        </row>
      </sheetData>
      <sheetData sheetId="2371">
        <row r="8">
          <cell r="D8" t="str">
            <v>Paramaz Avedisian Building</v>
          </cell>
        </row>
      </sheetData>
      <sheetData sheetId="2372">
        <row r="8">
          <cell r="D8" t="str">
            <v>Paramaz Avedisian Building</v>
          </cell>
        </row>
      </sheetData>
      <sheetData sheetId="2373">
        <row r="8">
          <cell r="D8" t="str">
            <v>Paramaz Avedisian Building</v>
          </cell>
        </row>
      </sheetData>
      <sheetData sheetId="2374">
        <row r="8">
          <cell r="D8" t="str">
            <v>Paramaz Avedisian Building</v>
          </cell>
        </row>
      </sheetData>
      <sheetData sheetId="2375">
        <row r="8">
          <cell r="D8" t="str">
            <v>Paramaz Avedisian Building</v>
          </cell>
        </row>
      </sheetData>
      <sheetData sheetId="2376">
        <row r="8">
          <cell r="D8" t="str">
            <v>Paramaz Avedisian Building</v>
          </cell>
        </row>
      </sheetData>
      <sheetData sheetId="2377">
        <row r="8">
          <cell r="D8" t="str">
            <v>Paramaz Avedisian Building</v>
          </cell>
        </row>
      </sheetData>
      <sheetData sheetId="2378">
        <row r="8">
          <cell r="D8" t="str">
            <v>Paramaz Avedisian Building</v>
          </cell>
        </row>
      </sheetData>
      <sheetData sheetId="2379">
        <row r="8">
          <cell r="D8" t="str">
            <v>Paramaz Avedisian Building</v>
          </cell>
        </row>
      </sheetData>
      <sheetData sheetId="2380">
        <row r="8">
          <cell r="D8" t="str">
            <v>Paramaz Avedisian Building</v>
          </cell>
        </row>
      </sheetData>
      <sheetData sheetId="2381">
        <row r="8">
          <cell r="D8" t="str">
            <v>Paramaz Avedisian Building</v>
          </cell>
        </row>
      </sheetData>
      <sheetData sheetId="2382">
        <row r="8">
          <cell r="D8" t="str">
            <v>Paramaz Avedisian Building</v>
          </cell>
        </row>
      </sheetData>
      <sheetData sheetId="2383">
        <row r="8">
          <cell r="D8" t="str">
            <v>Paramaz Avedisian Building</v>
          </cell>
        </row>
      </sheetData>
      <sheetData sheetId="2384">
        <row r="8">
          <cell r="D8" t="str">
            <v>Paramaz Avedisian Building</v>
          </cell>
        </row>
      </sheetData>
      <sheetData sheetId="2385">
        <row r="8">
          <cell r="D8" t="str">
            <v>Paramaz Avedisian Building</v>
          </cell>
        </row>
      </sheetData>
      <sheetData sheetId="2386">
        <row r="8">
          <cell r="D8" t="str">
            <v>Paramaz Avedisian Building</v>
          </cell>
        </row>
      </sheetData>
      <sheetData sheetId="2387">
        <row r="8">
          <cell r="D8" t="str">
            <v>Paramaz Avedisian Building</v>
          </cell>
        </row>
      </sheetData>
      <sheetData sheetId="2388">
        <row r="8">
          <cell r="D8" t="str">
            <v>Paramaz Avedisian Building</v>
          </cell>
        </row>
      </sheetData>
      <sheetData sheetId="2389">
        <row r="8">
          <cell r="D8" t="str">
            <v>Paramaz Avedisian Building</v>
          </cell>
        </row>
      </sheetData>
      <sheetData sheetId="2390">
        <row r="8">
          <cell r="D8" t="str">
            <v>Paramaz Avedisian Building</v>
          </cell>
        </row>
      </sheetData>
      <sheetData sheetId="2391">
        <row r="8">
          <cell r="D8" t="str">
            <v>Paramaz Avedisian Building</v>
          </cell>
        </row>
      </sheetData>
      <sheetData sheetId="2392">
        <row r="8">
          <cell r="D8" t="str">
            <v>Paramaz Avedisian Building</v>
          </cell>
        </row>
      </sheetData>
      <sheetData sheetId="2393">
        <row r="8">
          <cell r="D8" t="str">
            <v>Paramaz Avedisian Building</v>
          </cell>
        </row>
      </sheetData>
      <sheetData sheetId="2394">
        <row r="8">
          <cell r="D8" t="str">
            <v>Paramaz Avedisian Building</v>
          </cell>
        </row>
      </sheetData>
      <sheetData sheetId="2395">
        <row r="8">
          <cell r="D8" t="str">
            <v>Paramaz Avedisian Building</v>
          </cell>
        </row>
      </sheetData>
      <sheetData sheetId="2396">
        <row r="8">
          <cell r="D8" t="str">
            <v>Paramaz Avedisian Building</v>
          </cell>
        </row>
      </sheetData>
      <sheetData sheetId="2397">
        <row r="8">
          <cell r="D8" t="str">
            <v>Paramaz Avedisian Building</v>
          </cell>
        </row>
      </sheetData>
      <sheetData sheetId="2398">
        <row r="8">
          <cell r="D8" t="str">
            <v>Paramaz Avedisian Building</v>
          </cell>
        </row>
      </sheetData>
      <sheetData sheetId="2399">
        <row r="8">
          <cell r="D8" t="str">
            <v>Paramaz Avedisian Building</v>
          </cell>
        </row>
      </sheetData>
      <sheetData sheetId="2400">
        <row r="8">
          <cell r="D8" t="str">
            <v>Paramaz Avedisian Building</v>
          </cell>
        </row>
      </sheetData>
      <sheetData sheetId="2401">
        <row r="8">
          <cell r="D8" t="str">
            <v>Paramaz Avedisian Building</v>
          </cell>
        </row>
      </sheetData>
      <sheetData sheetId="2402">
        <row r="8">
          <cell r="D8" t="str">
            <v>Paramaz Avedisian Building</v>
          </cell>
        </row>
      </sheetData>
      <sheetData sheetId="2403">
        <row r="8">
          <cell r="D8" t="str">
            <v>Paramaz Avedisian Building</v>
          </cell>
        </row>
      </sheetData>
      <sheetData sheetId="2404">
        <row r="8">
          <cell r="D8" t="str">
            <v>Paramaz Avedisian Building</v>
          </cell>
        </row>
      </sheetData>
      <sheetData sheetId="2405">
        <row r="8">
          <cell r="D8" t="str">
            <v>Paramaz Avedisian Building</v>
          </cell>
        </row>
      </sheetData>
      <sheetData sheetId="2406">
        <row r="8">
          <cell r="D8" t="str">
            <v>Paramaz Avedisian Building</v>
          </cell>
        </row>
      </sheetData>
      <sheetData sheetId="2407">
        <row r="8">
          <cell r="D8" t="str">
            <v>Paramaz Avedisian Building</v>
          </cell>
        </row>
      </sheetData>
      <sheetData sheetId="2408">
        <row r="8">
          <cell r="D8" t="str">
            <v>Paramaz Avedisian Building</v>
          </cell>
        </row>
      </sheetData>
      <sheetData sheetId="2409">
        <row r="8">
          <cell r="D8" t="str">
            <v>Paramaz Avedisian Building</v>
          </cell>
        </row>
      </sheetData>
      <sheetData sheetId="2410">
        <row r="8">
          <cell r="D8" t="str">
            <v>Paramaz Avedisian Building</v>
          </cell>
        </row>
      </sheetData>
      <sheetData sheetId="2411">
        <row r="8">
          <cell r="D8" t="str">
            <v>Paramaz Avedisian Building</v>
          </cell>
        </row>
      </sheetData>
      <sheetData sheetId="2412">
        <row r="8">
          <cell r="D8" t="str">
            <v>Paramaz Avedisian Building</v>
          </cell>
        </row>
      </sheetData>
      <sheetData sheetId="2413">
        <row r="8">
          <cell r="D8" t="str">
            <v>Paramaz Avedisian Building</v>
          </cell>
        </row>
      </sheetData>
      <sheetData sheetId="2414">
        <row r="8">
          <cell r="D8" t="str">
            <v>Paramaz Avedisian Building</v>
          </cell>
        </row>
      </sheetData>
      <sheetData sheetId="2415">
        <row r="8">
          <cell r="D8" t="str">
            <v>Paramaz Avedisian Building</v>
          </cell>
        </row>
      </sheetData>
      <sheetData sheetId="2416">
        <row r="8">
          <cell r="D8" t="str">
            <v>Paramaz Avedisian Building</v>
          </cell>
        </row>
      </sheetData>
      <sheetData sheetId="2417">
        <row r="8">
          <cell r="D8" t="str">
            <v>Paramaz Avedisian Building</v>
          </cell>
        </row>
      </sheetData>
      <sheetData sheetId="2418">
        <row r="8">
          <cell r="D8" t="str">
            <v>Paramaz Avedisian Building</v>
          </cell>
        </row>
      </sheetData>
      <sheetData sheetId="2419">
        <row r="8">
          <cell r="D8" t="str">
            <v>Paramaz Avedisian Building</v>
          </cell>
        </row>
      </sheetData>
      <sheetData sheetId="2420">
        <row r="8">
          <cell r="D8" t="str">
            <v>Paramaz Avedisian Building</v>
          </cell>
        </row>
      </sheetData>
      <sheetData sheetId="2421">
        <row r="8">
          <cell r="D8" t="str">
            <v>Paramaz Avedisian Building</v>
          </cell>
        </row>
      </sheetData>
      <sheetData sheetId="2422">
        <row r="8">
          <cell r="D8" t="str">
            <v>Paramaz Avedisian Building</v>
          </cell>
        </row>
      </sheetData>
      <sheetData sheetId="2423">
        <row r="8">
          <cell r="D8" t="str">
            <v>Paramaz Avedisian Building</v>
          </cell>
        </row>
      </sheetData>
      <sheetData sheetId="2424">
        <row r="8">
          <cell r="D8" t="str">
            <v>Paramaz Avedisian Building</v>
          </cell>
        </row>
      </sheetData>
      <sheetData sheetId="2425">
        <row r="8">
          <cell r="D8" t="str">
            <v>Paramaz Avedisian Building</v>
          </cell>
        </row>
      </sheetData>
      <sheetData sheetId="2426">
        <row r="8">
          <cell r="D8" t="str">
            <v>Paramaz Avedisian Building</v>
          </cell>
        </row>
      </sheetData>
      <sheetData sheetId="2427">
        <row r="8">
          <cell r="D8" t="str">
            <v>Paramaz Avedisian Building</v>
          </cell>
        </row>
      </sheetData>
      <sheetData sheetId="2428">
        <row r="8">
          <cell r="D8" t="str">
            <v>Paramaz Avedisian Building</v>
          </cell>
        </row>
      </sheetData>
      <sheetData sheetId="2429">
        <row r="8">
          <cell r="D8" t="str">
            <v>Paramaz Avedisian Building</v>
          </cell>
        </row>
      </sheetData>
      <sheetData sheetId="2430">
        <row r="8">
          <cell r="D8" t="str">
            <v>Paramaz Avedisian Building</v>
          </cell>
        </row>
      </sheetData>
      <sheetData sheetId="2431">
        <row r="8">
          <cell r="D8" t="str">
            <v>Paramaz Avedisian Building</v>
          </cell>
        </row>
      </sheetData>
      <sheetData sheetId="2432">
        <row r="8">
          <cell r="D8" t="str">
            <v>Paramaz Avedisian Building</v>
          </cell>
        </row>
      </sheetData>
      <sheetData sheetId="2433">
        <row r="8">
          <cell r="D8" t="str">
            <v>Paramaz Avedisian Building</v>
          </cell>
        </row>
      </sheetData>
      <sheetData sheetId="2434">
        <row r="8">
          <cell r="D8" t="str">
            <v>Paramaz Avedisian Building</v>
          </cell>
        </row>
      </sheetData>
      <sheetData sheetId="2435">
        <row r="8">
          <cell r="D8" t="str">
            <v>Paramaz Avedisian Building</v>
          </cell>
        </row>
      </sheetData>
      <sheetData sheetId="2436">
        <row r="8">
          <cell r="D8" t="str">
            <v>Paramaz Avedisian Building</v>
          </cell>
        </row>
      </sheetData>
      <sheetData sheetId="2437">
        <row r="8">
          <cell r="D8" t="str">
            <v>Paramaz Avedisian Building</v>
          </cell>
        </row>
      </sheetData>
      <sheetData sheetId="2438">
        <row r="8">
          <cell r="D8" t="str">
            <v>Paramaz Avedisian Building</v>
          </cell>
        </row>
      </sheetData>
      <sheetData sheetId="2439">
        <row r="8">
          <cell r="D8" t="str">
            <v>Paramaz Avedisian Building</v>
          </cell>
        </row>
      </sheetData>
      <sheetData sheetId="2440">
        <row r="8">
          <cell r="D8" t="str">
            <v>Paramaz Avedisian Building</v>
          </cell>
        </row>
      </sheetData>
      <sheetData sheetId="2441">
        <row r="8">
          <cell r="D8" t="str">
            <v>Paramaz Avedisian Building</v>
          </cell>
        </row>
      </sheetData>
      <sheetData sheetId="2442">
        <row r="8">
          <cell r="D8" t="str">
            <v>Paramaz Avedisian Building</v>
          </cell>
        </row>
      </sheetData>
      <sheetData sheetId="2443">
        <row r="8">
          <cell r="D8" t="str">
            <v>Paramaz Avedisian Building</v>
          </cell>
        </row>
      </sheetData>
      <sheetData sheetId="2444">
        <row r="8">
          <cell r="D8" t="str">
            <v>Paramaz Avedisian Building</v>
          </cell>
        </row>
      </sheetData>
      <sheetData sheetId="2445">
        <row r="8">
          <cell r="D8" t="str">
            <v>Paramaz Avedisian Building</v>
          </cell>
        </row>
      </sheetData>
      <sheetData sheetId="2446">
        <row r="8">
          <cell r="D8" t="str">
            <v>Paramaz Avedisian Building</v>
          </cell>
        </row>
      </sheetData>
      <sheetData sheetId="2447">
        <row r="8">
          <cell r="D8" t="str">
            <v>Paramaz Avedisian Building</v>
          </cell>
        </row>
      </sheetData>
      <sheetData sheetId="2448">
        <row r="8">
          <cell r="D8" t="str">
            <v>Paramaz Avedisian Building</v>
          </cell>
        </row>
      </sheetData>
      <sheetData sheetId="2449">
        <row r="8">
          <cell r="D8" t="str">
            <v>Paramaz Avedisian Building</v>
          </cell>
        </row>
      </sheetData>
      <sheetData sheetId="2450">
        <row r="8">
          <cell r="D8" t="str">
            <v>Paramaz Avedisian Building</v>
          </cell>
        </row>
      </sheetData>
      <sheetData sheetId="2451">
        <row r="8">
          <cell r="D8" t="str">
            <v>Paramaz Avedisian Building</v>
          </cell>
        </row>
      </sheetData>
      <sheetData sheetId="2452">
        <row r="8">
          <cell r="D8" t="str">
            <v>Paramaz Avedisian Building</v>
          </cell>
        </row>
      </sheetData>
      <sheetData sheetId="2453">
        <row r="8">
          <cell r="D8" t="str">
            <v>Paramaz Avedisian Building</v>
          </cell>
        </row>
      </sheetData>
      <sheetData sheetId="2454">
        <row r="8">
          <cell r="D8" t="str">
            <v>Paramaz Avedisian Building</v>
          </cell>
        </row>
      </sheetData>
      <sheetData sheetId="2455">
        <row r="8">
          <cell r="D8" t="str">
            <v>Paramaz Avedisian Building</v>
          </cell>
        </row>
      </sheetData>
      <sheetData sheetId="2456">
        <row r="8">
          <cell r="D8" t="str">
            <v>Paramaz Avedisian Building</v>
          </cell>
        </row>
      </sheetData>
      <sheetData sheetId="2457">
        <row r="8">
          <cell r="D8" t="str">
            <v>Paramaz Avedisian Building</v>
          </cell>
        </row>
      </sheetData>
      <sheetData sheetId="2458">
        <row r="8">
          <cell r="D8" t="str">
            <v>Paramaz Avedisian Building</v>
          </cell>
        </row>
      </sheetData>
      <sheetData sheetId="2459">
        <row r="8">
          <cell r="D8" t="str">
            <v>Paramaz Avedisian Building</v>
          </cell>
        </row>
      </sheetData>
      <sheetData sheetId="2460">
        <row r="8">
          <cell r="D8" t="str">
            <v>Paramaz Avedisian Building</v>
          </cell>
        </row>
      </sheetData>
      <sheetData sheetId="2461">
        <row r="8">
          <cell r="D8" t="str">
            <v>Paramaz Avedisian Building</v>
          </cell>
        </row>
      </sheetData>
      <sheetData sheetId="2462">
        <row r="8">
          <cell r="D8" t="str">
            <v>Paramaz Avedisian Building</v>
          </cell>
        </row>
      </sheetData>
      <sheetData sheetId="2463">
        <row r="8">
          <cell r="D8" t="str">
            <v>Paramaz Avedisian Building</v>
          </cell>
        </row>
      </sheetData>
      <sheetData sheetId="2464">
        <row r="8">
          <cell r="D8" t="str">
            <v>Paramaz Avedisian Building</v>
          </cell>
        </row>
      </sheetData>
      <sheetData sheetId="2465">
        <row r="8">
          <cell r="D8" t="str">
            <v>Paramaz Avedisian Building</v>
          </cell>
        </row>
      </sheetData>
      <sheetData sheetId="2466">
        <row r="8">
          <cell r="D8" t="str">
            <v>Paramaz Avedisian Building</v>
          </cell>
        </row>
      </sheetData>
      <sheetData sheetId="2467">
        <row r="8">
          <cell r="D8" t="str">
            <v>Paramaz Avedisian Building</v>
          </cell>
        </row>
      </sheetData>
      <sheetData sheetId="2468">
        <row r="8">
          <cell r="D8" t="str">
            <v>Paramaz Avedisian Building</v>
          </cell>
        </row>
      </sheetData>
      <sheetData sheetId="2469">
        <row r="8">
          <cell r="D8" t="str">
            <v>Paramaz Avedisian Building</v>
          </cell>
        </row>
      </sheetData>
      <sheetData sheetId="2470">
        <row r="8">
          <cell r="D8" t="str">
            <v>Paramaz Avedisian Building</v>
          </cell>
        </row>
      </sheetData>
      <sheetData sheetId="2471">
        <row r="8">
          <cell r="D8" t="str">
            <v>Paramaz Avedisian Building</v>
          </cell>
        </row>
      </sheetData>
      <sheetData sheetId="2472">
        <row r="8">
          <cell r="D8" t="str">
            <v>Paramaz Avedisian Building</v>
          </cell>
        </row>
      </sheetData>
      <sheetData sheetId="2473">
        <row r="8">
          <cell r="D8" t="str">
            <v>Paramaz Avedisian Building</v>
          </cell>
        </row>
      </sheetData>
      <sheetData sheetId="2474">
        <row r="8">
          <cell r="D8" t="str">
            <v>Paramaz Avedisian Building</v>
          </cell>
        </row>
      </sheetData>
      <sheetData sheetId="2475">
        <row r="8">
          <cell r="D8" t="str">
            <v>Paramaz Avedisian Building</v>
          </cell>
        </row>
      </sheetData>
      <sheetData sheetId="2476">
        <row r="8">
          <cell r="D8" t="str">
            <v>Paramaz Avedisian Building</v>
          </cell>
        </row>
      </sheetData>
      <sheetData sheetId="2477">
        <row r="8">
          <cell r="D8" t="str">
            <v>Paramaz Avedisian Building</v>
          </cell>
        </row>
      </sheetData>
      <sheetData sheetId="2478">
        <row r="8">
          <cell r="D8" t="str">
            <v>Paramaz Avedisian Building</v>
          </cell>
        </row>
      </sheetData>
      <sheetData sheetId="2479">
        <row r="8">
          <cell r="D8" t="str">
            <v>Paramaz Avedisian Building</v>
          </cell>
        </row>
      </sheetData>
      <sheetData sheetId="2480">
        <row r="8">
          <cell r="D8" t="str">
            <v>Paramaz Avedisian Building</v>
          </cell>
        </row>
      </sheetData>
      <sheetData sheetId="2481">
        <row r="8">
          <cell r="D8" t="str">
            <v>Paramaz Avedisian Building</v>
          </cell>
        </row>
      </sheetData>
      <sheetData sheetId="2482">
        <row r="8">
          <cell r="D8" t="str">
            <v>Paramaz Avedisian Building</v>
          </cell>
        </row>
      </sheetData>
      <sheetData sheetId="2483">
        <row r="8">
          <cell r="D8" t="str">
            <v>Paramaz Avedisian Building</v>
          </cell>
        </row>
      </sheetData>
      <sheetData sheetId="2484">
        <row r="8">
          <cell r="D8" t="str">
            <v>Paramaz Avedisian Building</v>
          </cell>
        </row>
      </sheetData>
      <sheetData sheetId="2485">
        <row r="8">
          <cell r="D8" t="str">
            <v>Paramaz Avedisian Building</v>
          </cell>
        </row>
      </sheetData>
      <sheetData sheetId="2486">
        <row r="8">
          <cell r="D8" t="str">
            <v>Paramaz Avedisian Building</v>
          </cell>
        </row>
      </sheetData>
      <sheetData sheetId="2487">
        <row r="8">
          <cell r="D8" t="str">
            <v>Paramaz Avedisian Building</v>
          </cell>
        </row>
      </sheetData>
      <sheetData sheetId="2488">
        <row r="8">
          <cell r="D8" t="str">
            <v>Paramaz Avedisian Building</v>
          </cell>
        </row>
      </sheetData>
      <sheetData sheetId="2489">
        <row r="8">
          <cell r="D8" t="str">
            <v>Paramaz Avedisian Building</v>
          </cell>
        </row>
      </sheetData>
      <sheetData sheetId="2490">
        <row r="8">
          <cell r="D8" t="str">
            <v>Paramaz Avedisian Building</v>
          </cell>
        </row>
      </sheetData>
      <sheetData sheetId="2491">
        <row r="8">
          <cell r="D8" t="str">
            <v>Paramaz Avedisian Building</v>
          </cell>
        </row>
      </sheetData>
      <sheetData sheetId="2492">
        <row r="8">
          <cell r="D8" t="str">
            <v>Paramaz Avedisian Building</v>
          </cell>
        </row>
      </sheetData>
      <sheetData sheetId="2493">
        <row r="8">
          <cell r="D8" t="str">
            <v>Paramaz Avedisian Building</v>
          </cell>
        </row>
      </sheetData>
      <sheetData sheetId="2494">
        <row r="8">
          <cell r="D8" t="str">
            <v>Paramaz Avedisian Building</v>
          </cell>
        </row>
      </sheetData>
      <sheetData sheetId="2495">
        <row r="8">
          <cell r="D8" t="str">
            <v>Paramaz Avedisian Building</v>
          </cell>
        </row>
      </sheetData>
      <sheetData sheetId="2496">
        <row r="8">
          <cell r="D8" t="str">
            <v>Paramaz Avedisian Building</v>
          </cell>
        </row>
      </sheetData>
      <sheetData sheetId="2497">
        <row r="8">
          <cell r="D8" t="str">
            <v>Paramaz Avedisian Building</v>
          </cell>
        </row>
      </sheetData>
      <sheetData sheetId="2498">
        <row r="8">
          <cell r="D8" t="str">
            <v>Paramaz Avedisian Building</v>
          </cell>
        </row>
      </sheetData>
      <sheetData sheetId="2499">
        <row r="8">
          <cell r="D8" t="str">
            <v>Paramaz Avedisian Building</v>
          </cell>
        </row>
      </sheetData>
      <sheetData sheetId="2500">
        <row r="8">
          <cell r="D8" t="str">
            <v>Paramaz Avedisian Building</v>
          </cell>
        </row>
      </sheetData>
      <sheetData sheetId="2501">
        <row r="8">
          <cell r="D8" t="str">
            <v>Paramaz Avedisian Building</v>
          </cell>
        </row>
      </sheetData>
      <sheetData sheetId="2502">
        <row r="8">
          <cell r="D8" t="str">
            <v>Paramaz Avedisian Building</v>
          </cell>
        </row>
      </sheetData>
      <sheetData sheetId="2503">
        <row r="8">
          <cell r="D8" t="str">
            <v>Paramaz Avedisian Building</v>
          </cell>
        </row>
      </sheetData>
      <sheetData sheetId="2504">
        <row r="8">
          <cell r="D8" t="str">
            <v>Paramaz Avedisian Building</v>
          </cell>
        </row>
      </sheetData>
      <sheetData sheetId="2505">
        <row r="8">
          <cell r="D8" t="str">
            <v>Paramaz Avedisian Building</v>
          </cell>
        </row>
      </sheetData>
      <sheetData sheetId="2506">
        <row r="8">
          <cell r="D8" t="str">
            <v>Paramaz Avedisian Building</v>
          </cell>
        </row>
      </sheetData>
      <sheetData sheetId="2507">
        <row r="8">
          <cell r="D8" t="str">
            <v>Paramaz Avedisian Building</v>
          </cell>
        </row>
      </sheetData>
      <sheetData sheetId="2508">
        <row r="8">
          <cell r="D8" t="str">
            <v>Paramaz Avedisian Building</v>
          </cell>
        </row>
      </sheetData>
      <sheetData sheetId="2509">
        <row r="8">
          <cell r="D8" t="str">
            <v>Paramaz Avedisian Building</v>
          </cell>
        </row>
      </sheetData>
      <sheetData sheetId="2510">
        <row r="8">
          <cell r="D8" t="str">
            <v>Paramaz Avedisian Building</v>
          </cell>
        </row>
      </sheetData>
      <sheetData sheetId="2511">
        <row r="8">
          <cell r="D8" t="str">
            <v>Paramaz Avedisian Building</v>
          </cell>
        </row>
      </sheetData>
      <sheetData sheetId="2512">
        <row r="8">
          <cell r="D8" t="str">
            <v>Paramaz Avedisian Building</v>
          </cell>
        </row>
      </sheetData>
      <sheetData sheetId="2513">
        <row r="8">
          <cell r="D8" t="str">
            <v>Paramaz Avedisian Building</v>
          </cell>
        </row>
      </sheetData>
      <sheetData sheetId="2514">
        <row r="8">
          <cell r="D8" t="str">
            <v>Paramaz Avedisian Building</v>
          </cell>
        </row>
      </sheetData>
      <sheetData sheetId="2515">
        <row r="8">
          <cell r="D8" t="str">
            <v>Paramaz Avedisian Building</v>
          </cell>
        </row>
      </sheetData>
      <sheetData sheetId="2516">
        <row r="8">
          <cell r="D8" t="str">
            <v>Paramaz Avedisian Building</v>
          </cell>
        </row>
      </sheetData>
      <sheetData sheetId="2517">
        <row r="8">
          <cell r="D8" t="str">
            <v>Paramaz Avedisian Building</v>
          </cell>
        </row>
      </sheetData>
      <sheetData sheetId="2518">
        <row r="8">
          <cell r="D8" t="str">
            <v>Paramaz Avedisian Building</v>
          </cell>
        </row>
      </sheetData>
      <sheetData sheetId="2519">
        <row r="8">
          <cell r="D8" t="str">
            <v>Paramaz Avedisian Building</v>
          </cell>
        </row>
      </sheetData>
      <sheetData sheetId="2520">
        <row r="8">
          <cell r="D8" t="str">
            <v>Paramaz Avedisian Building</v>
          </cell>
        </row>
      </sheetData>
      <sheetData sheetId="2521">
        <row r="8">
          <cell r="D8" t="str">
            <v>Paramaz Avedisian Building</v>
          </cell>
        </row>
      </sheetData>
      <sheetData sheetId="2522">
        <row r="8">
          <cell r="D8" t="str">
            <v>Paramaz Avedisian Building</v>
          </cell>
        </row>
      </sheetData>
      <sheetData sheetId="2523">
        <row r="8">
          <cell r="D8" t="str">
            <v>Paramaz Avedisian Building</v>
          </cell>
        </row>
      </sheetData>
      <sheetData sheetId="2524">
        <row r="8">
          <cell r="D8" t="str">
            <v>Paramaz Avedisian Building</v>
          </cell>
        </row>
      </sheetData>
      <sheetData sheetId="2525">
        <row r="8">
          <cell r="D8" t="str">
            <v>Paramaz Avedisian Building</v>
          </cell>
        </row>
      </sheetData>
      <sheetData sheetId="2526">
        <row r="8">
          <cell r="D8" t="str">
            <v>Paramaz Avedisian Building</v>
          </cell>
        </row>
      </sheetData>
      <sheetData sheetId="2527">
        <row r="8">
          <cell r="D8" t="str">
            <v>Paramaz Avedisian Building</v>
          </cell>
        </row>
      </sheetData>
      <sheetData sheetId="2528">
        <row r="8">
          <cell r="D8" t="str">
            <v>Paramaz Avedisian Building</v>
          </cell>
        </row>
      </sheetData>
      <sheetData sheetId="2529">
        <row r="8">
          <cell r="D8" t="str">
            <v>Paramaz Avedisian Building</v>
          </cell>
        </row>
      </sheetData>
      <sheetData sheetId="2530">
        <row r="8">
          <cell r="D8" t="str">
            <v>Paramaz Avedisian Building</v>
          </cell>
        </row>
      </sheetData>
      <sheetData sheetId="2531">
        <row r="8">
          <cell r="D8" t="str">
            <v>Paramaz Avedisian Building</v>
          </cell>
        </row>
      </sheetData>
      <sheetData sheetId="2532">
        <row r="8">
          <cell r="D8" t="str">
            <v>Paramaz Avedisian Building</v>
          </cell>
        </row>
      </sheetData>
      <sheetData sheetId="2533">
        <row r="8">
          <cell r="D8" t="str">
            <v>Paramaz Avedisian Building</v>
          </cell>
        </row>
      </sheetData>
      <sheetData sheetId="2534">
        <row r="8">
          <cell r="D8" t="str">
            <v>Paramaz Avedisian Building</v>
          </cell>
        </row>
      </sheetData>
      <sheetData sheetId="2535">
        <row r="8">
          <cell r="D8" t="str">
            <v>Paramaz Avedisian Building</v>
          </cell>
        </row>
      </sheetData>
      <sheetData sheetId="2536">
        <row r="8">
          <cell r="D8" t="str">
            <v>Paramaz Avedisian Building</v>
          </cell>
        </row>
      </sheetData>
      <sheetData sheetId="2537">
        <row r="8">
          <cell r="D8" t="str">
            <v>Paramaz Avedisian Building</v>
          </cell>
        </row>
      </sheetData>
      <sheetData sheetId="2538">
        <row r="8">
          <cell r="D8" t="str">
            <v>Paramaz Avedisian Building</v>
          </cell>
        </row>
      </sheetData>
      <sheetData sheetId="2539">
        <row r="8">
          <cell r="D8" t="str">
            <v>Paramaz Avedisian Building</v>
          </cell>
        </row>
      </sheetData>
      <sheetData sheetId="2540">
        <row r="8">
          <cell r="D8" t="str">
            <v>Paramaz Avedisian Building</v>
          </cell>
        </row>
      </sheetData>
      <sheetData sheetId="2541">
        <row r="8">
          <cell r="D8" t="str">
            <v>Paramaz Avedisian Building</v>
          </cell>
        </row>
      </sheetData>
      <sheetData sheetId="2542">
        <row r="8">
          <cell r="D8" t="str">
            <v>Paramaz Avedisian Building</v>
          </cell>
        </row>
      </sheetData>
      <sheetData sheetId="2543">
        <row r="8">
          <cell r="D8" t="str">
            <v>Paramaz Avedisian Building</v>
          </cell>
        </row>
      </sheetData>
      <sheetData sheetId="2544">
        <row r="8">
          <cell r="D8" t="str">
            <v>Paramaz Avedisian Building</v>
          </cell>
        </row>
      </sheetData>
      <sheetData sheetId="2545">
        <row r="8">
          <cell r="D8" t="str">
            <v>Paramaz Avedisian Building</v>
          </cell>
        </row>
      </sheetData>
      <sheetData sheetId="2546">
        <row r="8">
          <cell r="D8" t="str">
            <v>Paramaz Avedisian Building</v>
          </cell>
        </row>
      </sheetData>
      <sheetData sheetId="2547">
        <row r="8">
          <cell r="D8" t="str">
            <v>Paramaz Avedisian Building</v>
          </cell>
        </row>
      </sheetData>
      <sheetData sheetId="2548">
        <row r="8">
          <cell r="D8" t="str">
            <v>Paramaz Avedisian Building</v>
          </cell>
        </row>
      </sheetData>
      <sheetData sheetId="2549">
        <row r="8">
          <cell r="D8" t="str">
            <v>Paramaz Avedisian Building</v>
          </cell>
        </row>
      </sheetData>
      <sheetData sheetId="2550">
        <row r="8">
          <cell r="D8" t="str">
            <v>Paramaz Avedisian Building</v>
          </cell>
        </row>
      </sheetData>
      <sheetData sheetId="2551">
        <row r="8">
          <cell r="D8" t="str">
            <v>Paramaz Avedisian Building</v>
          </cell>
        </row>
      </sheetData>
      <sheetData sheetId="2552">
        <row r="8">
          <cell r="D8" t="str">
            <v>Paramaz Avedisian Building</v>
          </cell>
        </row>
      </sheetData>
      <sheetData sheetId="2553">
        <row r="8">
          <cell r="D8" t="str">
            <v>Paramaz Avedisian Building</v>
          </cell>
        </row>
      </sheetData>
      <sheetData sheetId="2554">
        <row r="8">
          <cell r="D8" t="str">
            <v>Paramaz Avedisian Building</v>
          </cell>
        </row>
      </sheetData>
      <sheetData sheetId="2555">
        <row r="8">
          <cell r="D8" t="str">
            <v>Paramaz Avedisian Building</v>
          </cell>
        </row>
      </sheetData>
      <sheetData sheetId="2556">
        <row r="8">
          <cell r="D8" t="str">
            <v>Paramaz Avedisian Building</v>
          </cell>
        </row>
      </sheetData>
      <sheetData sheetId="2557">
        <row r="8">
          <cell r="D8" t="str">
            <v>Paramaz Avedisian Building</v>
          </cell>
        </row>
      </sheetData>
      <sheetData sheetId="2558">
        <row r="8">
          <cell r="D8" t="str">
            <v>Paramaz Avedisian Building</v>
          </cell>
        </row>
      </sheetData>
      <sheetData sheetId="2559">
        <row r="8">
          <cell r="D8" t="str">
            <v>Paramaz Avedisian Building</v>
          </cell>
        </row>
      </sheetData>
      <sheetData sheetId="2560">
        <row r="8">
          <cell r="D8" t="str">
            <v>Paramaz Avedisian Building</v>
          </cell>
        </row>
      </sheetData>
      <sheetData sheetId="2561">
        <row r="8">
          <cell r="D8" t="str">
            <v>Paramaz Avedisian Building</v>
          </cell>
        </row>
      </sheetData>
      <sheetData sheetId="2562">
        <row r="8">
          <cell r="D8" t="str">
            <v>Paramaz Avedisian Building</v>
          </cell>
        </row>
      </sheetData>
      <sheetData sheetId="2563">
        <row r="8">
          <cell r="D8" t="str">
            <v>Paramaz Avedisian Building</v>
          </cell>
        </row>
      </sheetData>
      <sheetData sheetId="2564">
        <row r="8">
          <cell r="D8" t="str">
            <v>Paramaz Avedisian Building</v>
          </cell>
        </row>
      </sheetData>
      <sheetData sheetId="2565">
        <row r="8">
          <cell r="D8" t="str">
            <v>Paramaz Avedisian Building</v>
          </cell>
        </row>
      </sheetData>
      <sheetData sheetId="2566">
        <row r="8">
          <cell r="D8" t="str">
            <v>Paramaz Avedisian Building</v>
          </cell>
        </row>
      </sheetData>
      <sheetData sheetId="2567">
        <row r="8">
          <cell r="D8" t="str">
            <v>Paramaz Avedisian Building</v>
          </cell>
        </row>
      </sheetData>
      <sheetData sheetId="2568">
        <row r="8">
          <cell r="D8" t="str">
            <v>Paramaz Avedisian Building</v>
          </cell>
        </row>
      </sheetData>
      <sheetData sheetId="2569">
        <row r="8">
          <cell r="D8" t="str">
            <v>Paramaz Avedisian Building</v>
          </cell>
        </row>
      </sheetData>
      <sheetData sheetId="2570">
        <row r="8">
          <cell r="D8" t="str">
            <v>Paramaz Avedisian Building</v>
          </cell>
        </row>
      </sheetData>
      <sheetData sheetId="2571">
        <row r="8">
          <cell r="D8" t="str">
            <v>Paramaz Avedisian Building</v>
          </cell>
        </row>
      </sheetData>
      <sheetData sheetId="2572">
        <row r="8">
          <cell r="D8" t="str">
            <v>Paramaz Avedisian Building</v>
          </cell>
        </row>
      </sheetData>
      <sheetData sheetId="2573">
        <row r="8">
          <cell r="D8" t="str">
            <v>Paramaz Avedisian Building</v>
          </cell>
        </row>
      </sheetData>
      <sheetData sheetId="2574">
        <row r="8">
          <cell r="D8" t="str">
            <v>Paramaz Avedisian Building</v>
          </cell>
        </row>
      </sheetData>
      <sheetData sheetId="2575">
        <row r="8">
          <cell r="D8" t="str">
            <v>Paramaz Avedisian Building</v>
          </cell>
        </row>
      </sheetData>
      <sheetData sheetId="2576">
        <row r="8">
          <cell r="D8" t="str">
            <v>Paramaz Avedisian Building</v>
          </cell>
        </row>
      </sheetData>
      <sheetData sheetId="2577">
        <row r="8">
          <cell r="D8" t="str">
            <v>Paramaz Avedisian Building</v>
          </cell>
        </row>
      </sheetData>
      <sheetData sheetId="2578">
        <row r="8">
          <cell r="D8" t="str">
            <v>Paramaz Avedisian Building</v>
          </cell>
        </row>
      </sheetData>
      <sheetData sheetId="2579">
        <row r="8">
          <cell r="D8" t="str">
            <v>Paramaz Avedisian Building</v>
          </cell>
        </row>
      </sheetData>
      <sheetData sheetId="2580">
        <row r="8">
          <cell r="D8" t="str">
            <v>Paramaz Avedisian Building</v>
          </cell>
        </row>
      </sheetData>
      <sheetData sheetId="2581">
        <row r="8">
          <cell r="D8" t="str">
            <v>Paramaz Avedisian Building</v>
          </cell>
        </row>
      </sheetData>
      <sheetData sheetId="2582">
        <row r="8">
          <cell r="D8" t="str">
            <v>Paramaz Avedisian Building</v>
          </cell>
        </row>
      </sheetData>
      <sheetData sheetId="2583">
        <row r="8">
          <cell r="D8" t="str">
            <v>Paramaz Avedisian Building</v>
          </cell>
        </row>
      </sheetData>
      <sheetData sheetId="2584">
        <row r="8">
          <cell r="D8" t="str">
            <v>Paramaz Avedisian Building</v>
          </cell>
        </row>
      </sheetData>
      <sheetData sheetId="2585">
        <row r="8">
          <cell r="D8" t="str">
            <v>Paramaz Avedisian Building</v>
          </cell>
        </row>
      </sheetData>
      <sheetData sheetId="2586">
        <row r="8">
          <cell r="D8" t="str">
            <v>Paramaz Avedisian Building</v>
          </cell>
        </row>
      </sheetData>
      <sheetData sheetId="2587">
        <row r="8">
          <cell r="D8" t="str">
            <v>Paramaz Avedisian Building</v>
          </cell>
        </row>
      </sheetData>
      <sheetData sheetId="2588">
        <row r="8">
          <cell r="D8" t="str">
            <v>Paramaz Avedisian Building</v>
          </cell>
        </row>
      </sheetData>
      <sheetData sheetId="2589">
        <row r="8">
          <cell r="D8" t="str">
            <v>Paramaz Avedisian Building</v>
          </cell>
        </row>
      </sheetData>
      <sheetData sheetId="2590">
        <row r="8">
          <cell r="D8" t="str">
            <v>Paramaz Avedisian Building</v>
          </cell>
        </row>
      </sheetData>
      <sheetData sheetId="2591">
        <row r="8">
          <cell r="D8" t="str">
            <v>Paramaz Avedisian Building</v>
          </cell>
        </row>
      </sheetData>
      <sheetData sheetId="2592">
        <row r="8">
          <cell r="D8" t="str">
            <v>Paramaz Avedisian Building</v>
          </cell>
        </row>
      </sheetData>
      <sheetData sheetId="2593">
        <row r="8">
          <cell r="D8" t="str">
            <v>Paramaz Avedisian Building</v>
          </cell>
        </row>
      </sheetData>
      <sheetData sheetId="2594">
        <row r="8">
          <cell r="D8" t="str">
            <v>Paramaz Avedisian Building</v>
          </cell>
        </row>
      </sheetData>
      <sheetData sheetId="2595">
        <row r="8">
          <cell r="D8" t="str">
            <v>Paramaz Avedisian Building</v>
          </cell>
        </row>
      </sheetData>
      <sheetData sheetId="2596">
        <row r="8">
          <cell r="D8" t="str">
            <v>Paramaz Avedisian Building</v>
          </cell>
        </row>
      </sheetData>
      <sheetData sheetId="2597">
        <row r="8">
          <cell r="D8" t="str">
            <v>Paramaz Avedisian Building</v>
          </cell>
        </row>
      </sheetData>
      <sheetData sheetId="2598">
        <row r="8">
          <cell r="D8" t="str">
            <v>Paramaz Avedisian Building</v>
          </cell>
        </row>
      </sheetData>
      <sheetData sheetId="2599">
        <row r="8">
          <cell r="D8" t="str">
            <v>Paramaz Avedisian Building</v>
          </cell>
        </row>
      </sheetData>
      <sheetData sheetId="2600">
        <row r="8">
          <cell r="D8" t="str">
            <v>Paramaz Avedisian Building</v>
          </cell>
        </row>
      </sheetData>
      <sheetData sheetId="2601">
        <row r="8">
          <cell r="D8" t="str">
            <v>Paramaz Avedisian Building</v>
          </cell>
        </row>
      </sheetData>
      <sheetData sheetId="2602">
        <row r="8">
          <cell r="D8" t="str">
            <v>Paramaz Avedisian Building</v>
          </cell>
        </row>
      </sheetData>
      <sheetData sheetId="2603">
        <row r="8">
          <cell r="D8" t="str">
            <v>Paramaz Avedisian Building</v>
          </cell>
        </row>
      </sheetData>
      <sheetData sheetId="2604">
        <row r="8">
          <cell r="D8" t="str">
            <v>Paramaz Avedisian Building</v>
          </cell>
        </row>
      </sheetData>
      <sheetData sheetId="2605">
        <row r="8">
          <cell r="D8" t="str">
            <v>Paramaz Avedisian Building</v>
          </cell>
        </row>
      </sheetData>
      <sheetData sheetId="2606">
        <row r="8">
          <cell r="D8" t="str">
            <v>Paramaz Avedisian Building</v>
          </cell>
        </row>
      </sheetData>
      <sheetData sheetId="2607">
        <row r="8">
          <cell r="D8" t="str">
            <v>Paramaz Avedisian Building</v>
          </cell>
        </row>
      </sheetData>
      <sheetData sheetId="2608">
        <row r="8">
          <cell r="D8" t="str">
            <v>Paramaz Avedisian Building</v>
          </cell>
        </row>
      </sheetData>
      <sheetData sheetId="2609">
        <row r="8">
          <cell r="D8" t="str">
            <v>Paramaz Avedisian Building</v>
          </cell>
        </row>
      </sheetData>
      <sheetData sheetId="2610">
        <row r="8">
          <cell r="D8" t="str">
            <v>Paramaz Avedisian Building</v>
          </cell>
        </row>
      </sheetData>
      <sheetData sheetId="2611">
        <row r="8">
          <cell r="D8" t="str">
            <v>Paramaz Avedisian Building</v>
          </cell>
        </row>
      </sheetData>
      <sheetData sheetId="2612">
        <row r="8">
          <cell r="D8" t="str">
            <v>Paramaz Avedisian Building</v>
          </cell>
        </row>
      </sheetData>
      <sheetData sheetId="2613">
        <row r="8">
          <cell r="D8" t="str">
            <v>Paramaz Avedisian Building</v>
          </cell>
        </row>
      </sheetData>
      <sheetData sheetId="2614">
        <row r="8">
          <cell r="D8" t="str">
            <v>Paramaz Avedisian Building</v>
          </cell>
        </row>
      </sheetData>
      <sheetData sheetId="2615">
        <row r="8">
          <cell r="D8" t="str">
            <v>Paramaz Avedisian Building</v>
          </cell>
        </row>
      </sheetData>
      <sheetData sheetId="2616">
        <row r="8">
          <cell r="D8" t="str">
            <v>Paramaz Avedisian Building</v>
          </cell>
        </row>
      </sheetData>
      <sheetData sheetId="2617">
        <row r="8">
          <cell r="D8" t="str">
            <v>Paramaz Avedisian Building</v>
          </cell>
        </row>
      </sheetData>
      <sheetData sheetId="2618">
        <row r="8">
          <cell r="D8" t="str">
            <v>Paramaz Avedisian Building</v>
          </cell>
        </row>
      </sheetData>
      <sheetData sheetId="2619">
        <row r="8">
          <cell r="D8" t="str">
            <v>Paramaz Avedisian Building</v>
          </cell>
        </row>
      </sheetData>
      <sheetData sheetId="2620">
        <row r="8">
          <cell r="D8" t="str">
            <v>Paramaz Avedisian Building</v>
          </cell>
        </row>
      </sheetData>
      <sheetData sheetId="2621">
        <row r="8">
          <cell r="D8" t="str">
            <v>Paramaz Avedisian Building</v>
          </cell>
        </row>
      </sheetData>
      <sheetData sheetId="2622">
        <row r="8">
          <cell r="D8" t="str">
            <v>Paramaz Avedisian Building</v>
          </cell>
        </row>
      </sheetData>
      <sheetData sheetId="2623">
        <row r="8">
          <cell r="D8" t="str">
            <v>Paramaz Avedisian Building</v>
          </cell>
        </row>
      </sheetData>
      <sheetData sheetId="2624">
        <row r="8">
          <cell r="D8" t="str">
            <v>Paramaz Avedisian Building</v>
          </cell>
        </row>
      </sheetData>
      <sheetData sheetId="2625">
        <row r="8">
          <cell r="D8" t="str">
            <v>Paramaz Avedisian Building</v>
          </cell>
        </row>
      </sheetData>
      <sheetData sheetId="2626">
        <row r="8">
          <cell r="D8" t="str">
            <v>Paramaz Avedisian Building</v>
          </cell>
        </row>
      </sheetData>
      <sheetData sheetId="2627">
        <row r="8">
          <cell r="D8" t="str">
            <v>Paramaz Avedisian Building</v>
          </cell>
        </row>
      </sheetData>
      <sheetData sheetId="2628">
        <row r="8">
          <cell r="D8" t="str">
            <v>Paramaz Avedisian Building</v>
          </cell>
        </row>
      </sheetData>
      <sheetData sheetId="2629">
        <row r="8">
          <cell r="D8" t="str">
            <v>Paramaz Avedisian Building</v>
          </cell>
        </row>
      </sheetData>
      <sheetData sheetId="2630">
        <row r="8">
          <cell r="D8" t="str">
            <v>Paramaz Avedisian Building</v>
          </cell>
        </row>
      </sheetData>
      <sheetData sheetId="2631">
        <row r="8">
          <cell r="D8" t="str">
            <v>Paramaz Avedisian Building</v>
          </cell>
        </row>
      </sheetData>
      <sheetData sheetId="2632">
        <row r="8">
          <cell r="D8" t="str">
            <v>Paramaz Avedisian Building</v>
          </cell>
        </row>
      </sheetData>
      <sheetData sheetId="2633">
        <row r="8">
          <cell r="D8" t="str">
            <v>Paramaz Avedisian Building</v>
          </cell>
        </row>
      </sheetData>
      <sheetData sheetId="2634">
        <row r="8">
          <cell r="D8" t="str">
            <v>Paramaz Avedisian Building</v>
          </cell>
        </row>
      </sheetData>
      <sheetData sheetId="2635">
        <row r="8">
          <cell r="D8" t="str">
            <v>Paramaz Avedisian Building</v>
          </cell>
        </row>
      </sheetData>
      <sheetData sheetId="2636">
        <row r="8">
          <cell r="D8" t="str">
            <v>Paramaz Avedisian Building</v>
          </cell>
        </row>
      </sheetData>
      <sheetData sheetId="2637">
        <row r="8">
          <cell r="D8" t="str">
            <v>Paramaz Avedisian Building</v>
          </cell>
        </row>
      </sheetData>
      <sheetData sheetId="2638">
        <row r="8">
          <cell r="D8" t="str">
            <v>Paramaz Avedisian Building</v>
          </cell>
        </row>
      </sheetData>
      <sheetData sheetId="2639">
        <row r="8">
          <cell r="D8" t="str">
            <v>Paramaz Avedisian Building</v>
          </cell>
        </row>
      </sheetData>
      <sheetData sheetId="2640">
        <row r="8">
          <cell r="D8" t="str">
            <v>Paramaz Avedisian Building</v>
          </cell>
        </row>
      </sheetData>
      <sheetData sheetId="2641">
        <row r="8">
          <cell r="D8" t="str">
            <v>Paramaz Avedisian Building</v>
          </cell>
        </row>
      </sheetData>
      <sheetData sheetId="2642">
        <row r="8">
          <cell r="D8" t="str">
            <v>Paramaz Avedisian Building</v>
          </cell>
        </row>
      </sheetData>
      <sheetData sheetId="2643">
        <row r="8">
          <cell r="D8" t="str">
            <v>Paramaz Avedisian Building</v>
          </cell>
        </row>
      </sheetData>
      <sheetData sheetId="2644">
        <row r="8">
          <cell r="D8" t="str">
            <v>Paramaz Avedisian Building</v>
          </cell>
        </row>
      </sheetData>
      <sheetData sheetId="2645">
        <row r="8">
          <cell r="D8" t="str">
            <v>Paramaz Avedisian Building</v>
          </cell>
        </row>
      </sheetData>
      <sheetData sheetId="2646">
        <row r="8">
          <cell r="D8" t="str">
            <v>Paramaz Avedisian Building</v>
          </cell>
        </row>
      </sheetData>
      <sheetData sheetId="2647">
        <row r="8">
          <cell r="D8" t="str">
            <v>Paramaz Avedisian Building</v>
          </cell>
        </row>
      </sheetData>
      <sheetData sheetId="2648">
        <row r="8">
          <cell r="D8" t="str">
            <v>Paramaz Avedisian Building</v>
          </cell>
        </row>
      </sheetData>
      <sheetData sheetId="2649">
        <row r="8">
          <cell r="D8" t="str">
            <v>Paramaz Avedisian Building</v>
          </cell>
        </row>
      </sheetData>
      <sheetData sheetId="2650">
        <row r="8">
          <cell r="D8" t="str">
            <v>Paramaz Avedisian Building</v>
          </cell>
        </row>
      </sheetData>
      <sheetData sheetId="2651">
        <row r="8">
          <cell r="D8" t="str">
            <v>Paramaz Avedisian Building</v>
          </cell>
        </row>
      </sheetData>
      <sheetData sheetId="2652">
        <row r="8">
          <cell r="D8" t="str">
            <v>Paramaz Avedisian Building</v>
          </cell>
        </row>
      </sheetData>
      <sheetData sheetId="2653">
        <row r="8">
          <cell r="D8" t="str">
            <v>Paramaz Avedisian Building</v>
          </cell>
        </row>
      </sheetData>
      <sheetData sheetId="2654">
        <row r="8">
          <cell r="D8" t="str">
            <v>Paramaz Avedisian Building</v>
          </cell>
        </row>
      </sheetData>
      <sheetData sheetId="2655">
        <row r="8">
          <cell r="D8" t="str">
            <v>Paramaz Avedisian Building</v>
          </cell>
        </row>
      </sheetData>
      <sheetData sheetId="2656">
        <row r="8">
          <cell r="D8" t="str">
            <v>Paramaz Avedisian Building</v>
          </cell>
        </row>
      </sheetData>
      <sheetData sheetId="2657">
        <row r="8">
          <cell r="D8" t="str">
            <v>Paramaz Avedisian Building</v>
          </cell>
        </row>
      </sheetData>
      <sheetData sheetId="2658">
        <row r="8">
          <cell r="D8" t="str">
            <v>Paramaz Avedisian Building</v>
          </cell>
        </row>
      </sheetData>
      <sheetData sheetId="2659">
        <row r="8">
          <cell r="D8" t="str">
            <v>Paramaz Avedisian Building</v>
          </cell>
        </row>
      </sheetData>
      <sheetData sheetId="2660">
        <row r="8">
          <cell r="D8" t="str">
            <v>Paramaz Avedisian Building</v>
          </cell>
        </row>
      </sheetData>
      <sheetData sheetId="2661">
        <row r="8">
          <cell r="D8" t="str">
            <v>Paramaz Avedisian Building</v>
          </cell>
        </row>
      </sheetData>
      <sheetData sheetId="2662" refreshError="1"/>
      <sheetData sheetId="2663">
        <row r="8">
          <cell r="D8" t="str">
            <v>Paramaz Avedisian Building</v>
          </cell>
        </row>
      </sheetData>
      <sheetData sheetId="2664">
        <row r="8">
          <cell r="D8" t="str">
            <v>Paramaz Avedisian Building</v>
          </cell>
        </row>
      </sheetData>
      <sheetData sheetId="2665">
        <row r="8">
          <cell r="D8" t="str">
            <v>Paramaz Avedisian Building</v>
          </cell>
        </row>
      </sheetData>
      <sheetData sheetId="2666">
        <row r="8">
          <cell r="D8" t="str">
            <v>Paramaz Avedisian Building</v>
          </cell>
        </row>
      </sheetData>
      <sheetData sheetId="2667">
        <row r="8">
          <cell r="D8" t="str">
            <v>Paramaz Avedisian Building</v>
          </cell>
        </row>
      </sheetData>
      <sheetData sheetId="2668">
        <row r="8">
          <cell r="D8" t="str">
            <v>Paramaz Avedisian Building</v>
          </cell>
        </row>
      </sheetData>
      <sheetData sheetId="2669">
        <row r="8">
          <cell r="D8" t="str">
            <v>Paramaz Avedisian Building</v>
          </cell>
        </row>
      </sheetData>
      <sheetData sheetId="2670">
        <row r="8">
          <cell r="D8" t="str">
            <v>Paramaz Avedisian Building</v>
          </cell>
        </row>
      </sheetData>
      <sheetData sheetId="2671">
        <row r="8">
          <cell r="D8" t="str">
            <v>Paramaz Avedisian Building</v>
          </cell>
        </row>
      </sheetData>
      <sheetData sheetId="2672">
        <row r="8">
          <cell r="D8" t="str">
            <v>Paramaz Avedisian Building</v>
          </cell>
        </row>
      </sheetData>
      <sheetData sheetId="2673">
        <row r="8">
          <cell r="D8" t="str">
            <v>Paramaz Avedisian Building</v>
          </cell>
        </row>
      </sheetData>
      <sheetData sheetId="2674">
        <row r="8">
          <cell r="D8" t="str">
            <v>Paramaz Avedisian Building</v>
          </cell>
        </row>
      </sheetData>
      <sheetData sheetId="2675">
        <row r="8">
          <cell r="D8" t="str">
            <v>Paramaz Avedisian Building</v>
          </cell>
        </row>
      </sheetData>
      <sheetData sheetId="2676">
        <row r="8">
          <cell r="D8" t="str">
            <v>Paramaz Avedisian Building</v>
          </cell>
        </row>
      </sheetData>
      <sheetData sheetId="2677">
        <row r="8">
          <cell r="D8" t="str">
            <v>Paramaz Avedisian Building</v>
          </cell>
        </row>
      </sheetData>
      <sheetData sheetId="2678">
        <row r="8">
          <cell r="D8" t="str">
            <v>Paramaz Avedisian Building</v>
          </cell>
        </row>
      </sheetData>
      <sheetData sheetId="2679">
        <row r="8">
          <cell r="D8" t="str">
            <v>Paramaz Avedisian Building</v>
          </cell>
        </row>
      </sheetData>
      <sheetData sheetId="2680">
        <row r="8">
          <cell r="D8" t="str">
            <v>Paramaz Avedisian Building</v>
          </cell>
        </row>
      </sheetData>
      <sheetData sheetId="2681">
        <row r="8">
          <cell r="D8" t="str">
            <v>Paramaz Avedisian Building</v>
          </cell>
        </row>
      </sheetData>
      <sheetData sheetId="2682">
        <row r="8">
          <cell r="D8" t="str">
            <v>Paramaz Avedisian Building</v>
          </cell>
        </row>
      </sheetData>
      <sheetData sheetId="2683">
        <row r="8">
          <cell r="D8" t="str">
            <v>Paramaz Avedisian Building</v>
          </cell>
        </row>
      </sheetData>
      <sheetData sheetId="2684">
        <row r="8">
          <cell r="D8" t="str">
            <v>Paramaz Avedisian Building</v>
          </cell>
        </row>
      </sheetData>
      <sheetData sheetId="2685">
        <row r="8">
          <cell r="D8" t="str">
            <v>Paramaz Avedisian Building</v>
          </cell>
        </row>
      </sheetData>
      <sheetData sheetId="2686">
        <row r="8">
          <cell r="D8" t="str">
            <v>Paramaz Avedisian Building</v>
          </cell>
        </row>
      </sheetData>
      <sheetData sheetId="2687">
        <row r="8">
          <cell r="D8" t="str">
            <v>Paramaz Avedisian Building</v>
          </cell>
        </row>
      </sheetData>
      <sheetData sheetId="2688">
        <row r="8">
          <cell r="D8" t="str">
            <v>Paramaz Avedisian Building</v>
          </cell>
        </row>
      </sheetData>
      <sheetData sheetId="2689">
        <row r="8">
          <cell r="D8" t="str">
            <v>Paramaz Avedisian Building</v>
          </cell>
        </row>
      </sheetData>
      <sheetData sheetId="2690">
        <row r="8">
          <cell r="D8" t="str">
            <v>Paramaz Avedisian Building</v>
          </cell>
        </row>
      </sheetData>
      <sheetData sheetId="2691">
        <row r="8">
          <cell r="D8" t="str">
            <v>Paramaz Avedisian Building</v>
          </cell>
        </row>
      </sheetData>
      <sheetData sheetId="2692">
        <row r="8">
          <cell r="D8" t="str">
            <v>Paramaz Avedisian Building</v>
          </cell>
        </row>
      </sheetData>
      <sheetData sheetId="2693">
        <row r="8">
          <cell r="D8" t="str">
            <v>Paramaz Avedisian Building</v>
          </cell>
        </row>
      </sheetData>
      <sheetData sheetId="2694">
        <row r="8">
          <cell r="D8" t="str">
            <v>Paramaz Avedisian Building</v>
          </cell>
        </row>
      </sheetData>
      <sheetData sheetId="2695">
        <row r="8">
          <cell r="D8" t="str">
            <v>Paramaz Avedisian Building</v>
          </cell>
        </row>
      </sheetData>
      <sheetData sheetId="2696">
        <row r="8">
          <cell r="D8" t="str">
            <v>Paramaz Avedisian Building</v>
          </cell>
        </row>
      </sheetData>
      <sheetData sheetId="2697">
        <row r="8">
          <cell r="D8" t="str">
            <v>Paramaz Avedisian Building</v>
          </cell>
        </row>
      </sheetData>
      <sheetData sheetId="2698">
        <row r="8">
          <cell r="D8" t="str">
            <v>Paramaz Avedisian Building</v>
          </cell>
        </row>
      </sheetData>
      <sheetData sheetId="2699">
        <row r="8">
          <cell r="D8" t="str">
            <v>Paramaz Avedisian Building</v>
          </cell>
        </row>
      </sheetData>
      <sheetData sheetId="2700">
        <row r="8">
          <cell r="D8" t="str">
            <v>Paramaz Avedisian Building</v>
          </cell>
        </row>
      </sheetData>
      <sheetData sheetId="2701">
        <row r="8">
          <cell r="D8" t="str">
            <v>Paramaz Avedisian Building</v>
          </cell>
        </row>
      </sheetData>
      <sheetData sheetId="2702">
        <row r="8">
          <cell r="D8" t="str">
            <v>Paramaz Avedisian Building</v>
          </cell>
        </row>
      </sheetData>
      <sheetData sheetId="2703">
        <row r="8">
          <cell r="D8" t="str">
            <v>Paramaz Avedisian Building</v>
          </cell>
        </row>
      </sheetData>
      <sheetData sheetId="2704">
        <row r="8">
          <cell r="D8" t="str">
            <v>Paramaz Avedisian Building</v>
          </cell>
        </row>
      </sheetData>
      <sheetData sheetId="2705">
        <row r="8">
          <cell r="D8" t="str">
            <v>Paramaz Avedisian Building</v>
          </cell>
        </row>
      </sheetData>
      <sheetData sheetId="2706">
        <row r="8">
          <cell r="D8" t="str">
            <v>Paramaz Avedisian Building</v>
          </cell>
        </row>
      </sheetData>
      <sheetData sheetId="2707">
        <row r="8">
          <cell r="D8" t="str">
            <v>Paramaz Avedisian Building</v>
          </cell>
        </row>
      </sheetData>
      <sheetData sheetId="2708">
        <row r="8">
          <cell r="D8" t="str">
            <v>Paramaz Avedisian Building</v>
          </cell>
        </row>
      </sheetData>
      <sheetData sheetId="2709">
        <row r="8">
          <cell r="D8" t="str">
            <v>Paramaz Avedisian Building</v>
          </cell>
        </row>
      </sheetData>
      <sheetData sheetId="2710">
        <row r="8">
          <cell r="D8" t="str">
            <v>Paramaz Avedisian Building</v>
          </cell>
        </row>
      </sheetData>
      <sheetData sheetId="2711">
        <row r="8">
          <cell r="D8" t="str">
            <v>Paramaz Avedisian Building</v>
          </cell>
        </row>
      </sheetData>
      <sheetData sheetId="2712">
        <row r="8">
          <cell r="D8" t="str">
            <v>Paramaz Avedisian Building</v>
          </cell>
        </row>
      </sheetData>
      <sheetData sheetId="2713">
        <row r="8">
          <cell r="D8" t="str">
            <v>Paramaz Avedisian Building</v>
          </cell>
        </row>
      </sheetData>
      <sheetData sheetId="2714">
        <row r="8">
          <cell r="D8" t="str">
            <v>Paramaz Avedisian Building</v>
          </cell>
        </row>
      </sheetData>
      <sheetData sheetId="2715">
        <row r="8">
          <cell r="D8" t="str">
            <v>Paramaz Avedisian Building</v>
          </cell>
        </row>
      </sheetData>
      <sheetData sheetId="2716">
        <row r="8">
          <cell r="D8" t="str">
            <v>Paramaz Avedisian Building</v>
          </cell>
        </row>
      </sheetData>
      <sheetData sheetId="2717">
        <row r="8">
          <cell r="D8" t="str">
            <v>Paramaz Avedisian Building</v>
          </cell>
        </row>
      </sheetData>
      <sheetData sheetId="2718">
        <row r="8">
          <cell r="D8" t="str">
            <v>Paramaz Avedisian Building</v>
          </cell>
        </row>
      </sheetData>
      <sheetData sheetId="2719">
        <row r="8">
          <cell r="D8" t="str">
            <v>Paramaz Avedisian Building</v>
          </cell>
        </row>
      </sheetData>
      <sheetData sheetId="2720">
        <row r="8">
          <cell r="D8" t="str">
            <v>Paramaz Avedisian Building</v>
          </cell>
        </row>
      </sheetData>
      <sheetData sheetId="2721">
        <row r="8">
          <cell r="D8" t="str">
            <v>Paramaz Avedisian Building</v>
          </cell>
        </row>
      </sheetData>
      <sheetData sheetId="2722">
        <row r="8">
          <cell r="D8" t="str">
            <v>Paramaz Avedisian Building</v>
          </cell>
        </row>
      </sheetData>
      <sheetData sheetId="2723">
        <row r="8">
          <cell r="D8" t="str">
            <v>Paramaz Avedisian Building</v>
          </cell>
        </row>
      </sheetData>
      <sheetData sheetId="2724">
        <row r="8">
          <cell r="D8" t="str">
            <v>Paramaz Avedisian Building</v>
          </cell>
        </row>
      </sheetData>
      <sheetData sheetId="2725">
        <row r="8">
          <cell r="D8" t="str">
            <v>Paramaz Avedisian Building</v>
          </cell>
        </row>
      </sheetData>
      <sheetData sheetId="2726">
        <row r="8">
          <cell r="D8" t="str">
            <v>Paramaz Avedisian Building</v>
          </cell>
        </row>
      </sheetData>
      <sheetData sheetId="2727">
        <row r="8">
          <cell r="D8" t="str">
            <v>Paramaz Avedisian Building</v>
          </cell>
        </row>
      </sheetData>
      <sheetData sheetId="2728">
        <row r="8">
          <cell r="D8" t="str">
            <v>Paramaz Avedisian Building</v>
          </cell>
        </row>
      </sheetData>
      <sheetData sheetId="2729">
        <row r="8">
          <cell r="D8" t="str">
            <v>Paramaz Avedisian Building</v>
          </cell>
        </row>
      </sheetData>
      <sheetData sheetId="2730">
        <row r="8">
          <cell r="D8" t="str">
            <v>Paramaz Avedisian Building</v>
          </cell>
        </row>
      </sheetData>
      <sheetData sheetId="2731">
        <row r="8">
          <cell r="D8" t="str">
            <v>Paramaz Avedisian Building</v>
          </cell>
        </row>
      </sheetData>
      <sheetData sheetId="2732">
        <row r="8">
          <cell r="D8" t="str">
            <v>Paramaz Avedisian Building</v>
          </cell>
        </row>
      </sheetData>
      <sheetData sheetId="2733">
        <row r="8">
          <cell r="D8" t="str">
            <v>Paramaz Avedisian Building</v>
          </cell>
        </row>
      </sheetData>
      <sheetData sheetId="2734">
        <row r="8">
          <cell r="D8" t="str">
            <v>Paramaz Avedisian Building</v>
          </cell>
        </row>
      </sheetData>
      <sheetData sheetId="2735">
        <row r="8">
          <cell r="D8" t="str">
            <v>Paramaz Avedisian Building</v>
          </cell>
        </row>
      </sheetData>
      <sheetData sheetId="2736">
        <row r="8">
          <cell r="D8" t="str">
            <v>Paramaz Avedisian Building</v>
          </cell>
        </row>
      </sheetData>
      <sheetData sheetId="2737">
        <row r="8">
          <cell r="D8" t="str">
            <v>Paramaz Avedisian Building</v>
          </cell>
        </row>
      </sheetData>
      <sheetData sheetId="2738">
        <row r="8">
          <cell r="D8" t="str">
            <v>Paramaz Avedisian Building</v>
          </cell>
        </row>
      </sheetData>
      <sheetData sheetId="2739">
        <row r="8">
          <cell r="D8" t="str">
            <v>Paramaz Avedisian Building</v>
          </cell>
        </row>
      </sheetData>
      <sheetData sheetId="2740">
        <row r="8">
          <cell r="D8" t="str">
            <v>Paramaz Avedisian Building</v>
          </cell>
        </row>
      </sheetData>
      <sheetData sheetId="2741">
        <row r="8">
          <cell r="D8" t="str">
            <v>Paramaz Avedisian Building</v>
          </cell>
        </row>
      </sheetData>
      <sheetData sheetId="2742">
        <row r="8">
          <cell r="D8" t="str">
            <v>Paramaz Avedisian Building</v>
          </cell>
        </row>
      </sheetData>
      <sheetData sheetId="2743">
        <row r="8">
          <cell r="D8" t="str">
            <v>Paramaz Avedisian Building</v>
          </cell>
        </row>
      </sheetData>
      <sheetData sheetId="2744">
        <row r="8">
          <cell r="D8" t="str">
            <v>Paramaz Avedisian Building</v>
          </cell>
        </row>
      </sheetData>
      <sheetData sheetId="2745">
        <row r="8">
          <cell r="D8" t="str">
            <v>Paramaz Avedisian Building</v>
          </cell>
        </row>
      </sheetData>
      <sheetData sheetId="2746">
        <row r="8">
          <cell r="D8" t="str">
            <v>Paramaz Avedisian Building</v>
          </cell>
        </row>
      </sheetData>
      <sheetData sheetId="2747">
        <row r="8">
          <cell r="D8" t="str">
            <v>Paramaz Avedisian Building</v>
          </cell>
        </row>
      </sheetData>
      <sheetData sheetId="2748">
        <row r="8">
          <cell r="D8" t="str">
            <v>Paramaz Avedisian Building</v>
          </cell>
        </row>
      </sheetData>
      <sheetData sheetId="2749">
        <row r="8">
          <cell r="D8" t="str">
            <v>Paramaz Avedisian Building</v>
          </cell>
        </row>
      </sheetData>
      <sheetData sheetId="2750">
        <row r="8">
          <cell r="D8" t="str">
            <v>Paramaz Avedisian Building</v>
          </cell>
        </row>
      </sheetData>
      <sheetData sheetId="2751">
        <row r="8">
          <cell r="D8" t="str">
            <v>Paramaz Avedisian Building</v>
          </cell>
        </row>
      </sheetData>
      <sheetData sheetId="2752">
        <row r="8">
          <cell r="D8" t="str">
            <v>Paramaz Avedisian Building</v>
          </cell>
        </row>
      </sheetData>
      <sheetData sheetId="2753">
        <row r="8">
          <cell r="D8" t="str">
            <v>Paramaz Avedisian Building</v>
          </cell>
        </row>
      </sheetData>
      <sheetData sheetId="2754">
        <row r="8">
          <cell r="D8" t="str">
            <v>Paramaz Avedisian Building</v>
          </cell>
        </row>
      </sheetData>
      <sheetData sheetId="2755">
        <row r="8">
          <cell r="D8" t="str">
            <v>Paramaz Avedisian Building</v>
          </cell>
        </row>
      </sheetData>
      <sheetData sheetId="2756">
        <row r="8">
          <cell r="D8" t="str">
            <v>Paramaz Avedisian Building</v>
          </cell>
        </row>
      </sheetData>
      <sheetData sheetId="2757">
        <row r="8">
          <cell r="D8" t="str">
            <v>Paramaz Avedisian Building</v>
          </cell>
        </row>
      </sheetData>
      <sheetData sheetId="2758" refreshError="1"/>
      <sheetData sheetId="2759" refreshError="1"/>
      <sheetData sheetId="2760" refreshError="1"/>
      <sheetData sheetId="2761" refreshError="1"/>
      <sheetData sheetId="2762" refreshError="1"/>
      <sheetData sheetId="2763" refreshError="1"/>
      <sheetData sheetId="2764" refreshError="1"/>
      <sheetData sheetId="2765" refreshError="1"/>
      <sheetData sheetId="2766" refreshError="1"/>
      <sheetData sheetId="2767" refreshError="1"/>
      <sheetData sheetId="2768" refreshError="1"/>
      <sheetData sheetId="2769" refreshError="1"/>
      <sheetData sheetId="2770" refreshError="1"/>
      <sheetData sheetId="2771" refreshError="1"/>
      <sheetData sheetId="2772" refreshError="1"/>
      <sheetData sheetId="2773" refreshError="1"/>
      <sheetData sheetId="2774" refreshError="1"/>
      <sheetData sheetId="2775" refreshError="1"/>
      <sheetData sheetId="2776" refreshError="1"/>
      <sheetData sheetId="2777" refreshError="1"/>
      <sheetData sheetId="2778" refreshError="1"/>
      <sheetData sheetId="2779" refreshError="1"/>
      <sheetData sheetId="2780" refreshError="1"/>
      <sheetData sheetId="2781" refreshError="1"/>
      <sheetData sheetId="2782" refreshError="1"/>
      <sheetData sheetId="2783" refreshError="1"/>
      <sheetData sheetId="2784" refreshError="1"/>
      <sheetData sheetId="2785" refreshError="1"/>
      <sheetData sheetId="2786" refreshError="1"/>
      <sheetData sheetId="2787" refreshError="1"/>
      <sheetData sheetId="2788" refreshError="1"/>
      <sheetData sheetId="2789" refreshError="1"/>
      <sheetData sheetId="2790" refreshError="1"/>
      <sheetData sheetId="2791" refreshError="1"/>
      <sheetData sheetId="2792" refreshError="1"/>
      <sheetData sheetId="2793" refreshError="1"/>
      <sheetData sheetId="2794" refreshError="1"/>
      <sheetData sheetId="2795" refreshError="1"/>
      <sheetData sheetId="2796" refreshError="1"/>
      <sheetData sheetId="2797" refreshError="1"/>
      <sheetData sheetId="2798" refreshError="1"/>
      <sheetData sheetId="2799" refreshError="1"/>
      <sheetData sheetId="2800" refreshError="1"/>
      <sheetData sheetId="2801" refreshError="1"/>
      <sheetData sheetId="2802" refreshError="1"/>
      <sheetData sheetId="2803" refreshError="1"/>
      <sheetData sheetId="2804" refreshError="1"/>
      <sheetData sheetId="2805" refreshError="1"/>
      <sheetData sheetId="2806" refreshError="1"/>
      <sheetData sheetId="2807" refreshError="1"/>
      <sheetData sheetId="2808" refreshError="1"/>
      <sheetData sheetId="2809">
        <row r="8">
          <cell r="D8" t="str">
            <v>Paramaz Avedisian Building</v>
          </cell>
        </row>
      </sheetData>
      <sheetData sheetId="2810">
        <row r="8">
          <cell r="D8" t="str">
            <v>Paramaz Avedisian Building</v>
          </cell>
        </row>
      </sheetData>
      <sheetData sheetId="2811">
        <row r="8">
          <cell r="D8" t="str">
            <v>Paramaz Avedisian Building</v>
          </cell>
        </row>
      </sheetData>
      <sheetData sheetId="2812">
        <row r="8">
          <cell r="D8" t="str">
            <v>Paramaz Avedisian Building</v>
          </cell>
        </row>
      </sheetData>
      <sheetData sheetId="2813">
        <row r="8">
          <cell r="D8" t="str">
            <v>Paramaz Avedisian Building</v>
          </cell>
        </row>
      </sheetData>
      <sheetData sheetId="2814">
        <row r="8">
          <cell r="D8" t="str">
            <v>Paramaz Avedisian Building</v>
          </cell>
        </row>
      </sheetData>
      <sheetData sheetId="2815">
        <row r="8">
          <cell r="D8" t="str">
            <v>Paramaz Avedisian Building</v>
          </cell>
        </row>
      </sheetData>
      <sheetData sheetId="2816">
        <row r="8">
          <cell r="D8" t="str">
            <v>Paramaz Avedisian Building</v>
          </cell>
        </row>
      </sheetData>
      <sheetData sheetId="2817">
        <row r="8">
          <cell r="D8" t="str">
            <v>Paramaz Avedisian Building</v>
          </cell>
        </row>
      </sheetData>
      <sheetData sheetId="2818">
        <row r="8">
          <cell r="D8" t="str">
            <v>Paramaz Avedisian Building</v>
          </cell>
        </row>
      </sheetData>
      <sheetData sheetId="2819">
        <row r="8">
          <cell r="D8" t="str">
            <v>Paramaz Avedisian Building</v>
          </cell>
        </row>
      </sheetData>
      <sheetData sheetId="2820">
        <row r="8">
          <cell r="D8" t="str">
            <v>Paramaz Avedisian Building</v>
          </cell>
        </row>
      </sheetData>
      <sheetData sheetId="2821">
        <row r="8">
          <cell r="D8" t="str">
            <v>Paramaz Avedisian Building</v>
          </cell>
        </row>
      </sheetData>
      <sheetData sheetId="2822">
        <row r="8">
          <cell r="D8" t="str">
            <v>Paramaz Avedisian Building</v>
          </cell>
        </row>
      </sheetData>
      <sheetData sheetId="2823">
        <row r="8">
          <cell r="D8" t="str">
            <v>Paramaz Avedisian Building</v>
          </cell>
        </row>
      </sheetData>
      <sheetData sheetId="2824">
        <row r="8">
          <cell r="D8" t="str">
            <v>Paramaz Avedisian Building</v>
          </cell>
        </row>
      </sheetData>
      <sheetData sheetId="2825">
        <row r="8">
          <cell r="D8" t="str">
            <v>Paramaz Avedisian Building</v>
          </cell>
        </row>
      </sheetData>
      <sheetData sheetId="2826">
        <row r="8">
          <cell r="D8" t="str">
            <v>Paramaz Avedisian Building</v>
          </cell>
        </row>
      </sheetData>
      <sheetData sheetId="2827">
        <row r="8">
          <cell r="D8" t="str">
            <v>Paramaz Avedisian Building</v>
          </cell>
        </row>
      </sheetData>
      <sheetData sheetId="2828">
        <row r="8">
          <cell r="D8" t="str">
            <v>Paramaz Avedisian Building</v>
          </cell>
        </row>
      </sheetData>
      <sheetData sheetId="2829">
        <row r="8">
          <cell r="D8" t="str">
            <v>Paramaz Avedisian Building</v>
          </cell>
        </row>
      </sheetData>
      <sheetData sheetId="2830">
        <row r="8">
          <cell r="D8" t="str">
            <v>Paramaz Avedisian Building</v>
          </cell>
        </row>
      </sheetData>
      <sheetData sheetId="2831">
        <row r="8">
          <cell r="D8" t="str">
            <v>Paramaz Avedisian Building</v>
          </cell>
        </row>
      </sheetData>
      <sheetData sheetId="2832">
        <row r="8">
          <cell r="D8" t="str">
            <v>Paramaz Avedisian Building</v>
          </cell>
        </row>
      </sheetData>
      <sheetData sheetId="2833">
        <row r="8">
          <cell r="D8" t="str">
            <v>Paramaz Avedisian Building</v>
          </cell>
        </row>
      </sheetData>
      <sheetData sheetId="2834">
        <row r="8">
          <cell r="D8" t="str">
            <v>Paramaz Avedisian Building</v>
          </cell>
        </row>
      </sheetData>
      <sheetData sheetId="2835">
        <row r="8">
          <cell r="D8" t="str">
            <v>Paramaz Avedisian Building</v>
          </cell>
        </row>
      </sheetData>
      <sheetData sheetId="2836">
        <row r="8">
          <cell r="D8" t="str">
            <v>Paramaz Avedisian Building</v>
          </cell>
        </row>
      </sheetData>
      <sheetData sheetId="2837">
        <row r="8">
          <cell r="D8" t="str">
            <v>Paramaz Avedisian Building</v>
          </cell>
        </row>
      </sheetData>
      <sheetData sheetId="2838">
        <row r="8">
          <cell r="D8" t="str">
            <v>Paramaz Avedisian Building</v>
          </cell>
        </row>
      </sheetData>
      <sheetData sheetId="2839">
        <row r="8">
          <cell r="D8" t="str">
            <v>Paramaz Avedisian Building</v>
          </cell>
        </row>
      </sheetData>
      <sheetData sheetId="2840">
        <row r="8">
          <cell r="D8" t="str">
            <v>Paramaz Avedisian Building</v>
          </cell>
        </row>
      </sheetData>
      <sheetData sheetId="2841">
        <row r="8">
          <cell r="D8" t="str">
            <v>Paramaz Avedisian Building</v>
          </cell>
        </row>
      </sheetData>
      <sheetData sheetId="2842">
        <row r="8">
          <cell r="D8" t="str">
            <v>Paramaz Avedisian Building</v>
          </cell>
        </row>
      </sheetData>
      <sheetData sheetId="2843">
        <row r="8">
          <cell r="D8" t="str">
            <v>Paramaz Avedisian Building</v>
          </cell>
        </row>
      </sheetData>
      <sheetData sheetId="2844">
        <row r="8">
          <cell r="D8" t="str">
            <v>Paramaz Avedisian Building</v>
          </cell>
        </row>
      </sheetData>
      <sheetData sheetId="2845">
        <row r="8">
          <cell r="D8" t="str">
            <v>Paramaz Avedisian Building</v>
          </cell>
        </row>
      </sheetData>
      <sheetData sheetId="2846">
        <row r="8">
          <cell r="D8" t="str">
            <v>Paramaz Avedisian Building</v>
          </cell>
        </row>
      </sheetData>
      <sheetData sheetId="2847">
        <row r="8">
          <cell r="D8" t="str">
            <v>Paramaz Avedisian Building</v>
          </cell>
        </row>
      </sheetData>
      <sheetData sheetId="2848">
        <row r="8">
          <cell r="D8" t="str">
            <v>Paramaz Avedisian Building</v>
          </cell>
        </row>
      </sheetData>
      <sheetData sheetId="2849">
        <row r="8">
          <cell r="D8" t="str">
            <v>Paramaz Avedisian Building</v>
          </cell>
        </row>
      </sheetData>
      <sheetData sheetId="2850">
        <row r="8">
          <cell r="D8" t="str">
            <v>Paramaz Avedisian Building</v>
          </cell>
        </row>
      </sheetData>
      <sheetData sheetId="2851">
        <row r="8">
          <cell r="D8" t="str">
            <v>Paramaz Avedisian Building</v>
          </cell>
        </row>
      </sheetData>
      <sheetData sheetId="2852">
        <row r="8">
          <cell r="D8" t="str">
            <v>Paramaz Avedisian Building</v>
          </cell>
        </row>
      </sheetData>
      <sheetData sheetId="2853">
        <row r="8">
          <cell r="D8" t="str">
            <v>Paramaz Avedisian Building</v>
          </cell>
        </row>
      </sheetData>
      <sheetData sheetId="2854">
        <row r="8">
          <cell r="D8" t="str">
            <v>Paramaz Avedisian Building</v>
          </cell>
        </row>
      </sheetData>
      <sheetData sheetId="2855">
        <row r="8">
          <cell r="D8" t="str">
            <v>Paramaz Avedisian Building</v>
          </cell>
        </row>
      </sheetData>
      <sheetData sheetId="2856">
        <row r="8">
          <cell r="D8" t="str">
            <v>Paramaz Avedisian Building</v>
          </cell>
        </row>
      </sheetData>
      <sheetData sheetId="2857">
        <row r="8">
          <cell r="D8" t="str">
            <v>Paramaz Avedisian Building</v>
          </cell>
        </row>
      </sheetData>
      <sheetData sheetId="2858">
        <row r="8">
          <cell r="D8" t="str">
            <v>Paramaz Avedisian Building</v>
          </cell>
        </row>
      </sheetData>
      <sheetData sheetId="2859">
        <row r="8">
          <cell r="D8" t="str">
            <v>Paramaz Avedisian Building</v>
          </cell>
        </row>
      </sheetData>
      <sheetData sheetId="2860">
        <row r="8">
          <cell r="D8" t="str">
            <v>Paramaz Avedisian Building</v>
          </cell>
        </row>
      </sheetData>
      <sheetData sheetId="2861">
        <row r="8">
          <cell r="D8" t="str">
            <v>Paramaz Avedisian Building</v>
          </cell>
        </row>
      </sheetData>
      <sheetData sheetId="2862">
        <row r="8">
          <cell r="D8" t="str">
            <v>Paramaz Avedisian Building</v>
          </cell>
        </row>
      </sheetData>
      <sheetData sheetId="2863">
        <row r="8">
          <cell r="D8" t="str">
            <v>Paramaz Avedisian Building</v>
          </cell>
        </row>
      </sheetData>
      <sheetData sheetId="2864">
        <row r="8">
          <cell r="D8" t="str">
            <v>Paramaz Avedisian Building</v>
          </cell>
        </row>
      </sheetData>
      <sheetData sheetId="2865">
        <row r="8">
          <cell r="D8" t="str">
            <v>Paramaz Avedisian Building</v>
          </cell>
        </row>
      </sheetData>
      <sheetData sheetId="2866">
        <row r="8">
          <cell r="D8" t="str">
            <v>Paramaz Avedisian Building</v>
          </cell>
        </row>
      </sheetData>
      <sheetData sheetId="2867">
        <row r="8">
          <cell r="D8" t="str">
            <v>Paramaz Avedisian Building</v>
          </cell>
        </row>
      </sheetData>
      <sheetData sheetId="2868">
        <row r="8">
          <cell r="D8" t="str">
            <v>Paramaz Avedisian Building</v>
          </cell>
        </row>
      </sheetData>
      <sheetData sheetId="2869">
        <row r="8">
          <cell r="D8" t="str">
            <v>Paramaz Avedisian Building</v>
          </cell>
        </row>
      </sheetData>
      <sheetData sheetId="2870">
        <row r="8">
          <cell r="D8" t="str">
            <v>Paramaz Avedisian Building</v>
          </cell>
        </row>
      </sheetData>
      <sheetData sheetId="2871">
        <row r="8">
          <cell r="D8" t="str">
            <v>Paramaz Avedisian Building</v>
          </cell>
        </row>
      </sheetData>
      <sheetData sheetId="2872">
        <row r="8">
          <cell r="D8" t="str">
            <v>Paramaz Avedisian Building</v>
          </cell>
        </row>
      </sheetData>
      <sheetData sheetId="2873">
        <row r="8">
          <cell r="D8" t="str">
            <v>Paramaz Avedisian Building</v>
          </cell>
        </row>
      </sheetData>
      <sheetData sheetId="2874">
        <row r="8">
          <cell r="D8" t="str">
            <v>Paramaz Avedisian Building</v>
          </cell>
        </row>
      </sheetData>
      <sheetData sheetId="2875">
        <row r="8">
          <cell r="D8" t="str">
            <v>Paramaz Avedisian Building</v>
          </cell>
        </row>
      </sheetData>
      <sheetData sheetId="2876">
        <row r="8">
          <cell r="D8" t="str">
            <v>Paramaz Avedisian Building</v>
          </cell>
        </row>
      </sheetData>
      <sheetData sheetId="2877">
        <row r="8">
          <cell r="D8" t="str">
            <v>Paramaz Avedisian Building</v>
          </cell>
        </row>
      </sheetData>
      <sheetData sheetId="2878">
        <row r="8">
          <cell r="D8" t="str">
            <v>Paramaz Avedisian Building</v>
          </cell>
        </row>
      </sheetData>
      <sheetData sheetId="2879">
        <row r="8">
          <cell r="D8" t="str">
            <v>Paramaz Avedisian Building</v>
          </cell>
        </row>
      </sheetData>
      <sheetData sheetId="2880">
        <row r="8">
          <cell r="D8" t="str">
            <v>Paramaz Avedisian Building</v>
          </cell>
        </row>
      </sheetData>
      <sheetData sheetId="2881">
        <row r="8">
          <cell r="D8" t="str">
            <v>Paramaz Avedisian Building</v>
          </cell>
        </row>
      </sheetData>
      <sheetData sheetId="2882">
        <row r="8">
          <cell r="D8" t="str">
            <v>Paramaz Avedisian Building</v>
          </cell>
        </row>
      </sheetData>
      <sheetData sheetId="2883">
        <row r="8">
          <cell r="D8" t="str">
            <v>Paramaz Avedisian Building</v>
          </cell>
        </row>
      </sheetData>
      <sheetData sheetId="2884">
        <row r="8">
          <cell r="D8" t="str">
            <v>Paramaz Avedisian Building</v>
          </cell>
        </row>
      </sheetData>
      <sheetData sheetId="2885">
        <row r="8">
          <cell r="D8" t="str">
            <v>Paramaz Avedisian Building</v>
          </cell>
        </row>
      </sheetData>
      <sheetData sheetId="2886">
        <row r="8">
          <cell r="D8" t="str">
            <v>Paramaz Avedisian Building</v>
          </cell>
        </row>
      </sheetData>
      <sheetData sheetId="2887">
        <row r="8">
          <cell r="D8" t="str">
            <v>Paramaz Avedisian Building</v>
          </cell>
        </row>
      </sheetData>
      <sheetData sheetId="2888">
        <row r="8">
          <cell r="D8" t="str">
            <v>Paramaz Avedisian Building</v>
          </cell>
        </row>
      </sheetData>
      <sheetData sheetId="2889">
        <row r="8">
          <cell r="D8" t="str">
            <v>Paramaz Avedisian Building</v>
          </cell>
        </row>
      </sheetData>
      <sheetData sheetId="2890">
        <row r="8">
          <cell r="D8" t="str">
            <v>Paramaz Avedisian Building</v>
          </cell>
        </row>
      </sheetData>
      <sheetData sheetId="2891">
        <row r="8">
          <cell r="D8" t="str">
            <v>Paramaz Avedisian Building</v>
          </cell>
        </row>
      </sheetData>
      <sheetData sheetId="2892">
        <row r="8">
          <cell r="D8" t="str">
            <v>Paramaz Avedisian Building</v>
          </cell>
        </row>
      </sheetData>
      <sheetData sheetId="2893">
        <row r="8">
          <cell r="D8" t="str">
            <v>Paramaz Avedisian Building</v>
          </cell>
        </row>
      </sheetData>
      <sheetData sheetId="2894">
        <row r="8">
          <cell r="D8" t="str">
            <v>Paramaz Avedisian Building</v>
          </cell>
        </row>
      </sheetData>
      <sheetData sheetId="2895">
        <row r="8">
          <cell r="D8" t="str">
            <v>Paramaz Avedisian Building</v>
          </cell>
        </row>
      </sheetData>
      <sheetData sheetId="2896">
        <row r="8">
          <cell r="D8" t="str">
            <v>Paramaz Avedisian Building</v>
          </cell>
        </row>
      </sheetData>
      <sheetData sheetId="2897">
        <row r="8">
          <cell r="D8" t="str">
            <v>Paramaz Avedisian Building</v>
          </cell>
        </row>
      </sheetData>
      <sheetData sheetId="2898">
        <row r="8">
          <cell r="D8" t="str">
            <v>Paramaz Avedisian Building</v>
          </cell>
        </row>
      </sheetData>
      <sheetData sheetId="2899">
        <row r="8">
          <cell r="D8" t="str">
            <v>Paramaz Avedisian Building</v>
          </cell>
        </row>
      </sheetData>
      <sheetData sheetId="2900">
        <row r="8">
          <cell r="D8" t="str">
            <v>Paramaz Avedisian Building</v>
          </cell>
        </row>
      </sheetData>
      <sheetData sheetId="2901">
        <row r="8">
          <cell r="D8" t="str">
            <v>Paramaz Avedisian Building</v>
          </cell>
        </row>
      </sheetData>
      <sheetData sheetId="2902">
        <row r="8">
          <cell r="D8" t="str">
            <v>Paramaz Avedisian Building</v>
          </cell>
        </row>
      </sheetData>
      <sheetData sheetId="2903">
        <row r="8">
          <cell r="D8" t="str">
            <v>Paramaz Avedisian Building</v>
          </cell>
        </row>
      </sheetData>
      <sheetData sheetId="2904">
        <row r="8">
          <cell r="D8" t="str">
            <v>Paramaz Avedisian Building</v>
          </cell>
        </row>
      </sheetData>
      <sheetData sheetId="2905">
        <row r="8">
          <cell r="D8" t="str">
            <v>Paramaz Avedisian Building</v>
          </cell>
        </row>
      </sheetData>
      <sheetData sheetId="2906">
        <row r="8">
          <cell r="D8" t="str">
            <v>Paramaz Avedisian Building</v>
          </cell>
        </row>
      </sheetData>
      <sheetData sheetId="2907">
        <row r="8">
          <cell r="D8" t="str">
            <v>Paramaz Avedisian Building</v>
          </cell>
        </row>
      </sheetData>
      <sheetData sheetId="2908">
        <row r="8">
          <cell r="D8" t="str">
            <v>Paramaz Avedisian Building</v>
          </cell>
        </row>
      </sheetData>
      <sheetData sheetId="2909">
        <row r="8">
          <cell r="D8" t="str">
            <v>Paramaz Avedisian Building</v>
          </cell>
        </row>
      </sheetData>
      <sheetData sheetId="2910">
        <row r="8">
          <cell r="D8" t="str">
            <v>Paramaz Avedisian Building</v>
          </cell>
        </row>
      </sheetData>
      <sheetData sheetId="2911">
        <row r="8">
          <cell r="D8" t="str">
            <v>Paramaz Avedisian Building</v>
          </cell>
        </row>
      </sheetData>
      <sheetData sheetId="2912">
        <row r="8">
          <cell r="D8" t="str">
            <v>Paramaz Avedisian Building</v>
          </cell>
        </row>
      </sheetData>
      <sheetData sheetId="2913">
        <row r="8">
          <cell r="D8" t="str">
            <v>Paramaz Avedisian Building</v>
          </cell>
        </row>
      </sheetData>
      <sheetData sheetId="2914">
        <row r="8">
          <cell r="D8" t="str">
            <v>Paramaz Avedisian Building</v>
          </cell>
        </row>
      </sheetData>
      <sheetData sheetId="2915">
        <row r="8">
          <cell r="D8" t="str">
            <v>Paramaz Avedisian Building</v>
          </cell>
        </row>
      </sheetData>
      <sheetData sheetId="2916">
        <row r="8">
          <cell r="D8" t="str">
            <v>Paramaz Avedisian Building</v>
          </cell>
        </row>
      </sheetData>
      <sheetData sheetId="2917">
        <row r="8">
          <cell r="D8" t="str">
            <v>Paramaz Avedisian Building</v>
          </cell>
        </row>
      </sheetData>
      <sheetData sheetId="2918">
        <row r="8">
          <cell r="D8" t="str">
            <v>Paramaz Avedisian Building</v>
          </cell>
        </row>
      </sheetData>
      <sheetData sheetId="2919">
        <row r="8">
          <cell r="D8" t="str">
            <v>Paramaz Avedisian Building</v>
          </cell>
        </row>
      </sheetData>
      <sheetData sheetId="2920">
        <row r="8">
          <cell r="D8" t="str">
            <v>Paramaz Avedisian Building</v>
          </cell>
        </row>
      </sheetData>
      <sheetData sheetId="2921">
        <row r="8">
          <cell r="D8" t="str">
            <v>Paramaz Avedisian Building</v>
          </cell>
        </row>
      </sheetData>
      <sheetData sheetId="2922">
        <row r="8">
          <cell r="D8" t="str">
            <v>Paramaz Avedisian Building</v>
          </cell>
        </row>
      </sheetData>
      <sheetData sheetId="2923">
        <row r="8">
          <cell r="D8" t="str">
            <v>Paramaz Avedisian Building</v>
          </cell>
        </row>
      </sheetData>
      <sheetData sheetId="2924">
        <row r="8">
          <cell r="D8" t="str">
            <v>Paramaz Avedisian Building</v>
          </cell>
        </row>
      </sheetData>
      <sheetData sheetId="2925">
        <row r="8">
          <cell r="D8" t="str">
            <v>Paramaz Avedisian Building</v>
          </cell>
        </row>
      </sheetData>
      <sheetData sheetId="2926">
        <row r="8">
          <cell r="D8" t="str">
            <v>Paramaz Avedisian Building</v>
          </cell>
        </row>
      </sheetData>
      <sheetData sheetId="2927">
        <row r="8">
          <cell r="D8" t="str">
            <v>Paramaz Avedisian Building</v>
          </cell>
        </row>
      </sheetData>
      <sheetData sheetId="2928">
        <row r="8">
          <cell r="D8" t="str">
            <v>Paramaz Avedisian Building</v>
          </cell>
        </row>
      </sheetData>
      <sheetData sheetId="2929">
        <row r="8">
          <cell r="D8" t="str">
            <v>Paramaz Avedisian Building</v>
          </cell>
        </row>
      </sheetData>
      <sheetData sheetId="2930">
        <row r="8">
          <cell r="D8" t="str">
            <v>Paramaz Avedisian Building</v>
          </cell>
        </row>
      </sheetData>
      <sheetData sheetId="2931">
        <row r="8">
          <cell r="D8" t="str">
            <v>Paramaz Avedisian Building</v>
          </cell>
        </row>
      </sheetData>
      <sheetData sheetId="2932">
        <row r="8">
          <cell r="D8" t="str">
            <v>Paramaz Avedisian Building</v>
          </cell>
        </row>
      </sheetData>
      <sheetData sheetId="2933">
        <row r="8">
          <cell r="D8" t="str">
            <v>Paramaz Avedisian Building</v>
          </cell>
        </row>
      </sheetData>
      <sheetData sheetId="2934">
        <row r="8">
          <cell r="D8" t="str">
            <v>Paramaz Avedisian Building</v>
          </cell>
        </row>
      </sheetData>
      <sheetData sheetId="2935">
        <row r="8">
          <cell r="D8" t="str">
            <v>Paramaz Avedisian Building</v>
          </cell>
        </row>
      </sheetData>
      <sheetData sheetId="2936">
        <row r="8">
          <cell r="D8" t="str">
            <v>Paramaz Avedisian Building</v>
          </cell>
        </row>
      </sheetData>
      <sheetData sheetId="2937">
        <row r="8">
          <cell r="D8" t="str">
            <v>Paramaz Avedisian Building</v>
          </cell>
        </row>
      </sheetData>
      <sheetData sheetId="2938">
        <row r="8">
          <cell r="D8" t="str">
            <v>Paramaz Avedisian Building</v>
          </cell>
        </row>
      </sheetData>
      <sheetData sheetId="2939">
        <row r="8">
          <cell r="D8" t="str">
            <v>Paramaz Avedisian Building</v>
          </cell>
        </row>
      </sheetData>
      <sheetData sheetId="2940">
        <row r="8">
          <cell r="D8" t="str">
            <v>Paramaz Avedisian Building</v>
          </cell>
        </row>
      </sheetData>
      <sheetData sheetId="2941">
        <row r="8">
          <cell r="D8" t="str">
            <v>Paramaz Avedisian Building</v>
          </cell>
        </row>
      </sheetData>
      <sheetData sheetId="2942">
        <row r="8">
          <cell r="D8" t="str">
            <v>Paramaz Avedisian Building</v>
          </cell>
        </row>
      </sheetData>
      <sheetData sheetId="2943">
        <row r="8">
          <cell r="D8" t="str">
            <v>Paramaz Avedisian Building</v>
          </cell>
        </row>
      </sheetData>
      <sheetData sheetId="2944">
        <row r="8">
          <cell r="D8" t="str">
            <v>Paramaz Avedisian Building</v>
          </cell>
        </row>
      </sheetData>
      <sheetData sheetId="2945">
        <row r="8">
          <cell r="D8" t="str">
            <v>Paramaz Avedisian Building</v>
          </cell>
        </row>
      </sheetData>
      <sheetData sheetId="2946">
        <row r="8">
          <cell r="D8" t="str">
            <v>Paramaz Avedisian Building</v>
          </cell>
        </row>
      </sheetData>
      <sheetData sheetId="2947">
        <row r="8">
          <cell r="D8" t="str">
            <v>Paramaz Avedisian Building</v>
          </cell>
        </row>
      </sheetData>
      <sheetData sheetId="2948">
        <row r="8">
          <cell r="D8" t="str">
            <v>Paramaz Avedisian Building</v>
          </cell>
        </row>
      </sheetData>
      <sheetData sheetId="2949">
        <row r="8">
          <cell r="D8" t="str">
            <v>Paramaz Avedisian Building</v>
          </cell>
        </row>
      </sheetData>
      <sheetData sheetId="2950">
        <row r="8">
          <cell r="D8" t="str">
            <v>Paramaz Avedisian Building</v>
          </cell>
        </row>
      </sheetData>
      <sheetData sheetId="2951">
        <row r="8">
          <cell r="D8" t="str">
            <v>Paramaz Avedisian Building</v>
          </cell>
        </row>
      </sheetData>
      <sheetData sheetId="2952">
        <row r="8">
          <cell r="D8" t="str">
            <v>Paramaz Avedisian Building</v>
          </cell>
        </row>
      </sheetData>
      <sheetData sheetId="2953">
        <row r="8">
          <cell r="D8" t="str">
            <v>Paramaz Avedisian Building</v>
          </cell>
        </row>
      </sheetData>
      <sheetData sheetId="2954">
        <row r="8">
          <cell r="D8" t="str">
            <v>Paramaz Avedisian Building</v>
          </cell>
        </row>
      </sheetData>
      <sheetData sheetId="2955">
        <row r="8">
          <cell r="D8" t="str">
            <v>Paramaz Avedisian Building</v>
          </cell>
        </row>
      </sheetData>
      <sheetData sheetId="2956" refreshError="1"/>
      <sheetData sheetId="2957" refreshError="1"/>
      <sheetData sheetId="2958">
        <row r="8">
          <cell r="D8" t="str">
            <v>Paramaz Avedisian Building</v>
          </cell>
        </row>
      </sheetData>
      <sheetData sheetId="2959">
        <row r="8">
          <cell r="D8" t="str">
            <v>Paramaz Avedisian Building</v>
          </cell>
        </row>
      </sheetData>
      <sheetData sheetId="2960" refreshError="1"/>
      <sheetData sheetId="2961" refreshError="1"/>
      <sheetData sheetId="2962" refreshError="1"/>
      <sheetData sheetId="2963" refreshError="1"/>
      <sheetData sheetId="2964" refreshError="1"/>
      <sheetData sheetId="2965" refreshError="1"/>
      <sheetData sheetId="2966" refreshError="1"/>
      <sheetData sheetId="2967" refreshError="1"/>
      <sheetData sheetId="2968" refreshError="1"/>
      <sheetData sheetId="2969" refreshError="1"/>
      <sheetData sheetId="2970" refreshError="1"/>
      <sheetData sheetId="2971" refreshError="1"/>
      <sheetData sheetId="2972" refreshError="1"/>
      <sheetData sheetId="2973" refreshError="1"/>
      <sheetData sheetId="2974" refreshError="1"/>
      <sheetData sheetId="2975" refreshError="1"/>
      <sheetData sheetId="2976" refreshError="1"/>
      <sheetData sheetId="2977" refreshError="1"/>
      <sheetData sheetId="2978" refreshError="1"/>
      <sheetData sheetId="2979" refreshError="1"/>
      <sheetData sheetId="2980" refreshError="1"/>
      <sheetData sheetId="2981" refreshError="1"/>
      <sheetData sheetId="2982" refreshError="1"/>
      <sheetData sheetId="2983" refreshError="1"/>
      <sheetData sheetId="2984" refreshError="1"/>
      <sheetData sheetId="2985" refreshError="1"/>
      <sheetData sheetId="2986" refreshError="1"/>
      <sheetData sheetId="2987" refreshError="1"/>
      <sheetData sheetId="2988" refreshError="1"/>
      <sheetData sheetId="2989" refreshError="1"/>
      <sheetData sheetId="2990" refreshError="1"/>
      <sheetData sheetId="2991" refreshError="1"/>
      <sheetData sheetId="2992" refreshError="1"/>
      <sheetData sheetId="2993" refreshError="1"/>
      <sheetData sheetId="2994" refreshError="1"/>
      <sheetData sheetId="2995" refreshError="1"/>
      <sheetData sheetId="2996" refreshError="1"/>
      <sheetData sheetId="2997" refreshError="1"/>
      <sheetData sheetId="2998" refreshError="1"/>
      <sheetData sheetId="2999" refreshError="1"/>
      <sheetData sheetId="3000" refreshError="1"/>
      <sheetData sheetId="3001" refreshError="1"/>
      <sheetData sheetId="3002" refreshError="1"/>
      <sheetData sheetId="3003" refreshError="1"/>
      <sheetData sheetId="3004" refreshError="1"/>
      <sheetData sheetId="3005" refreshError="1"/>
      <sheetData sheetId="3006" refreshError="1"/>
      <sheetData sheetId="3007" refreshError="1"/>
      <sheetData sheetId="3008" refreshError="1"/>
      <sheetData sheetId="3009" refreshError="1"/>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ow r="8">
          <cell r="D8" t="str">
            <v>Paramaz Avedisian Building</v>
          </cell>
        </row>
      </sheetData>
      <sheetData sheetId="3019">
        <row r="8">
          <cell r="D8" t="str">
            <v>Paramaz Avedisian Building</v>
          </cell>
        </row>
      </sheetData>
      <sheetData sheetId="3020">
        <row r="8">
          <cell r="D8" t="str">
            <v>Paramaz Avedisian Building</v>
          </cell>
        </row>
      </sheetData>
      <sheetData sheetId="3021">
        <row r="8">
          <cell r="D8" t="str">
            <v>Paramaz Avedisian Building</v>
          </cell>
        </row>
      </sheetData>
      <sheetData sheetId="3022">
        <row r="8">
          <cell r="D8" t="str">
            <v>Paramaz Avedisian Building</v>
          </cell>
        </row>
      </sheetData>
      <sheetData sheetId="3023">
        <row r="8">
          <cell r="D8" t="str">
            <v>Paramaz Avedisian Building</v>
          </cell>
        </row>
      </sheetData>
      <sheetData sheetId="3024">
        <row r="8">
          <cell r="D8" t="str">
            <v>Paramaz Avedisian Building</v>
          </cell>
        </row>
      </sheetData>
      <sheetData sheetId="3025">
        <row r="8">
          <cell r="D8" t="str">
            <v>Paramaz Avedisian Building</v>
          </cell>
        </row>
      </sheetData>
      <sheetData sheetId="3026">
        <row r="8">
          <cell r="D8" t="str">
            <v>Paramaz Avedisian Building</v>
          </cell>
        </row>
      </sheetData>
      <sheetData sheetId="3027">
        <row r="8">
          <cell r="D8" t="str">
            <v>Paramaz Avedisian Building</v>
          </cell>
        </row>
      </sheetData>
      <sheetData sheetId="3028">
        <row r="8">
          <cell r="D8" t="str">
            <v>Paramaz Avedisian Building</v>
          </cell>
        </row>
      </sheetData>
      <sheetData sheetId="3029">
        <row r="8">
          <cell r="D8" t="str">
            <v>Paramaz Avedisian Building</v>
          </cell>
        </row>
      </sheetData>
      <sheetData sheetId="3030">
        <row r="8">
          <cell r="D8" t="str">
            <v>Paramaz Avedisian Building</v>
          </cell>
        </row>
      </sheetData>
      <sheetData sheetId="3031">
        <row r="8">
          <cell r="D8" t="str">
            <v>Paramaz Avedisian Building</v>
          </cell>
        </row>
      </sheetData>
      <sheetData sheetId="3032">
        <row r="8">
          <cell r="D8" t="str">
            <v>Paramaz Avedisian Building</v>
          </cell>
        </row>
      </sheetData>
      <sheetData sheetId="3033">
        <row r="8">
          <cell r="D8" t="str">
            <v>Paramaz Avedisian Building</v>
          </cell>
        </row>
      </sheetData>
      <sheetData sheetId="3034">
        <row r="8">
          <cell r="D8" t="str">
            <v>Paramaz Avedisian Building</v>
          </cell>
        </row>
      </sheetData>
      <sheetData sheetId="3035">
        <row r="8">
          <cell r="D8" t="str">
            <v>Paramaz Avedisian Building</v>
          </cell>
        </row>
      </sheetData>
      <sheetData sheetId="3036">
        <row r="8">
          <cell r="D8" t="str">
            <v>Paramaz Avedisian Building</v>
          </cell>
        </row>
      </sheetData>
      <sheetData sheetId="3037">
        <row r="8">
          <cell r="D8" t="str">
            <v>Paramaz Avedisian Building</v>
          </cell>
        </row>
      </sheetData>
      <sheetData sheetId="3038">
        <row r="8">
          <cell r="D8" t="str">
            <v>Paramaz Avedisian Building</v>
          </cell>
        </row>
      </sheetData>
      <sheetData sheetId="3039">
        <row r="8">
          <cell r="D8" t="str">
            <v>Paramaz Avedisian Building</v>
          </cell>
        </row>
      </sheetData>
      <sheetData sheetId="3040">
        <row r="8">
          <cell r="D8" t="str">
            <v>Paramaz Avedisian Building</v>
          </cell>
        </row>
      </sheetData>
      <sheetData sheetId="3041">
        <row r="8">
          <cell r="D8" t="str">
            <v>Paramaz Avedisian Building</v>
          </cell>
        </row>
      </sheetData>
      <sheetData sheetId="3042">
        <row r="8">
          <cell r="D8" t="str">
            <v>Paramaz Avedisian Building</v>
          </cell>
        </row>
      </sheetData>
      <sheetData sheetId="3043">
        <row r="8">
          <cell r="D8" t="str">
            <v>Paramaz Avedisian Building</v>
          </cell>
        </row>
      </sheetData>
      <sheetData sheetId="3044">
        <row r="8">
          <cell r="D8" t="str">
            <v>Paramaz Avedisian Building</v>
          </cell>
        </row>
      </sheetData>
      <sheetData sheetId="3045">
        <row r="8">
          <cell r="D8" t="str">
            <v>Paramaz Avedisian Building</v>
          </cell>
        </row>
      </sheetData>
      <sheetData sheetId="3046">
        <row r="8">
          <cell r="D8" t="str">
            <v>Paramaz Avedisian Building</v>
          </cell>
        </row>
      </sheetData>
      <sheetData sheetId="3047">
        <row r="8">
          <cell r="D8" t="str">
            <v>Paramaz Avedisian Building</v>
          </cell>
        </row>
      </sheetData>
      <sheetData sheetId="3048">
        <row r="8">
          <cell r="D8" t="str">
            <v>Paramaz Avedisian Building</v>
          </cell>
        </row>
      </sheetData>
      <sheetData sheetId="3049">
        <row r="8">
          <cell r="D8" t="str">
            <v>Paramaz Avedisian Building</v>
          </cell>
        </row>
      </sheetData>
      <sheetData sheetId="3050">
        <row r="8">
          <cell r="D8" t="str">
            <v>Paramaz Avedisian Building</v>
          </cell>
        </row>
      </sheetData>
      <sheetData sheetId="3051">
        <row r="8">
          <cell r="D8" t="str">
            <v>Paramaz Avedisian Building</v>
          </cell>
        </row>
      </sheetData>
      <sheetData sheetId="3052">
        <row r="8">
          <cell r="D8" t="str">
            <v>Paramaz Avedisian Building</v>
          </cell>
        </row>
      </sheetData>
      <sheetData sheetId="3053">
        <row r="8">
          <cell r="D8" t="str">
            <v>Paramaz Avedisian Building</v>
          </cell>
        </row>
      </sheetData>
      <sheetData sheetId="3054">
        <row r="8">
          <cell r="D8" t="str">
            <v>Paramaz Avedisian Building</v>
          </cell>
        </row>
      </sheetData>
      <sheetData sheetId="3055">
        <row r="8">
          <cell r="D8" t="str">
            <v>Paramaz Avedisian Building</v>
          </cell>
        </row>
      </sheetData>
      <sheetData sheetId="3056">
        <row r="8">
          <cell r="D8" t="str">
            <v>Paramaz Avedisian Building</v>
          </cell>
        </row>
      </sheetData>
      <sheetData sheetId="3057">
        <row r="8">
          <cell r="D8" t="str">
            <v>Paramaz Avedisian Building</v>
          </cell>
        </row>
      </sheetData>
      <sheetData sheetId="3058">
        <row r="8">
          <cell r="D8" t="str">
            <v>Paramaz Avedisian Building</v>
          </cell>
        </row>
      </sheetData>
      <sheetData sheetId="3059">
        <row r="8">
          <cell r="D8" t="str">
            <v>Paramaz Avedisian Building</v>
          </cell>
        </row>
      </sheetData>
      <sheetData sheetId="3060">
        <row r="8">
          <cell r="D8" t="str">
            <v>Paramaz Avedisian Building</v>
          </cell>
        </row>
      </sheetData>
      <sheetData sheetId="3061">
        <row r="8">
          <cell r="D8" t="str">
            <v>Paramaz Avedisian Building</v>
          </cell>
        </row>
      </sheetData>
      <sheetData sheetId="3062">
        <row r="8">
          <cell r="D8" t="str">
            <v>Paramaz Avedisian Building</v>
          </cell>
        </row>
      </sheetData>
      <sheetData sheetId="3063">
        <row r="8">
          <cell r="D8" t="str">
            <v>Paramaz Avedisian Building</v>
          </cell>
        </row>
      </sheetData>
      <sheetData sheetId="3064">
        <row r="8">
          <cell r="D8" t="str">
            <v>Paramaz Avedisian Building</v>
          </cell>
        </row>
      </sheetData>
      <sheetData sheetId="3065">
        <row r="8">
          <cell r="D8" t="str">
            <v>Paramaz Avedisian Building</v>
          </cell>
        </row>
      </sheetData>
      <sheetData sheetId="3066">
        <row r="8">
          <cell r="D8" t="str">
            <v>Paramaz Avedisian Building</v>
          </cell>
        </row>
      </sheetData>
      <sheetData sheetId="3067">
        <row r="8">
          <cell r="D8" t="str">
            <v>Paramaz Avedisian Building</v>
          </cell>
        </row>
      </sheetData>
      <sheetData sheetId="3068">
        <row r="8">
          <cell r="D8" t="str">
            <v>Paramaz Avedisian Building</v>
          </cell>
        </row>
      </sheetData>
      <sheetData sheetId="3069">
        <row r="8">
          <cell r="D8" t="str">
            <v>Paramaz Avedisian Building</v>
          </cell>
        </row>
      </sheetData>
      <sheetData sheetId="3070">
        <row r="8">
          <cell r="D8" t="str">
            <v>Paramaz Avedisian Building</v>
          </cell>
        </row>
      </sheetData>
      <sheetData sheetId="3071">
        <row r="8">
          <cell r="D8" t="str">
            <v>Paramaz Avedisian Building</v>
          </cell>
        </row>
      </sheetData>
      <sheetData sheetId="3072">
        <row r="8">
          <cell r="D8" t="str">
            <v>Paramaz Avedisian Building</v>
          </cell>
        </row>
      </sheetData>
      <sheetData sheetId="3073">
        <row r="8">
          <cell r="D8" t="str">
            <v>Paramaz Avedisian Building</v>
          </cell>
        </row>
      </sheetData>
      <sheetData sheetId="3074">
        <row r="8">
          <cell r="D8" t="str">
            <v>Paramaz Avedisian Building</v>
          </cell>
        </row>
      </sheetData>
      <sheetData sheetId="3075">
        <row r="8">
          <cell r="D8" t="str">
            <v>Paramaz Avedisian Building</v>
          </cell>
        </row>
      </sheetData>
      <sheetData sheetId="3076">
        <row r="8">
          <cell r="D8" t="str">
            <v>Paramaz Avedisian Building</v>
          </cell>
        </row>
      </sheetData>
      <sheetData sheetId="3077">
        <row r="8">
          <cell r="D8" t="str">
            <v>Paramaz Avedisian Building</v>
          </cell>
        </row>
      </sheetData>
      <sheetData sheetId="3078">
        <row r="8">
          <cell r="D8" t="str">
            <v>Paramaz Avedisian Building</v>
          </cell>
        </row>
      </sheetData>
      <sheetData sheetId="3079">
        <row r="8">
          <cell r="D8" t="str">
            <v>Paramaz Avedisian Building</v>
          </cell>
        </row>
      </sheetData>
      <sheetData sheetId="3080">
        <row r="8">
          <cell r="D8" t="str">
            <v>Paramaz Avedisian Building</v>
          </cell>
        </row>
      </sheetData>
      <sheetData sheetId="3081">
        <row r="8">
          <cell r="D8" t="str">
            <v>Paramaz Avedisian Building</v>
          </cell>
        </row>
      </sheetData>
      <sheetData sheetId="3082">
        <row r="8">
          <cell r="D8" t="str">
            <v>Paramaz Avedisian Building</v>
          </cell>
        </row>
      </sheetData>
      <sheetData sheetId="3083">
        <row r="8">
          <cell r="D8" t="str">
            <v>Paramaz Avedisian Building</v>
          </cell>
        </row>
      </sheetData>
      <sheetData sheetId="3084">
        <row r="8">
          <cell r="D8" t="str">
            <v>Paramaz Avedisian Building</v>
          </cell>
        </row>
      </sheetData>
      <sheetData sheetId="3085">
        <row r="8">
          <cell r="D8" t="str">
            <v>Paramaz Avedisian Building</v>
          </cell>
        </row>
      </sheetData>
      <sheetData sheetId="3086">
        <row r="8">
          <cell r="D8" t="str">
            <v>Paramaz Avedisian Building</v>
          </cell>
        </row>
      </sheetData>
      <sheetData sheetId="3087">
        <row r="8">
          <cell r="D8" t="str">
            <v>Paramaz Avedisian Building</v>
          </cell>
        </row>
      </sheetData>
      <sheetData sheetId="3088">
        <row r="8">
          <cell r="D8" t="str">
            <v>Paramaz Avedisian Building</v>
          </cell>
        </row>
      </sheetData>
      <sheetData sheetId="3089">
        <row r="8">
          <cell r="D8" t="str">
            <v>Paramaz Avedisian Building</v>
          </cell>
        </row>
      </sheetData>
      <sheetData sheetId="3090">
        <row r="8">
          <cell r="D8" t="str">
            <v>Paramaz Avedisian Building</v>
          </cell>
        </row>
      </sheetData>
      <sheetData sheetId="3091">
        <row r="8">
          <cell r="D8" t="str">
            <v>Paramaz Avedisian Building</v>
          </cell>
        </row>
      </sheetData>
      <sheetData sheetId="3092">
        <row r="8">
          <cell r="D8" t="str">
            <v>Paramaz Avedisian Building</v>
          </cell>
        </row>
      </sheetData>
      <sheetData sheetId="3093">
        <row r="8">
          <cell r="D8" t="str">
            <v>Paramaz Avedisian Building</v>
          </cell>
        </row>
      </sheetData>
      <sheetData sheetId="3094">
        <row r="8">
          <cell r="D8" t="str">
            <v>Paramaz Avedisian Building</v>
          </cell>
        </row>
      </sheetData>
      <sheetData sheetId="3095">
        <row r="8">
          <cell r="D8" t="str">
            <v>Paramaz Avedisian Building</v>
          </cell>
        </row>
      </sheetData>
      <sheetData sheetId="3096">
        <row r="8">
          <cell r="D8" t="str">
            <v>Paramaz Avedisian Building</v>
          </cell>
        </row>
      </sheetData>
      <sheetData sheetId="3097">
        <row r="8">
          <cell r="D8" t="str">
            <v>Paramaz Avedisian Building</v>
          </cell>
        </row>
      </sheetData>
      <sheetData sheetId="3098">
        <row r="8">
          <cell r="D8" t="str">
            <v>Paramaz Avedisian Building</v>
          </cell>
        </row>
      </sheetData>
      <sheetData sheetId="3099">
        <row r="8">
          <cell r="D8" t="str">
            <v>Paramaz Avedisian Building</v>
          </cell>
        </row>
      </sheetData>
      <sheetData sheetId="3100">
        <row r="8">
          <cell r="D8" t="str">
            <v>Paramaz Avedisian Building</v>
          </cell>
        </row>
      </sheetData>
      <sheetData sheetId="3101">
        <row r="8">
          <cell r="D8" t="str">
            <v>Paramaz Avedisian Building</v>
          </cell>
        </row>
      </sheetData>
      <sheetData sheetId="3102">
        <row r="8">
          <cell r="D8" t="str">
            <v>Paramaz Avedisian Building</v>
          </cell>
        </row>
      </sheetData>
      <sheetData sheetId="3103">
        <row r="8">
          <cell r="D8" t="str">
            <v>Paramaz Avedisian Building</v>
          </cell>
        </row>
      </sheetData>
      <sheetData sheetId="3104">
        <row r="8">
          <cell r="D8" t="str">
            <v>Paramaz Avedisian Building</v>
          </cell>
        </row>
      </sheetData>
      <sheetData sheetId="3105">
        <row r="8">
          <cell r="D8" t="str">
            <v>Paramaz Avedisian Building</v>
          </cell>
        </row>
      </sheetData>
      <sheetData sheetId="3106">
        <row r="8">
          <cell r="D8" t="str">
            <v>Paramaz Avedisian Building</v>
          </cell>
        </row>
      </sheetData>
      <sheetData sheetId="3107">
        <row r="8">
          <cell r="D8" t="str">
            <v>Paramaz Avedisian Building</v>
          </cell>
        </row>
      </sheetData>
      <sheetData sheetId="3108">
        <row r="8">
          <cell r="D8" t="str">
            <v>Paramaz Avedisian Building</v>
          </cell>
        </row>
      </sheetData>
      <sheetData sheetId="3109">
        <row r="8">
          <cell r="D8" t="str">
            <v>Paramaz Avedisian Building</v>
          </cell>
        </row>
      </sheetData>
      <sheetData sheetId="3110">
        <row r="8">
          <cell r="D8" t="str">
            <v>Paramaz Avedisian Building</v>
          </cell>
        </row>
      </sheetData>
      <sheetData sheetId="3111">
        <row r="8">
          <cell r="D8" t="str">
            <v>Paramaz Avedisian Building</v>
          </cell>
        </row>
      </sheetData>
      <sheetData sheetId="3112">
        <row r="8">
          <cell r="D8" t="str">
            <v>Paramaz Avedisian Building</v>
          </cell>
        </row>
      </sheetData>
      <sheetData sheetId="3113">
        <row r="8">
          <cell r="D8" t="str">
            <v>Paramaz Avedisian Building</v>
          </cell>
        </row>
      </sheetData>
      <sheetData sheetId="3114">
        <row r="8">
          <cell r="D8" t="str">
            <v>Paramaz Avedisian Building</v>
          </cell>
        </row>
      </sheetData>
      <sheetData sheetId="3115">
        <row r="8">
          <cell r="D8" t="str">
            <v>Paramaz Avedisian Building</v>
          </cell>
        </row>
      </sheetData>
      <sheetData sheetId="3116">
        <row r="8">
          <cell r="D8" t="str">
            <v>Paramaz Avedisian Building</v>
          </cell>
        </row>
      </sheetData>
      <sheetData sheetId="3117">
        <row r="8">
          <cell r="D8" t="str">
            <v>Paramaz Avedisian Building</v>
          </cell>
        </row>
      </sheetData>
      <sheetData sheetId="3118">
        <row r="8">
          <cell r="D8" t="str">
            <v>Paramaz Avedisian Building</v>
          </cell>
        </row>
      </sheetData>
      <sheetData sheetId="3119">
        <row r="8">
          <cell r="D8" t="str">
            <v>Paramaz Avedisian Building</v>
          </cell>
        </row>
      </sheetData>
      <sheetData sheetId="3120">
        <row r="8">
          <cell r="D8" t="str">
            <v>Paramaz Avedisian Building</v>
          </cell>
        </row>
      </sheetData>
      <sheetData sheetId="3121">
        <row r="8">
          <cell r="D8" t="str">
            <v>Paramaz Avedisian Building</v>
          </cell>
        </row>
      </sheetData>
      <sheetData sheetId="3122">
        <row r="8">
          <cell r="D8" t="str">
            <v>Paramaz Avedisian Building</v>
          </cell>
        </row>
      </sheetData>
      <sheetData sheetId="3123">
        <row r="8">
          <cell r="D8" t="str">
            <v>Paramaz Avedisian Building</v>
          </cell>
        </row>
      </sheetData>
      <sheetData sheetId="3124">
        <row r="8">
          <cell r="D8" t="str">
            <v>Paramaz Avedisian Building</v>
          </cell>
        </row>
      </sheetData>
      <sheetData sheetId="3125">
        <row r="8">
          <cell r="D8" t="str">
            <v>Paramaz Avedisian Building</v>
          </cell>
        </row>
      </sheetData>
      <sheetData sheetId="3126">
        <row r="8">
          <cell r="D8" t="str">
            <v>Paramaz Avedisian Building</v>
          </cell>
        </row>
      </sheetData>
      <sheetData sheetId="3127">
        <row r="8">
          <cell r="D8" t="str">
            <v>Paramaz Avedisian Building</v>
          </cell>
        </row>
      </sheetData>
      <sheetData sheetId="3128">
        <row r="8">
          <cell r="D8" t="str">
            <v>Paramaz Avedisian Building</v>
          </cell>
        </row>
      </sheetData>
      <sheetData sheetId="3129">
        <row r="8">
          <cell r="D8" t="str">
            <v>Paramaz Avedisian Building</v>
          </cell>
        </row>
      </sheetData>
      <sheetData sheetId="3130">
        <row r="8">
          <cell r="D8" t="str">
            <v>Paramaz Avedisian Building</v>
          </cell>
        </row>
      </sheetData>
      <sheetData sheetId="3131">
        <row r="8">
          <cell r="D8" t="str">
            <v>Paramaz Avedisian Building</v>
          </cell>
        </row>
      </sheetData>
      <sheetData sheetId="3132">
        <row r="8">
          <cell r="D8" t="str">
            <v>Paramaz Avedisian Building</v>
          </cell>
        </row>
      </sheetData>
      <sheetData sheetId="3133">
        <row r="8">
          <cell r="D8" t="str">
            <v>Paramaz Avedisian Building</v>
          </cell>
        </row>
      </sheetData>
      <sheetData sheetId="3134">
        <row r="8">
          <cell r="D8" t="str">
            <v>Paramaz Avedisian Building</v>
          </cell>
        </row>
      </sheetData>
      <sheetData sheetId="3135">
        <row r="8">
          <cell r="D8" t="str">
            <v>Paramaz Avedisian Building</v>
          </cell>
        </row>
      </sheetData>
      <sheetData sheetId="3136">
        <row r="8">
          <cell r="D8" t="str">
            <v>Paramaz Avedisian Building</v>
          </cell>
        </row>
      </sheetData>
      <sheetData sheetId="3137">
        <row r="8">
          <cell r="D8" t="str">
            <v>Paramaz Avedisian Building</v>
          </cell>
        </row>
      </sheetData>
      <sheetData sheetId="3138">
        <row r="8">
          <cell r="D8" t="str">
            <v>Paramaz Avedisian Building</v>
          </cell>
        </row>
      </sheetData>
      <sheetData sheetId="3139">
        <row r="8">
          <cell r="D8" t="str">
            <v>Paramaz Avedisian Building</v>
          </cell>
        </row>
      </sheetData>
      <sheetData sheetId="3140">
        <row r="8">
          <cell r="D8" t="str">
            <v>Paramaz Avedisian Building</v>
          </cell>
        </row>
      </sheetData>
      <sheetData sheetId="3141">
        <row r="8">
          <cell r="D8" t="str">
            <v>Paramaz Avedisian Building</v>
          </cell>
        </row>
      </sheetData>
      <sheetData sheetId="3142">
        <row r="8">
          <cell r="D8" t="str">
            <v>Paramaz Avedisian Building</v>
          </cell>
        </row>
      </sheetData>
      <sheetData sheetId="3143">
        <row r="8">
          <cell r="D8" t="str">
            <v>Paramaz Avedisian Building</v>
          </cell>
        </row>
      </sheetData>
      <sheetData sheetId="3144">
        <row r="8">
          <cell r="D8" t="str">
            <v>Paramaz Avedisian Building</v>
          </cell>
        </row>
      </sheetData>
      <sheetData sheetId="3145">
        <row r="8">
          <cell r="D8" t="str">
            <v>Paramaz Avedisian Building</v>
          </cell>
        </row>
      </sheetData>
      <sheetData sheetId="3146">
        <row r="8">
          <cell r="D8" t="str">
            <v>Paramaz Avedisian Building</v>
          </cell>
        </row>
      </sheetData>
      <sheetData sheetId="3147">
        <row r="8">
          <cell r="D8" t="str">
            <v>Paramaz Avedisian Building</v>
          </cell>
        </row>
      </sheetData>
      <sheetData sheetId="3148">
        <row r="8">
          <cell r="D8" t="str">
            <v>Paramaz Avedisian Building</v>
          </cell>
        </row>
      </sheetData>
      <sheetData sheetId="3149">
        <row r="8">
          <cell r="D8" t="str">
            <v>Paramaz Avedisian Building</v>
          </cell>
        </row>
      </sheetData>
      <sheetData sheetId="3150">
        <row r="8">
          <cell r="D8" t="str">
            <v>Paramaz Avedisian Building</v>
          </cell>
        </row>
      </sheetData>
      <sheetData sheetId="3151">
        <row r="8">
          <cell r="D8" t="str">
            <v>Paramaz Avedisian Building</v>
          </cell>
        </row>
      </sheetData>
      <sheetData sheetId="3152">
        <row r="8">
          <cell r="D8" t="str">
            <v>Paramaz Avedisian Building</v>
          </cell>
        </row>
      </sheetData>
      <sheetData sheetId="3153">
        <row r="8">
          <cell r="D8" t="str">
            <v>Paramaz Avedisian Building</v>
          </cell>
        </row>
      </sheetData>
      <sheetData sheetId="3154">
        <row r="8">
          <cell r="D8" t="str">
            <v>Paramaz Avedisian Building</v>
          </cell>
        </row>
      </sheetData>
      <sheetData sheetId="3155">
        <row r="8">
          <cell r="D8" t="str">
            <v>Paramaz Avedisian Building</v>
          </cell>
        </row>
      </sheetData>
      <sheetData sheetId="3156">
        <row r="8">
          <cell r="D8" t="str">
            <v>Paramaz Avedisian Building</v>
          </cell>
        </row>
      </sheetData>
      <sheetData sheetId="3157">
        <row r="8">
          <cell r="D8" t="str">
            <v>Paramaz Avedisian Building</v>
          </cell>
        </row>
      </sheetData>
      <sheetData sheetId="3158">
        <row r="8">
          <cell r="D8" t="str">
            <v>Paramaz Avedisian Building</v>
          </cell>
        </row>
      </sheetData>
      <sheetData sheetId="3159">
        <row r="8">
          <cell r="D8" t="str">
            <v>Paramaz Avedisian Building</v>
          </cell>
        </row>
      </sheetData>
      <sheetData sheetId="3160">
        <row r="8">
          <cell r="D8" t="str">
            <v>Paramaz Avedisian Building</v>
          </cell>
        </row>
      </sheetData>
      <sheetData sheetId="3161">
        <row r="8">
          <cell r="D8" t="str">
            <v>Paramaz Avedisian Building</v>
          </cell>
        </row>
      </sheetData>
      <sheetData sheetId="3162">
        <row r="8">
          <cell r="D8" t="str">
            <v>Paramaz Avedisian Building</v>
          </cell>
        </row>
      </sheetData>
      <sheetData sheetId="3163">
        <row r="8">
          <cell r="D8" t="str">
            <v>Paramaz Avedisian Building</v>
          </cell>
        </row>
      </sheetData>
      <sheetData sheetId="3164">
        <row r="8">
          <cell r="D8" t="str">
            <v>Paramaz Avedisian Building</v>
          </cell>
        </row>
      </sheetData>
      <sheetData sheetId="3165">
        <row r="8">
          <cell r="D8" t="str">
            <v>Paramaz Avedisian Building</v>
          </cell>
        </row>
      </sheetData>
      <sheetData sheetId="3166">
        <row r="8">
          <cell r="D8" t="str">
            <v>Paramaz Avedisian Building</v>
          </cell>
        </row>
      </sheetData>
      <sheetData sheetId="3167">
        <row r="8">
          <cell r="D8" t="str">
            <v>Paramaz Avedisian Building</v>
          </cell>
        </row>
      </sheetData>
      <sheetData sheetId="3168">
        <row r="8">
          <cell r="D8" t="str">
            <v>Paramaz Avedisian Building</v>
          </cell>
        </row>
      </sheetData>
      <sheetData sheetId="3169">
        <row r="8">
          <cell r="D8" t="str">
            <v>Paramaz Avedisian Building</v>
          </cell>
        </row>
      </sheetData>
      <sheetData sheetId="3170">
        <row r="8">
          <cell r="D8" t="str">
            <v>Paramaz Avedisian Building</v>
          </cell>
        </row>
      </sheetData>
      <sheetData sheetId="3171">
        <row r="8">
          <cell r="D8" t="str">
            <v>Paramaz Avedisian Building</v>
          </cell>
        </row>
      </sheetData>
      <sheetData sheetId="3172">
        <row r="8">
          <cell r="D8" t="str">
            <v>Paramaz Avedisian Building</v>
          </cell>
        </row>
      </sheetData>
      <sheetData sheetId="3173">
        <row r="8">
          <cell r="D8" t="str">
            <v>Paramaz Avedisian Building</v>
          </cell>
        </row>
      </sheetData>
      <sheetData sheetId="3174">
        <row r="8">
          <cell r="D8" t="str">
            <v>Paramaz Avedisian Building</v>
          </cell>
        </row>
      </sheetData>
      <sheetData sheetId="3175">
        <row r="8">
          <cell r="D8" t="str">
            <v>Paramaz Avedisian Building</v>
          </cell>
        </row>
      </sheetData>
      <sheetData sheetId="3176">
        <row r="8">
          <cell r="D8" t="str">
            <v>Paramaz Avedisian Building</v>
          </cell>
        </row>
      </sheetData>
      <sheetData sheetId="3177">
        <row r="8">
          <cell r="D8" t="str">
            <v>Paramaz Avedisian Building</v>
          </cell>
        </row>
      </sheetData>
      <sheetData sheetId="3178">
        <row r="8">
          <cell r="D8" t="str">
            <v>Paramaz Avedisian Building</v>
          </cell>
        </row>
      </sheetData>
      <sheetData sheetId="3179">
        <row r="8">
          <cell r="D8" t="str">
            <v>Paramaz Avedisian Building</v>
          </cell>
        </row>
      </sheetData>
      <sheetData sheetId="3180">
        <row r="8">
          <cell r="D8" t="str">
            <v>Paramaz Avedisian Building</v>
          </cell>
        </row>
      </sheetData>
      <sheetData sheetId="3181">
        <row r="8">
          <cell r="D8" t="str">
            <v>Paramaz Avedisian Building</v>
          </cell>
        </row>
      </sheetData>
      <sheetData sheetId="3182" refreshError="1"/>
      <sheetData sheetId="3183" refreshError="1"/>
      <sheetData sheetId="3184" refreshError="1"/>
      <sheetData sheetId="3185">
        <row r="8">
          <cell r="D8" t="str">
            <v>Paramaz Avedisian Building</v>
          </cell>
        </row>
      </sheetData>
      <sheetData sheetId="3186">
        <row r="8">
          <cell r="D8" t="str">
            <v>Paramaz Avedisian Building</v>
          </cell>
        </row>
      </sheetData>
      <sheetData sheetId="3187">
        <row r="8">
          <cell r="D8" t="str">
            <v>Paramaz Avedisian Building</v>
          </cell>
        </row>
      </sheetData>
      <sheetData sheetId="3188">
        <row r="8">
          <cell r="D8" t="str">
            <v>Paramaz Avedisian Building</v>
          </cell>
        </row>
      </sheetData>
      <sheetData sheetId="3189">
        <row r="8">
          <cell r="D8" t="str">
            <v>Paramaz Avedisian Building</v>
          </cell>
        </row>
      </sheetData>
      <sheetData sheetId="3190">
        <row r="8">
          <cell r="D8" t="str">
            <v>Paramaz Avedisian Building</v>
          </cell>
        </row>
      </sheetData>
      <sheetData sheetId="3191">
        <row r="8">
          <cell r="D8" t="str">
            <v>Paramaz Avedisian Building</v>
          </cell>
        </row>
      </sheetData>
      <sheetData sheetId="3192">
        <row r="8">
          <cell r="D8" t="str">
            <v>Paramaz Avedisian Building</v>
          </cell>
        </row>
      </sheetData>
      <sheetData sheetId="3193">
        <row r="8">
          <cell r="D8" t="str">
            <v>Paramaz Avedisian Building</v>
          </cell>
        </row>
      </sheetData>
      <sheetData sheetId="3194">
        <row r="8">
          <cell r="D8" t="str">
            <v>Paramaz Avedisian Building</v>
          </cell>
        </row>
      </sheetData>
      <sheetData sheetId="3195">
        <row r="8">
          <cell r="D8" t="str">
            <v>Paramaz Avedisian Building</v>
          </cell>
        </row>
      </sheetData>
      <sheetData sheetId="3196">
        <row r="8">
          <cell r="D8" t="str">
            <v>Paramaz Avedisian Building</v>
          </cell>
        </row>
      </sheetData>
      <sheetData sheetId="3197">
        <row r="8">
          <cell r="D8" t="str">
            <v>Paramaz Avedisian Building</v>
          </cell>
        </row>
      </sheetData>
      <sheetData sheetId="3198">
        <row r="8">
          <cell r="D8" t="str">
            <v>ASU's Application</v>
          </cell>
        </row>
      </sheetData>
      <sheetData sheetId="3199">
        <row r="8">
          <cell r="D8" t="str">
            <v>Paramaz Avedisian Building</v>
          </cell>
        </row>
      </sheetData>
      <sheetData sheetId="3200">
        <row r="8">
          <cell r="D8" t="str">
            <v>Paramaz Avedisian Building</v>
          </cell>
        </row>
      </sheetData>
      <sheetData sheetId="3201">
        <row r="8">
          <cell r="D8" t="str">
            <v>Paramaz Avedisian Building</v>
          </cell>
        </row>
      </sheetData>
      <sheetData sheetId="3202">
        <row r="8">
          <cell r="D8" t="str">
            <v>Paramaz Avedisian Building</v>
          </cell>
        </row>
      </sheetData>
      <sheetData sheetId="3203">
        <row r="8">
          <cell r="D8" t="str">
            <v>Paramaz Avedisian Building</v>
          </cell>
        </row>
      </sheetData>
      <sheetData sheetId="3204">
        <row r="8">
          <cell r="D8" t="str">
            <v>Paramaz Avedisian Building</v>
          </cell>
        </row>
      </sheetData>
      <sheetData sheetId="3205">
        <row r="8">
          <cell r="D8" t="str">
            <v>Paramaz Avedisian Building</v>
          </cell>
        </row>
      </sheetData>
      <sheetData sheetId="3206">
        <row r="8">
          <cell r="D8" t="str">
            <v>Paramaz Avedisian Building</v>
          </cell>
        </row>
      </sheetData>
      <sheetData sheetId="3207">
        <row r="8">
          <cell r="D8" t="str">
            <v>Paramaz Avedisian Building</v>
          </cell>
        </row>
      </sheetData>
      <sheetData sheetId="3208">
        <row r="8">
          <cell r="D8" t="str">
            <v>Paramaz Avedisian Building</v>
          </cell>
        </row>
      </sheetData>
      <sheetData sheetId="3209">
        <row r="8">
          <cell r="D8" t="str">
            <v>Paramaz Avedisian Building</v>
          </cell>
        </row>
      </sheetData>
      <sheetData sheetId="3210">
        <row r="8">
          <cell r="D8" t="str">
            <v>Paramaz Avedisian Building</v>
          </cell>
        </row>
      </sheetData>
      <sheetData sheetId="3211">
        <row r="8">
          <cell r="D8" t="str">
            <v>Paramaz Avedisian Building</v>
          </cell>
        </row>
      </sheetData>
      <sheetData sheetId="3212">
        <row r="8">
          <cell r="D8" t="str">
            <v>Paramaz Avedisian Building</v>
          </cell>
        </row>
      </sheetData>
      <sheetData sheetId="3213">
        <row r="8">
          <cell r="D8" t="str">
            <v>Paramaz Avedisian Building</v>
          </cell>
        </row>
      </sheetData>
      <sheetData sheetId="3214">
        <row r="8">
          <cell r="D8" t="str">
            <v>Paramaz Avedisian Building</v>
          </cell>
        </row>
      </sheetData>
      <sheetData sheetId="3215">
        <row r="8">
          <cell r="D8" t="str">
            <v>Paramaz Avedisian Building</v>
          </cell>
        </row>
      </sheetData>
      <sheetData sheetId="3216">
        <row r="8">
          <cell r="D8" t="str">
            <v>Paramaz Avedisian Building</v>
          </cell>
        </row>
      </sheetData>
      <sheetData sheetId="3217">
        <row r="8">
          <cell r="D8" t="str">
            <v>Paramaz Avedisian Building</v>
          </cell>
        </row>
      </sheetData>
      <sheetData sheetId="3218">
        <row r="8">
          <cell r="D8" t="str">
            <v>Paramaz Avedisian Building</v>
          </cell>
        </row>
      </sheetData>
      <sheetData sheetId="3219">
        <row r="8">
          <cell r="D8" t="str">
            <v>Paramaz Avedisian Building</v>
          </cell>
        </row>
      </sheetData>
      <sheetData sheetId="3220">
        <row r="8">
          <cell r="D8" t="str">
            <v>Paramaz Avedisian Building</v>
          </cell>
        </row>
      </sheetData>
      <sheetData sheetId="3221">
        <row r="8">
          <cell r="D8" t="str">
            <v>Paramaz Avedisian Building</v>
          </cell>
        </row>
      </sheetData>
      <sheetData sheetId="3222">
        <row r="8">
          <cell r="D8" t="str">
            <v>Paramaz Avedisian Building</v>
          </cell>
        </row>
      </sheetData>
      <sheetData sheetId="3223">
        <row r="8">
          <cell r="D8" t="str">
            <v>Paramaz Avedisian Building</v>
          </cell>
        </row>
      </sheetData>
      <sheetData sheetId="3224">
        <row r="8">
          <cell r="D8" t="str">
            <v>Paramaz Avedisian Building</v>
          </cell>
        </row>
      </sheetData>
      <sheetData sheetId="3225">
        <row r="8">
          <cell r="D8" t="str">
            <v>Paramaz Avedisian Building</v>
          </cell>
        </row>
      </sheetData>
      <sheetData sheetId="3226">
        <row r="8">
          <cell r="D8" t="str">
            <v>Paramaz Avedisian Building</v>
          </cell>
        </row>
      </sheetData>
      <sheetData sheetId="3227">
        <row r="8">
          <cell r="D8" t="str">
            <v>Paramaz Avedisian Building</v>
          </cell>
        </row>
      </sheetData>
      <sheetData sheetId="3228">
        <row r="8">
          <cell r="D8" t="str">
            <v>Paramaz Avedisian Building</v>
          </cell>
        </row>
      </sheetData>
      <sheetData sheetId="3229">
        <row r="8">
          <cell r="D8" t="str">
            <v>Paramaz Avedisian Building</v>
          </cell>
        </row>
      </sheetData>
      <sheetData sheetId="3230">
        <row r="8">
          <cell r="D8" t="str">
            <v>Paramaz Avedisian Building</v>
          </cell>
        </row>
      </sheetData>
      <sheetData sheetId="3231">
        <row r="8">
          <cell r="D8" t="str">
            <v>Paramaz Avedisian Building</v>
          </cell>
        </row>
      </sheetData>
      <sheetData sheetId="3232">
        <row r="8">
          <cell r="D8" t="str">
            <v>Paramaz Avedisian Building</v>
          </cell>
        </row>
      </sheetData>
      <sheetData sheetId="3233">
        <row r="8">
          <cell r="D8" t="str">
            <v>Paramaz Avedisian Building</v>
          </cell>
        </row>
      </sheetData>
      <sheetData sheetId="3234">
        <row r="8">
          <cell r="D8" t="str">
            <v>Paramaz Avedisian Building</v>
          </cell>
        </row>
      </sheetData>
      <sheetData sheetId="3235">
        <row r="8">
          <cell r="D8" t="str">
            <v>Paramaz Avedisian Building</v>
          </cell>
        </row>
      </sheetData>
      <sheetData sheetId="3236">
        <row r="8">
          <cell r="D8" t="str">
            <v>Paramaz Avedisian Building</v>
          </cell>
        </row>
      </sheetData>
      <sheetData sheetId="3237">
        <row r="8">
          <cell r="D8" t="str">
            <v>Paramaz Avedisian Building</v>
          </cell>
        </row>
      </sheetData>
      <sheetData sheetId="3238">
        <row r="8">
          <cell r="D8" t="str">
            <v>Paramaz Avedisian Building</v>
          </cell>
        </row>
      </sheetData>
      <sheetData sheetId="3239">
        <row r="8">
          <cell r="D8" t="str">
            <v>Paramaz Avedisian Building</v>
          </cell>
        </row>
      </sheetData>
      <sheetData sheetId="3240">
        <row r="8">
          <cell r="D8" t="str">
            <v>Paramaz Avedisian Building</v>
          </cell>
        </row>
      </sheetData>
      <sheetData sheetId="3241">
        <row r="8">
          <cell r="D8" t="str">
            <v>Paramaz Avedisian Building</v>
          </cell>
        </row>
      </sheetData>
      <sheetData sheetId="3242">
        <row r="8">
          <cell r="D8" t="str">
            <v>Paramaz Avedisian Building</v>
          </cell>
        </row>
      </sheetData>
      <sheetData sheetId="3243">
        <row r="8">
          <cell r="D8" t="str">
            <v>Paramaz Avedisian Building</v>
          </cell>
        </row>
      </sheetData>
      <sheetData sheetId="3244">
        <row r="8">
          <cell r="D8" t="str">
            <v>Paramaz Avedisian Building</v>
          </cell>
        </row>
      </sheetData>
      <sheetData sheetId="3245">
        <row r="8">
          <cell r="D8" t="str">
            <v>Paramaz Avedisian Building</v>
          </cell>
        </row>
      </sheetData>
      <sheetData sheetId="3246">
        <row r="8">
          <cell r="D8" t="str">
            <v>Paramaz Avedisian Building</v>
          </cell>
        </row>
      </sheetData>
      <sheetData sheetId="3247">
        <row r="8">
          <cell r="D8" t="str">
            <v>Paramaz Avedisian Building</v>
          </cell>
        </row>
      </sheetData>
      <sheetData sheetId="3248">
        <row r="8">
          <cell r="D8" t="str">
            <v>Paramaz Avedisian Building</v>
          </cell>
        </row>
      </sheetData>
      <sheetData sheetId="3249">
        <row r="8">
          <cell r="D8" t="str">
            <v>Paramaz Avedisian Building</v>
          </cell>
        </row>
      </sheetData>
      <sheetData sheetId="3250">
        <row r="8">
          <cell r="D8" t="str">
            <v>Paramaz Avedisian Building</v>
          </cell>
        </row>
      </sheetData>
      <sheetData sheetId="3251">
        <row r="8">
          <cell r="D8" t="str">
            <v>Paramaz Avedisian Building</v>
          </cell>
        </row>
      </sheetData>
      <sheetData sheetId="3252">
        <row r="8">
          <cell r="D8" t="str">
            <v>Paramaz Avedisian Building</v>
          </cell>
        </row>
      </sheetData>
      <sheetData sheetId="3253">
        <row r="8">
          <cell r="D8" t="str">
            <v>Paramaz Avedisian Building</v>
          </cell>
        </row>
      </sheetData>
      <sheetData sheetId="3254">
        <row r="8">
          <cell r="D8" t="str">
            <v>Paramaz Avedisian Building</v>
          </cell>
        </row>
      </sheetData>
      <sheetData sheetId="3255">
        <row r="8">
          <cell r="D8" t="str">
            <v>Paramaz Avedisian Building</v>
          </cell>
        </row>
      </sheetData>
      <sheetData sheetId="3256">
        <row r="8">
          <cell r="D8" t="str">
            <v>Paramaz Avedisian Building</v>
          </cell>
        </row>
      </sheetData>
      <sheetData sheetId="3257">
        <row r="8">
          <cell r="D8" t="str">
            <v>Paramaz Avedisian Building</v>
          </cell>
        </row>
      </sheetData>
      <sheetData sheetId="3258">
        <row r="8">
          <cell r="D8" t="str">
            <v>Paramaz Avedisian Building</v>
          </cell>
        </row>
      </sheetData>
      <sheetData sheetId="3259">
        <row r="8">
          <cell r="D8" t="str">
            <v>Paramaz Avedisian Building</v>
          </cell>
        </row>
      </sheetData>
      <sheetData sheetId="3260">
        <row r="8">
          <cell r="D8" t="str">
            <v>Paramaz Avedisian Building</v>
          </cell>
        </row>
      </sheetData>
      <sheetData sheetId="3261">
        <row r="8">
          <cell r="D8" t="str">
            <v>Paramaz Avedisian Building</v>
          </cell>
        </row>
      </sheetData>
      <sheetData sheetId="3262">
        <row r="8">
          <cell r="D8" t="str">
            <v>Paramaz Avedisian Building</v>
          </cell>
        </row>
      </sheetData>
      <sheetData sheetId="3263">
        <row r="8">
          <cell r="D8" t="str">
            <v>Paramaz Avedisian Building</v>
          </cell>
        </row>
      </sheetData>
      <sheetData sheetId="3264">
        <row r="8">
          <cell r="D8" t="str">
            <v>Paramaz Avedisian Building</v>
          </cell>
        </row>
      </sheetData>
      <sheetData sheetId="3265">
        <row r="8">
          <cell r="D8" t="str">
            <v>Paramaz Avedisian Building</v>
          </cell>
        </row>
      </sheetData>
      <sheetData sheetId="3266">
        <row r="8">
          <cell r="D8" t="str">
            <v>Paramaz Avedisian Building</v>
          </cell>
        </row>
      </sheetData>
      <sheetData sheetId="3267">
        <row r="8">
          <cell r="D8" t="str">
            <v>Paramaz Avedisian Building</v>
          </cell>
        </row>
      </sheetData>
      <sheetData sheetId="3268">
        <row r="8">
          <cell r="D8" t="str">
            <v>Paramaz Avedisian Building</v>
          </cell>
        </row>
      </sheetData>
      <sheetData sheetId="3269">
        <row r="8">
          <cell r="D8" t="str">
            <v>Paramaz Avedisian Building</v>
          </cell>
        </row>
      </sheetData>
      <sheetData sheetId="3270">
        <row r="8">
          <cell r="D8" t="str">
            <v>Paramaz Avedisian Building</v>
          </cell>
        </row>
      </sheetData>
      <sheetData sheetId="3271">
        <row r="8">
          <cell r="D8" t="str">
            <v>Paramaz Avedisian Building</v>
          </cell>
        </row>
      </sheetData>
      <sheetData sheetId="3272">
        <row r="8">
          <cell r="D8" t="str">
            <v>Paramaz Avedisian Building</v>
          </cell>
        </row>
      </sheetData>
      <sheetData sheetId="3273">
        <row r="8">
          <cell r="D8" t="str">
            <v>Paramaz Avedisian Building</v>
          </cell>
        </row>
      </sheetData>
      <sheetData sheetId="3274">
        <row r="8">
          <cell r="D8" t="str">
            <v>Paramaz Avedisian Building</v>
          </cell>
        </row>
      </sheetData>
      <sheetData sheetId="3275">
        <row r="8">
          <cell r="D8" t="str">
            <v>Paramaz Avedisian Building</v>
          </cell>
        </row>
      </sheetData>
      <sheetData sheetId="3276">
        <row r="8">
          <cell r="D8" t="str">
            <v>Paramaz Avedisian Building</v>
          </cell>
        </row>
      </sheetData>
      <sheetData sheetId="3277">
        <row r="8">
          <cell r="D8" t="str">
            <v>Paramaz Avedisian Building</v>
          </cell>
        </row>
      </sheetData>
      <sheetData sheetId="3278">
        <row r="8">
          <cell r="D8" t="str">
            <v>Paramaz Avedisian Building</v>
          </cell>
        </row>
      </sheetData>
      <sheetData sheetId="3279">
        <row r="8">
          <cell r="D8" t="str">
            <v>Paramaz Avedisian Building</v>
          </cell>
        </row>
      </sheetData>
      <sheetData sheetId="3280">
        <row r="8">
          <cell r="D8" t="str">
            <v>Paramaz Avedisian Building</v>
          </cell>
        </row>
      </sheetData>
      <sheetData sheetId="3281">
        <row r="8">
          <cell r="D8" t="str">
            <v>Paramaz Avedisian Building</v>
          </cell>
        </row>
      </sheetData>
      <sheetData sheetId="3282">
        <row r="8">
          <cell r="D8" t="str">
            <v>Paramaz Avedisian Building</v>
          </cell>
        </row>
      </sheetData>
      <sheetData sheetId="3283">
        <row r="8">
          <cell r="D8" t="str">
            <v>Paramaz Avedisian Building</v>
          </cell>
        </row>
      </sheetData>
      <sheetData sheetId="3284">
        <row r="8">
          <cell r="D8" t="str">
            <v>Paramaz Avedisian Building</v>
          </cell>
        </row>
      </sheetData>
      <sheetData sheetId="3285">
        <row r="8">
          <cell r="D8" t="str">
            <v>Paramaz Avedisian Building</v>
          </cell>
        </row>
      </sheetData>
      <sheetData sheetId="3286">
        <row r="8">
          <cell r="D8" t="str">
            <v>Paramaz Avedisian Building</v>
          </cell>
        </row>
      </sheetData>
      <sheetData sheetId="3287">
        <row r="8">
          <cell r="D8" t="str">
            <v>Paramaz Avedisian Building</v>
          </cell>
        </row>
      </sheetData>
      <sheetData sheetId="3288">
        <row r="8">
          <cell r="D8" t="str">
            <v>Paramaz Avedisian Building</v>
          </cell>
        </row>
      </sheetData>
      <sheetData sheetId="3289">
        <row r="8">
          <cell r="D8" t="str">
            <v>Paramaz Avedisian Building</v>
          </cell>
        </row>
      </sheetData>
      <sheetData sheetId="3290">
        <row r="8">
          <cell r="D8" t="str">
            <v>Paramaz Avedisian Building</v>
          </cell>
        </row>
      </sheetData>
      <sheetData sheetId="3291">
        <row r="8">
          <cell r="D8" t="str">
            <v>Paramaz Avedisian Building</v>
          </cell>
        </row>
      </sheetData>
      <sheetData sheetId="3292">
        <row r="8">
          <cell r="D8" t="str">
            <v>Paramaz Avedisian Building</v>
          </cell>
        </row>
      </sheetData>
      <sheetData sheetId="3293">
        <row r="8">
          <cell r="D8" t="str">
            <v>Paramaz Avedisian Building</v>
          </cell>
        </row>
      </sheetData>
      <sheetData sheetId="3294">
        <row r="8">
          <cell r="D8" t="str">
            <v>Paramaz Avedisian Building</v>
          </cell>
        </row>
      </sheetData>
      <sheetData sheetId="3295">
        <row r="8">
          <cell r="D8" t="str">
            <v>Paramaz Avedisian Building</v>
          </cell>
        </row>
      </sheetData>
      <sheetData sheetId="3296">
        <row r="8">
          <cell r="D8" t="str">
            <v>Paramaz Avedisian Building</v>
          </cell>
        </row>
      </sheetData>
      <sheetData sheetId="3297">
        <row r="8">
          <cell r="D8" t="str">
            <v>Paramaz Avedisian Building</v>
          </cell>
        </row>
      </sheetData>
      <sheetData sheetId="3298">
        <row r="8">
          <cell r="D8" t="str">
            <v>Paramaz Avedisian Building</v>
          </cell>
        </row>
      </sheetData>
      <sheetData sheetId="3299">
        <row r="8">
          <cell r="D8" t="str">
            <v>Paramaz Avedisian Building</v>
          </cell>
        </row>
      </sheetData>
      <sheetData sheetId="3300">
        <row r="8">
          <cell r="D8" t="str">
            <v>Paramaz Avedisian Building</v>
          </cell>
        </row>
      </sheetData>
      <sheetData sheetId="3301">
        <row r="8">
          <cell r="D8" t="str">
            <v>Paramaz Avedisian Building</v>
          </cell>
        </row>
      </sheetData>
      <sheetData sheetId="3302">
        <row r="8">
          <cell r="D8" t="str">
            <v>Paramaz Avedisian Building</v>
          </cell>
        </row>
      </sheetData>
      <sheetData sheetId="3303">
        <row r="8">
          <cell r="D8" t="str">
            <v>Paramaz Avedisian Building</v>
          </cell>
        </row>
      </sheetData>
      <sheetData sheetId="3304">
        <row r="8">
          <cell r="D8" t="str">
            <v>Paramaz Avedisian Building</v>
          </cell>
        </row>
      </sheetData>
      <sheetData sheetId="3305">
        <row r="8">
          <cell r="D8" t="str">
            <v>Paramaz Avedisian Building</v>
          </cell>
        </row>
      </sheetData>
      <sheetData sheetId="3306">
        <row r="8">
          <cell r="D8" t="str">
            <v>Paramaz Avedisian Building</v>
          </cell>
        </row>
      </sheetData>
      <sheetData sheetId="3307">
        <row r="8">
          <cell r="D8" t="str">
            <v>Paramaz Avedisian Building</v>
          </cell>
        </row>
      </sheetData>
      <sheetData sheetId="3308">
        <row r="8">
          <cell r="D8" t="str">
            <v>Paramaz Avedisian Building</v>
          </cell>
        </row>
      </sheetData>
      <sheetData sheetId="3309">
        <row r="8">
          <cell r="D8" t="str">
            <v>Paramaz Avedisian Building</v>
          </cell>
        </row>
      </sheetData>
      <sheetData sheetId="3310">
        <row r="8">
          <cell r="D8" t="str">
            <v>Paramaz Avedisian Building</v>
          </cell>
        </row>
      </sheetData>
      <sheetData sheetId="3311">
        <row r="8">
          <cell r="D8" t="str">
            <v>Paramaz Avedisian Building</v>
          </cell>
        </row>
      </sheetData>
      <sheetData sheetId="3312">
        <row r="8">
          <cell r="D8" t="str">
            <v>Paramaz Avedisian Building</v>
          </cell>
        </row>
      </sheetData>
      <sheetData sheetId="3313">
        <row r="8">
          <cell r="D8" t="str">
            <v>Paramaz Avedisian Building</v>
          </cell>
        </row>
      </sheetData>
      <sheetData sheetId="3314">
        <row r="8">
          <cell r="D8" t="str">
            <v>Paramaz Avedisian Building</v>
          </cell>
        </row>
      </sheetData>
      <sheetData sheetId="3315">
        <row r="8">
          <cell r="D8" t="str">
            <v>Paramaz Avedisian Building</v>
          </cell>
        </row>
      </sheetData>
      <sheetData sheetId="3316">
        <row r="8">
          <cell r="D8" t="str">
            <v>Paramaz Avedisian Building</v>
          </cell>
        </row>
      </sheetData>
      <sheetData sheetId="3317">
        <row r="8">
          <cell r="D8" t="str">
            <v>Paramaz Avedisian Building</v>
          </cell>
        </row>
      </sheetData>
      <sheetData sheetId="3318">
        <row r="8">
          <cell r="D8" t="str">
            <v>Paramaz Avedisian Building</v>
          </cell>
        </row>
      </sheetData>
      <sheetData sheetId="3319">
        <row r="8">
          <cell r="D8" t="str">
            <v>Paramaz Avedisian Building</v>
          </cell>
        </row>
      </sheetData>
      <sheetData sheetId="3320">
        <row r="8">
          <cell r="D8" t="str">
            <v>Paramaz Avedisian Building</v>
          </cell>
        </row>
      </sheetData>
      <sheetData sheetId="3321">
        <row r="8">
          <cell r="D8" t="str">
            <v>Paramaz Avedisian Building</v>
          </cell>
        </row>
      </sheetData>
      <sheetData sheetId="3322">
        <row r="8">
          <cell r="D8" t="str">
            <v>Paramaz Avedisian Building</v>
          </cell>
        </row>
      </sheetData>
      <sheetData sheetId="3323">
        <row r="8">
          <cell r="D8" t="str">
            <v>Paramaz Avedisian Building</v>
          </cell>
        </row>
      </sheetData>
      <sheetData sheetId="3324">
        <row r="8">
          <cell r="D8" t="str">
            <v>Paramaz Avedisian Building</v>
          </cell>
        </row>
      </sheetData>
      <sheetData sheetId="3325">
        <row r="8">
          <cell r="D8" t="str">
            <v>Paramaz Avedisian Building</v>
          </cell>
        </row>
      </sheetData>
      <sheetData sheetId="3326">
        <row r="8">
          <cell r="D8" t="str">
            <v>Paramaz Avedisian Building</v>
          </cell>
        </row>
      </sheetData>
      <sheetData sheetId="3327">
        <row r="8">
          <cell r="D8" t="str">
            <v>Paramaz Avedisian Building</v>
          </cell>
        </row>
      </sheetData>
      <sheetData sheetId="3328">
        <row r="8">
          <cell r="D8" t="str">
            <v>Paramaz Avedisian Building</v>
          </cell>
        </row>
      </sheetData>
      <sheetData sheetId="3329">
        <row r="8">
          <cell r="D8" t="str">
            <v>Paramaz Avedisian Building</v>
          </cell>
        </row>
      </sheetData>
      <sheetData sheetId="3330">
        <row r="8">
          <cell r="D8" t="str">
            <v>Paramaz Avedisian Building</v>
          </cell>
        </row>
      </sheetData>
      <sheetData sheetId="3331">
        <row r="8">
          <cell r="D8" t="str">
            <v>Paramaz Avedisian Building</v>
          </cell>
        </row>
      </sheetData>
      <sheetData sheetId="3332">
        <row r="8">
          <cell r="D8" t="str">
            <v>Paramaz Avedisian Building</v>
          </cell>
        </row>
      </sheetData>
      <sheetData sheetId="3333">
        <row r="8">
          <cell r="D8" t="str">
            <v>Paramaz Avedisian Building</v>
          </cell>
        </row>
      </sheetData>
      <sheetData sheetId="3334">
        <row r="8">
          <cell r="D8" t="str">
            <v>Paramaz Avedisian Building</v>
          </cell>
        </row>
      </sheetData>
      <sheetData sheetId="3335">
        <row r="8">
          <cell r="D8" t="str">
            <v>Paramaz Avedisian Building</v>
          </cell>
        </row>
      </sheetData>
      <sheetData sheetId="3336">
        <row r="8">
          <cell r="D8" t="str">
            <v>Paramaz Avedisian Building</v>
          </cell>
        </row>
      </sheetData>
      <sheetData sheetId="3337">
        <row r="8">
          <cell r="D8" t="str">
            <v>Paramaz Avedisian Building</v>
          </cell>
        </row>
      </sheetData>
      <sheetData sheetId="3338">
        <row r="8">
          <cell r="D8" t="str">
            <v>Paramaz Avedisian Building</v>
          </cell>
        </row>
      </sheetData>
      <sheetData sheetId="3339">
        <row r="8">
          <cell r="D8" t="str">
            <v>Paramaz Avedisian Building</v>
          </cell>
        </row>
      </sheetData>
      <sheetData sheetId="3340">
        <row r="8">
          <cell r="D8" t="str">
            <v>Paramaz Avedisian Building</v>
          </cell>
        </row>
      </sheetData>
      <sheetData sheetId="3341">
        <row r="8">
          <cell r="D8" t="str">
            <v>Paramaz Avedisian Building</v>
          </cell>
        </row>
      </sheetData>
      <sheetData sheetId="3342">
        <row r="8">
          <cell r="D8" t="str">
            <v>Paramaz Avedisian Building</v>
          </cell>
        </row>
      </sheetData>
      <sheetData sheetId="3343">
        <row r="8">
          <cell r="D8" t="str">
            <v>Paramaz Avedisian Building</v>
          </cell>
        </row>
      </sheetData>
      <sheetData sheetId="3344">
        <row r="8">
          <cell r="D8" t="str">
            <v>Paramaz Avedisian Building</v>
          </cell>
        </row>
      </sheetData>
      <sheetData sheetId="3345">
        <row r="8">
          <cell r="D8" t="str">
            <v>Paramaz Avedisian Building</v>
          </cell>
        </row>
      </sheetData>
      <sheetData sheetId="3346">
        <row r="8">
          <cell r="D8" t="str">
            <v>Paramaz Avedisian Building</v>
          </cell>
        </row>
      </sheetData>
      <sheetData sheetId="3347">
        <row r="8">
          <cell r="D8" t="str">
            <v>Paramaz Avedisian Building</v>
          </cell>
        </row>
      </sheetData>
      <sheetData sheetId="3348">
        <row r="8">
          <cell r="D8" t="str">
            <v>Paramaz Avedisian Building</v>
          </cell>
        </row>
      </sheetData>
      <sheetData sheetId="3349">
        <row r="8">
          <cell r="D8" t="str">
            <v>Paramaz Avedisian Building</v>
          </cell>
        </row>
      </sheetData>
      <sheetData sheetId="3350">
        <row r="8">
          <cell r="D8" t="str">
            <v>Paramaz Avedisian Building</v>
          </cell>
        </row>
      </sheetData>
      <sheetData sheetId="3351">
        <row r="8">
          <cell r="D8" t="str">
            <v>Paramaz Avedisian Building</v>
          </cell>
        </row>
      </sheetData>
      <sheetData sheetId="3352">
        <row r="8">
          <cell r="D8" t="str">
            <v>Paramaz Avedisian Building</v>
          </cell>
        </row>
      </sheetData>
      <sheetData sheetId="3353">
        <row r="8">
          <cell r="D8" t="str">
            <v>Paramaz Avedisian Building</v>
          </cell>
        </row>
      </sheetData>
      <sheetData sheetId="3354">
        <row r="8">
          <cell r="D8" t="str">
            <v>Paramaz Avedisian Building</v>
          </cell>
        </row>
      </sheetData>
      <sheetData sheetId="3355">
        <row r="8">
          <cell r="D8" t="str">
            <v>Paramaz Avedisian Building</v>
          </cell>
        </row>
      </sheetData>
      <sheetData sheetId="3356">
        <row r="8">
          <cell r="D8" t="str">
            <v>Paramaz Avedisian Building</v>
          </cell>
        </row>
      </sheetData>
      <sheetData sheetId="3357">
        <row r="8">
          <cell r="D8" t="str">
            <v>Paramaz Avedisian Building</v>
          </cell>
        </row>
      </sheetData>
      <sheetData sheetId="3358">
        <row r="8">
          <cell r="D8" t="str">
            <v>Paramaz Avedisian Building</v>
          </cell>
        </row>
      </sheetData>
      <sheetData sheetId="3359">
        <row r="8">
          <cell r="D8" t="str">
            <v>Paramaz Avedisian Building</v>
          </cell>
        </row>
      </sheetData>
      <sheetData sheetId="3360">
        <row r="8">
          <cell r="D8" t="str">
            <v>Paramaz Avedisian Building</v>
          </cell>
        </row>
      </sheetData>
      <sheetData sheetId="3361">
        <row r="8">
          <cell r="D8" t="str">
            <v>Paramaz Avedisian Building</v>
          </cell>
        </row>
      </sheetData>
      <sheetData sheetId="3362">
        <row r="8">
          <cell r="D8" t="str">
            <v>Paramaz Avedisian Building</v>
          </cell>
        </row>
      </sheetData>
      <sheetData sheetId="3363">
        <row r="8">
          <cell r="D8" t="str">
            <v>Paramaz Avedisian Building</v>
          </cell>
        </row>
      </sheetData>
      <sheetData sheetId="3364">
        <row r="8">
          <cell r="D8" t="str">
            <v>Paramaz Avedisian Building</v>
          </cell>
        </row>
      </sheetData>
      <sheetData sheetId="3365">
        <row r="8">
          <cell r="D8" t="str">
            <v>Paramaz Avedisian Building</v>
          </cell>
        </row>
      </sheetData>
      <sheetData sheetId="3366">
        <row r="8">
          <cell r="D8" t="str">
            <v>Paramaz Avedisian Building</v>
          </cell>
        </row>
      </sheetData>
      <sheetData sheetId="3367">
        <row r="8">
          <cell r="D8" t="str">
            <v>Paramaz Avedisian Building</v>
          </cell>
        </row>
      </sheetData>
      <sheetData sheetId="3368">
        <row r="8">
          <cell r="D8" t="str">
            <v>Paramaz Avedisian Building</v>
          </cell>
        </row>
      </sheetData>
      <sheetData sheetId="3369">
        <row r="8">
          <cell r="D8" t="str">
            <v>Paramaz Avedisian Building</v>
          </cell>
        </row>
      </sheetData>
      <sheetData sheetId="3370">
        <row r="8">
          <cell r="D8" t="str">
            <v>Paramaz Avedisian Building</v>
          </cell>
        </row>
      </sheetData>
      <sheetData sheetId="3371">
        <row r="8">
          <cell r="D8" t="str">
            <v>Paramaz Avedisian Building</v>
          </cell>
        </row>
      </sheetData>
      <sheetData sheetId="3372">
        <row r="8">
          <cell r="D8" t="str">
            <v>Paramaz Avedisian Building</v>
          </cell>
        </row>
      </sheetData>
      <sheetData sheetId="3373">
        <row r="8">
          <cell r="D8" t="str">
            <v>Paramaz Avedisian Building</v>
          </cell>
        </row>
      </sheetData>
      <sheetData sheetId="3374">
        <row r="8">
          <cell r="D8" t="str">
            <v>Paramaz Avedisian Building</v>
          </cell>
        </row>
      </sheetData>
      <sheetData sheetId="3375">
        <row r="8">
          <cell r="D8" t="str">
            <v>Paramaz Avedisian Building</v>
          </cell>
        </row>
      </sheetData>
      <sheetData sheetId="3376">
        <row r="8">
          <cell r="D8" t="str">
            <v>Paramaz Avedisian Building</v>
          </cell>
        </row>
      </sheetData>
      <sheetData sheetId="3377">
        <row r="8">
          <cell r="D8" t="str">
            <v>Paramaz Avedisian Building</v>
          </cell>
        </row>
      </sheetData>
      <sheetData sheetId="3378">
        <row r="8">
          <cell r="D8" t="str">
            <v>Paramaz Avedisian Building</v>
          </cell>
        </row>
      </sheetData>
      <sheetData sheetId="3379">
        <row r="8">
          <cell r="D8" t="str">
            <v>Paramaz Avedisian Building</v>
          </cell>
        </row>
      </sheetData>
      <sheetData sheetId="3380">
        <row r="8">
          <cell r="D8" t="str">
            <v>Paramaz Avedisian Building</v>
          </cell>
        </row>
      </sheetData>
      <sheetData sheetId="3381">
        <row r="8">
          <cell r="D8" t="str">
            <v>Paramaz Avedisian Building</v>
          </cell>
        </row>
      </sheetData>
      <sheetData sheetId="3382">
        <row r="8">
          <cell r="D8" t="str">
            <v>Paramaz Avedisian Building</v>
          </cell>
        </row>
      </sheetData>
      <sheetData sheetId="3383">
        <row r="8">
          <cell r="D8" t="str">
            <v>Paramaz Avedisian Building</v>
          </cell>
        </row>
      </sheetData>
      <sheetData sheetId="3384">
        <row r="8">
          <cell r="D8" t="str">
            <v>Paramaz Avedisian Building</v>
          </cell>
        </row>
      </sheetData>
      <sheetData sheetId="3385">
        <row r="8">
          <cell r="D8" t="str">
            <v>Paramaz Avedisian Building</v>
          </cell>
        </row>
      </sheetData>
      <sheetData sheetId="3386">
        <row r="8">
          <cell r="D8" t="str">
            <v>Paramaz Avedisian Building</v>
          </cell>
        </row>
      </sheetData>
      <sheetData sheetId="3387">
        <row r="8">
          <cell r="D8" t="str">
            <v>Paramaz Avedisian Building</v>
          </cell>
        </row>
      </sheetData>
      <sheetData sheetId="3388">
        <row r="8">
          <cell r="D8" t="str">
            <v>Paramaz Avedisian Building</v>
          </cell>
        </row>
      </sheetData>
      <sheetData sheetId="3389">
        <row r="8">
          <cell r="D8" t="str">
            <v>Paramaz Avedisian Building</v>
          </cell>
        </row>
      </sheetData>
      <sheetData sheetId="3390">
        <row r="8">
          <cell r="D8" t="str">
            <v>Paramaz Avedisian Building</v>
          </cell>
        </row>
      </sheetData>
      <sheetData sheetId="3391">
        <row r="8">
          <cell r="D8" t="str">
            <v>Paramaz Avedisian Building</v>
          </cell>
        </row>
      </sheetData>
      <sheetData sheetId="3392">
        <row r="8">
          <cell r="D8" t="str">
            <v>Paramaz Avedisian Building</v>
          </cell>
        </row>
      </sheetData>
      <sheetData sheetId="3393">
        <row r="8">
          <cell r="D8" t="str">
            <v>Paramaz Avedisian Building</v>
          </cell>
        </row>
      </sheetData>
      <sheetData sheetId="3394">
        <row r="8">
          <cell r="D8" t="str">
            <v>Paramaz Avedisian Building</v>
          </cell>
        </row>
      </sheetData>
      <sheetData sheetId="3395">
        <row r="8">
          <cell r="D8" t="str">
            <v>Paramaz Avedisian Building</v>
          </cell>
        </row>
      </sheetData>
      <sheetData sheetId="3396">
        <row r="8">
          <cell r="D8" t="str">
            <v>Paramaz Avedisian Building</v>
          </cell>
        </row>
      </sheetData>
      <sheetData sheetId="3397">
        <row r="8">
          <cell r="D8" t="str">
            <v>Paramaz Avedisian Building</v>
          </cell>
        </row>
      </sheetData>
      <sheetData sheetId="3398">
        <row r="8">
          <cell r="D8" t="str">
            <v>Paramaz Avedisian Building</v>
          </cell>
        </row>
      </sheetData>
      <sheetData sheetId="3399">
        <row r="8">
          <cell r="D8" t="str">
            <v>Paramaz Avedisian Building</v>
          </cell>
        </row>
      </sheetData>
      <sheetData sheetId="3400">
        <row r="8">
          <cell r="D8" t="str">
            <v>Paramaz Avedisian Building</v>
          </cell>
        </row>
      </sheetData>
      <sheetData sheetId="3401">
        <row r="8">
          <cell r="D8" t="str">
            <v>Paramaz Avedisian Building</v>
          </cell>
        </row>
      </sheetData>
      <sheetData sheetId="3402">
        <row r="8">
          <cell r="D8" t="str">
            <v>Paramaz Avedisian Building</v>
          </cell>
        </row>
      </sheetData>
      <sheetData sheetId="3403">
        <row r="8">
          <cell r="D8" t="str">
            <v>Paramaz Avedisian Building</v>
          </cell>
        </row>
      </sheetData>
      <sheetData sheetId="3404">
        <row r="8">
          <cell r="D8" t="str">
            <v>Paramaz Avedisian Building</v>
          </cell>
        </row>
      </sheetData>
      <sheetData sheetId="3405">
        <row r="8">
          <cell r="D8" t="str">
            <v>Paramaz Avedisian Building</v>
          </cell>
        </row>
      </sheetData>
      <sheetData sheetId="3406">
        <row r="8">
          <cell r="D8" t="str">
            <v>Paramaz Avedisian Building</v>
          </cell>
        </row>
      </sheetData>
      <sheetData sheetId="3407">
        <row r="8">
          <cell r="D8" t="str">
            <v>Paramaz Avedisian Building</v>
          </cell>
        </row>
      </sheetData>
      <sheetData sheetId="3408">
        <row r="8">
          <cell r="D8" t="str">
            <v>Paramaz Avedisian Building</v>
          </cell>
        </row>
      </sheetData>
      <sheetData sheetId="3409">
        <row r="8">
          <cell r="D8" t="str">
            <v>Paramaz Avedisian Building</v>
          </cell>
        </row>
      </sheetData>
      <sheetData sheetId="3410">
        <row r="8">
          <cell r="D8" t="str">
            <v>Paramaz Avedisian Building</v>
          </cell>
        </row>
      </sheetData>
      <sheetData sheetId="3411">
        <row r="8">
          <cell r="D8" t="str">
            <v>Paramaz Avedisian Building</v>
          </cell>
        </row>
      </sheetData>
      <sheetData sheetId="3412">
        <row r="8">
          <cell r="D8" t="str">
            <v>Paramaz Avedisian Building</v>
          </cell>
        </row>
      </sheetData>
      <sheetData sheetId="3413">
        <row r="8">
          <cell r="D8" t="str">
            <v>Paramaz Avedisian Building</v>
          </cell>
        </row>
      </sheetData>
      <sheetData sheetId="3414">
        <row r="8">
          <cell r="D8" t="str">
            <v>Paramaz Avedisian Building</v>
          </cell>
        </row>
      </sheetData>
      <sheetData sheetId="3415">
        <row r="8">
          <cell r="D8" t="str">
            <v>Paramaz Avedisian Building</v>
          </cell>
        </row>
      </sheetData>
      <sheetData sheetId="3416">
        <row r="8">
          <cell r="D8" t="str">
            <v>Paramaz Avedisian Building</v>
          </cell>
        </row>
      </sheetData>
      <sheetData sheetId="3417">
        <row r="8">
          <cell r="D8" t="str">
            <v>Paramaz Avedisian Building</v>
          </cell>
        </row>
      </sheetData>
      <sheetData sheetId="3418">
        <row r="8">
          <cell r="D8" t="str">
            <v>Paramaz Avedisian Building</v>
          </cell>
        </row>
      </sheetData>
      <sheetData sheetId="3419">
        <row r="8">
          <cell r="D8" t="str">
            <v>Paramaz Avedisian Building</v>
          </cell>
        </row>
      </sheetData>
      <sheetData sheetId="3420">
        <row r="8">
          <cell r="D8" t="str">
            <v>Paramaz Avedisian Building</v>
          </cell>
        </row>
      </sheetData>
      <sheetData sheetId="3421">
        <row r="8">
          <cell r="D8" t="str">
            <v>Paramaz Avedisian Building</v>
          </cell>
        </row>
      </sheetData>
      <sheetData sheetId="3422">
        <row r="8">
          <cell r="D8" t="str">
            <v>Paramaz Avedisian Building</v>
          </cell>
        </row>
      </sheetData>
      <sheetData sheetId="3423">
        <row r="8">
          <cell r="D8" t="str">
            <v>Paramaz Avedisian Building</v>
          </cell>
        </row>
      </sheetData>
      <sheetData sheetId="3424">
        <row r="8">
          <cell r="D8" t="str">
            <v>Paramaz Avedisian Building</v>
          </cell>
        </row>
      </sheetData>
      <sheetData sheetId="3425">
        <row r="8">
          <cell r="D8" t="str">
            <v>Paramaz Avedisian Building</v>
          </cell>
        </row>
      </sheetData>
      <sheetData sheetId="3426">
        <row r="8">
          <cell r="D8" t="str">
            <v>Paramaz Avedisian Building</v>
          </cell>
        </row>
      </sheetData>
      <sheetData sheetId="3427">
        <row r="8">
          <cell r="D8" t="str">
            <v>Paramaz Avedisian Building</v>
          </cell>
        </row>
      </sheetData>
      <sheetData sheetId="3428">
        <row r="8">
          <cell r="D8" t="str">
            <v>Paramaz Avedisian Building</v>
          </cell>
        </row>
      </sheetData>
      <sheetData sheetId="3429">
        <row r="8">
          <cell r="D8" t="str">
            <v>Paramaz Avedisian Building</v>
          </cell>
        </row>
      </sheetData>
      <sheetData sheetId="3430">
        <row r="8">
          <cell r="D8" t="str">
            <v>Paramaz Avedisian Building</v>
          </cell>
        </row>
      </sheetData>
      <sheetData sheetId="3431">
        <row r="8">
          <cell r="D8" t="str">
            <v>Paramaz Avedisian Building</v>
          </cell>
        </row>
      </sheetData>
      <sheetData sheetId="3432">
        <row r="8">
          <cell r="D8" t="str">
            <v>Paramaz Avedisian Building</v>
          </cell>
        </row>
      </sheetData>
      <sheetData sheetId="3433">
        <row r="8">
          <cell r="D8" t="str">
            <v>Paramaz Avedisian Building</v>
          </cell>
        </row>
      </sheetData>
      <sheetData sheetId="3434">
        <row r="8">
          <cell r="D8" t="str">
            <v>Paramaz Avedisian Building</v>
          </cell>
        </row>
      </sheetData>
      <sheetData sheetId="3435">
        <row r="8">
          <cell r="D8" t="str">
            <v>Paramaz Avedisian Building</v>
          </cell>
        </row>
      </sheetData>
      <sheetData sheetId="3436">
        <row r="8">
          <cell r="D8" t="str">
            <v>Paramaz Avedisian Building</v>
          </cell>
        </row>
      </sheetData>
      <sheetData sheetId="3437">
        <row r="8">
          <cell r="D8" t="str">
            <v>Paramaz Avedisian Building</v>
          </cell>
        </row>
      </sheetData>
      <sheetData sheetId="3438">
        <row r="8">
          <cell r="D8" t="str">
            <v>Paramaz Avedisian Building</v>
          </cell>
        </row>
      </sheetData>
      <sheetData sheetId="3439">
        <row r="8">
          <cell r="D8" t="str">
            <v>Paramaz Avedisian Building</v>
          </cell>
        </row>
      </sheetData>
      <sheetData sheetId="3440">
        <row r="8">
          <cell r="D8" t="str">
            <v>Paramaz Avedisian Building</v>
          </cell>
        </row>
      </sheetData>
      <sheetData sheetId="3441">
        <row r="8">
          <cell r="D8" t="str">
            <v>Paramaz Avedisian Building</v>
          </cell>
        </row>
      </sheetData>
      <sheetData sheetId="3442">
        <row r="8">
          <cell r="D8" t="str">
            <v>Paramaz Avedisian Building</v>
          </cell>
        </row>
      </sheetData>
      <sheetData sheetId="3443">
        <row r="8">
          <cell r="D8" t="str">
            <v>Paramaz Avedisian Building</v>
          </cell>
        </row>
      </sheetData>
      <sheetData sheetId="3444">
        <row r="8">
          <cell r="D8" t="str">
            <v>Paramaz Avedisian Building</v>
          </cell>
        </row>
      </sheetData>
      <sheetData sheetId="3445">
        <row r="8">
          <cell r="D8" t="str">
            <v>Paramaz Avedisian Building</v>
          </cell>
        </row>
      </sheetData>
      <sheetData sheetId="3446">
        <row r="8">
          <cell r="D8" t="str">
            <v>Paramaz Avedisian Building</v>
          </cell>
        </row>
      </sheetData>
      <sheetData sheetId="3447">
        <row r="8">
          <cell r="D8" t="str">
            <v>Paramaz Avedisian Building</v>
          </cell>
        </row>
      </sheetData>
      <sheetData sheetId="3448">
        <row r="8">
          <cell r="D8" t="str">
            <v>Paramaz Avedisian Building</v>
          </cell>
        </row>
      </sheetData>
      <sheetData sheetId="3449">
        <row r="8">
          <cell r="D8" t="str">
            <v>Paramaz Avedisian Building</v>
          </cell>
        </row>
      </sheetData>
      <sheetData sheetId="3450">
        <row r="8">
          <cell r="D8" t="str">
            <v>Paramaz Avedisian Building</v>
          </cell>
        </row>
      </sheetData>
      <sheetData sheetId="3451">
        <row r="8">
          <cell r="D8" t="str">
            <v>Paramaz Avedisian Building</v>
          </cell>
        </row>
      </sheetData>
      <sheetData sheetId="3452">
        <row r="8">
          <cell r="D8" t="str">
            <v>Paramaz Avedisian Building</v>
          </cell>
        </row>
      </sheetData>
      <sheetData sheetId="3453">
        <row r="8">
          <cell r="D8" t="str">
            <v>Paramaz Avedisian Building</v>
          </cell>
        </row>
      </sheetData>
      <sheetData sheetId="3454">
        <row r="8">
          <cell r="D8" t="str">
            <v>Paramaz Avedisian Building</v>
          </cell>
        </row>
      </sheetData>
      <sheetData sheetId="3455">
        <row r="8">
          <cell r="D8" t="str">
            <v>Paramaz Avedisian Building</v>
          </cell>
        </row>
      </sheetData>
      <sheetData sheetId="3456">
        <row r="8">
          <cell r="D8" t="str">
            <v>Paramaz Avedisian Building</v>
          </cell>
        </row>
      </sheetData>
      <sheetData sheetId="3457">
        <row r="8">
          <cell r="D8" t="str">
            <v>Paramaz Avedisian Building</v>
          </cell>
        </row>
      </sheetData>
      <sheetData sheetId="3458">
        <row r="8">
          <cell r="D8" t="str">
            <v>Paramaz Avedisian Building</v>
          </cell>
        </row>
      </sheetData>
      <sheetData sheetId="3459">
        <row r="8">
          <cell r="D8" t="str">
            <v>Paramaz Avedisian Building</v>
          </cell>
        </row>
      </sheetData>
      <sheetData sheetId="3460">
        <row r="8">
          <cell r="D8" t="str">
            <v>Paramaz Avedisian Building</v>
          </cell>
        </row>
      </sheetData>
      <sheetData sheetId="3461">
        <row r="8">
          <cell r="D8" t="str">
            <v>Paramaz Avedisian Building</v>
          </cell>
        </row>
      </sheetData>
      <sheetData sheetId="3462">
        <row r="8">
          <cell r="D8" t="str">
            <v>Paramaz Avedisian Building</v>
          </cell>
        </row>
      </sheetData>
      <sheetData sheetId="3463">
        <row r="8">
          <cell r="D8" t="str">
            <v>Paramaz Avedisian Building</v>
          </cell>
        </row>
      </sheetData>
      <sheetData sheetId="3464">
        <row r="8">
          <cell r="D8" t="str">
            <v>Paramaz Avedisian Building</v>
          </cell>
        </row>
      </sheetData>
      <sheetData sheetId="3465">
        <row r="8">
          <cell r="D8" t="str">
            <v>Paramaz Avedisian Building</v>
          </cell>
        </row>
      </sheetData>
      <sheetData sheetId="3466">
        <row r="8">
          <cell r="D8" t="str">
            <v>Paramaz Avedisian Building</v>
          </cell>
        </row>
      </sheetData>
      <sheetData sheetId="3467">
        <row r="8">
          <cell r="D8" t="str">
            <v>Paramaz Avedisian Building</v>
          </cell>
        </row>
      </sheetData>
      <sheetData sheetId="3468">
        <row r="8">
          <cell r="D8" t="str">
            <v>Paramaz Avedisian Building</v>
          </cell>
        </row>
      </sheetData>
      <sheetData sheetId="3469">
        <row r="8">
          <cell r="D8" t="str">
            <v>Paramaz Avedisian Building</v>
          </cell>
        </row>
      </sheetData>
      <sheetData sheetId="3470">
        <row r="8">
          <cell r="D8" t="str">
            <v>Paramaz Avedisian Building</v>
          </cell>
        </row>
      </sheetData>
      <sheetData sheetId="3471">
        <row r="8">
          <cell r="D8" t="str">
            <v>Paramaz Avedisian Building</v>
          </cell>
        </row>
      </sheetData>
      <sheetData sheetId="3472">
        <row r="8">
          <cell r="D8" t="str">
            <v>Paramaz Avedisian Building</v>
          </cell>
        </row>
      </sheetData>
      <sheetData sheetId="3473">
        <row r="8">
          <cell r="D8" t="str">
            <v>Paramaz Avedisian Building</v>
          </cell>
        </row>
      </sheetData>
      <sheetData sheetId="3474">
        <row r="8">
          <cell r="D8" t="str">
            <v>Paramaz Avedisian Building</v>
          </cell>
        </row>
      </sheetData>
      <sheetData sheetId="3475">
        <row r="8">
          <cell r="D8" t="str">
            <v>Paramaz Avedisian Building</v>
          </cell>
        </row>
      </sheetData>
      <sheetData sheetId="3476">
        <row r="8">
          <cell r="D8" t="str">
            <v>Paramaz Avedisian Building</v>
          </cell>
        </row>
      </sheetData>
      <sheetData sheetId="3477">
        <row r="8">
          <cell r="D8" t="str">
            <v>Paramaz Avedisian Building</v>
          </cell>
        </row>
      </sheetData>
      <sheetData sheetId="3478">
        <row r="8">
          <cell r="D8" t="str">
            <v>Paramaz Avedisian Building</v>
          </cell>
        </row>
      </sheetData>
      <sheetData sheetId="3479">
        <row r="8">
          <cell r="D8" t="str">
            <v>Paramaz Avedisian Building</v>
          </cell>
        </row>
      </sheetData>
      <sheetData sheetId="3480">
        <row r="8">
          <cell r="D8" t="str">
            <v>Paramaz Avedisian Building</v>
          </cell>
        </row>
      </sheetData>
      <sheetData sheetId="3481">
        <row r="8">
          <cell r="D8" t="str">
            <v>Paramaz Avedisian Building</v>
          </cell>
        </row>
      </sheetData>
      <sheetData sheetId="3482">
        <row r="8">
          <cell r="D8" t="str">
            <v>Paramaz Avedisian Building</v>
          </cell>
        </row>
      </sheetData>
      <sheetData sheetId="3483">
        <row r="8">
          <cell r="D8" t="str">
            <v>Paramaz Avedisian Building</v>
          </cell>
        </row>
      </sheetData>
      <sheetData sheetId="3484">
        <row r="8">
          <cell r="D8" t="str">
            <v>Paramaz Avedisian Building</v>
          </cell>
        </row>
      </sheetData>
      <sheetData sheetId="3485">
        <row r="8">
          <cell r="D8" t="str">
            <v>Paramaz Avedisian Building</v>
          </cell>
        </row>
      </sheetData>
      <sheetData sheetId="3486">
        <row r="8">
          <cell r="D8" t="str">
            <v>Paramaz Avedisian Building</v>
          </cell>
        </row>
      </sheetData>
      <sheetData sheetId="3487">
        <row r="8">
          <cell r="D8" t="str">
            <v>Paramaz Avedisian Building</v>
          </cell>
        </row>
      </sheetData>
      <sheetData sheetId="3488">
        <row r="8">
          <cell r="D8" t="str">
            <v>Paramaz Avedisian Building</v>
          </cell>
        </row>
      </sheetData>
      <sheetData sheetId="3489">
        <row r="8">
          <cell r="D8" t="str">
            <v>Paramaz Avedisian Building</v>
          </cell>
        </row>
      </sheetData>
      <sheetData sheetId="3490">
        <row r="8">
          <cell r="D8" t="str">
            <v>Paramaz Avedisian Building</v>
          </cell>
        </row>
      </sheetData>
      <sheetData sheetId="3491">
        <row r="8">
          <cell r="D8" t="str">
            <v>Paramaz Avedisian Building</v>
          </cell>
        </row>
      </sheetData>
      <sheetData sheetId="3492">
        <row r="8">
          <cell r="D8" t="str">
            <v>Paramaz Avedisian Building</v>
          </cell>
        </row>
      </sheetData>
      <sheetData sheetId="3493">
        <row r="8">
          <cell r="D8" t="str">
            <v>Paramaz Avedisian Building</v>
          </cell>
        </row>
      </sheetData>
      <sheetData sheetId="3494">
        <row r="8">
          <cell r="D8" t="str">
            <v>Paramaz Avedisian Building</v>
          </cell>
        </row>
      </sheetData>
      <sheetData sheetId="3495">
        <row r="8">
          <cell r="D8" t="str">
            <v>Paramaz Avedisian Building</v>
          </cell>
        </row>
      </sheetData>
      <sheetData sheetId="3496" refreshError="1"/>
      <sheetData sheetId="3497" refreshError="1"/>
      <sheetData sheetId="3498" refreshError="1"/>
      <sheetData sheetId="3499" refreshError="1"/>
      <sheetData sheetId="3500" refreshError="1"/>
      <sheetData sheetId="3501" refreshError="1"/>
      <sheetData sheetId="3502" refreshError="1"/>
      <sheetData sheetId="3503" refreshError="1"/>
      <sheetData sheetId="3504" refreshError="1"/>
      <sheetData sheetId="3505" refreshError="1"/>
      <sheetData sheetId="3506" refreshError="1"/>
      <sheetData sheetId="3507" refreshError="1"/>
      <sheetData sheetId="3508" refreshError="1"/>
      <sheetData sheetId="3509" refreshError="1"/>
      <sheetData sheetId="3510" refreshError="1"/>
      <sheetData sheetId="3511" refreshError="1"/>
      <sheetData sheetId="3512" refreshError="1"/>
      <sheetData sheetId="3513" refreshError="1"/>
      <sheetData sheetId="3514" refreshError="1"/>
      <sheetData sheetId="3515" refreshError="1"/>
      <sheetData sheetId="3516" refreshError="1"/>
      <sheetData sheetId="3517" refreshError="1"/>
      <sheetData sheetId="3518" refreshError="1"/>
      <sheetData sheetId="3519" refreshError="1"/>
      <sheetData sheetId="3520" refreshError="1"/>
      <sheetData sheetId="3521" refreshError="1"/>
      <sheetData sheetId="3522" refreshError="1"/>
      <sheetData sheetId="3523" refreshError="1"/>
      <sheetData sheetId="3524" refreshError="1"/>
      <sheetData sheetId="3525" refreshError="1"/>
      <sheetData sheetId="3526" refreshError="1"/>
      <sheetData sheetId="3527" refreshError="1"/>
      <sheetData sheetId="3528" refreshError="1"/>
      <sheetData sheetId="3529" refreshError="1"/>
      <sheetData sheetId="3530" refreshError="1"/>
      <sheetData sheetId="3531" refreshError="1"/>
      <sheetData sheetId="3532" refreshError="1"/>
      <sheetData sheetId="3533" refreshError="1"/>
      <sheetData sheetId="3534" refreshError="1"/>
      <sheetData sheetId="3535" refreshError="1"/>
      <sheetData sheetId="3536" refreshError="1"/>
      <sheetData sheetId="3537" refreshError="1"/>
      <sheetData sheetId="3538" refreshError="1"/>
      <sheetData sheetId="3539" refreshError="1"/>
      <sheetData sheetId="3540" refreshError="1"/>
      <sheetData sheetId="3541" refreshError="1"/>
      <sheetData sheetId="3542" refreshError="1"/>
      <sheetData sheetId="3543" refreshError="1"/>
      <sheetData sheetId="3544" refreshError="1"/>
      <sheetData sheetId="3545"/>
      <sheetData sheetId="3546" refreshError="1"/>
      <sheetData sheetId="3547" refreshError="1"/>
      <sheetData sheetId="3548" refreshError="1"/>
      <sheetData sheetId="3549" refreshError="1"/>
      <sheetData sheetId="3550" refreshError="1"/>
      <sheetData sheetId="3551" refreshError="1"/>
      <sheetData sheetId="3552" refreshError="1"/>
      <sheetData sheetId="3553" refreshError="1"/>
      <sheetData sheetId="3554" refreshError="1"/>
      <sheetData sheetId="3555" refreshError="1"/>
      <sheetData sheetId="3556" refreshError="1"/>
      <sheetData sheetId="3557" refreshError="1"/>
      <sheetData sheetId="3558" refreshError="1"/>
      <sheetData sheetId="3559" refreshError="1"/>
      <sheetData sheetId="3560" refreshError="1"/>
      <sheetData sheetId="3561"/>
      <sheetData sheetId="3562" refreshError="1"/>
      <sheetData sheetId="3563" refreshError="1"/>
      <sheetData sheetId="3564" refreshError="1"/>
      <sheetData sheetId="3565" refreshError="1"/>
      <sheetData sheetId="3566" refreshError="1"/>
      <sheetData sheetId="3567" refreshError="1"/>
      <sheetData sheetId="3568" refreshError="1"/>
      <sheetData sheetId="3569" refreshError="1"/>
      <sheetData sheetId="3570">
        <row r="8">
          <cell r="D8" t="str">
            <v>Paramaz Avedisian Building</v>
          </cell>
        </row>
      </sheetData>
      <sheetData sheetId="3571" refreshError="1"/>
      <sheetData sheetId="3572" refreshError="1"/>
      <sheetData sheetId="3573" refreshError="1"/>
      <sheetData sheetId="3574" refreshError="1"/>
      <sheetData sheetId="3575" refreshError="1"/>
      <sheetData sheetId="3576" refreshError="1"/>
      <sheetData sheetId="3577" refreshError="1"/>
      <sheetData sheetId="3578" refreshError="1"/>
      <sheetData sheetId="3579" refreshError="1"/>
      <sheetData sheetId="3580" refreshError="1"/>
      <sheetData sheetId="3581" refreshError="1"/>
      <sheetData sheetId="3582" refreshError="1"/>
      <sheetData sheetId="3583" refreshError="1"/>
      <sheetData sheetId="3584" refreshError="1"/>
      <sheetData sheetId="3585" refreshError="1"/>
      <sheetData sheetId="3586" refreshError="1"/>
      <sheetData sheetId="3587" refreshError="1"/>
      <sheetData sheetId="3588" refreshError="1"/>
      <sheetData sheetId="3589" refreshError="1"/>
      <sheetData sheetId="3590" refreshError="1"/>
      <sheetData sheetId="3591" refreshError="1"/>
      <sheetData sheetId="3592" refreshError="1"/>
      <sheetData sheetId="3593" refreshError="1"/>
      <sheetData sheetId="3594" refreshError="1"/>
      <sheetData sheetId="3595" refreshError="1"/>
      <sheetData sheetId="3596" refreshError="1"/>
      <sheetData sheetId="3597" refreshError="1"/>
      <sheetData sheetId="3598" refreshError="1"/>
      <sheetData sheetId="3599" refreshError="1"/>
      <sheetData sheetId="3600" refreshError="1"/>
      <sheetData sheetId="3601" refreshError="1"/>
      <sheetData sheetId="3602" refreshError="1"/>
      <sheetData sheetId="3603" refreshError="1"/>
      <sheetData sheetId="3604" refreshError="1"/>
      <sheetData sheetId="3605" refreshError="1"/>
      <sheetData sheetId="3606" refreshError="1"/>
      <sheetData sheetId="3607" refreshError="1"/>
      <sheetData sheetId="3608" refreshError="1"/>
      <sheetData sheetId="3609" refreshError="1"/>
      <sheetData sheetId="3610" refreshError="1"/>
      <sheetData sheetId="3611" refreshError="1"/>
      <sheetData sheetId="3612" refreshError="1"/>
      <sheetData sheetId="3613" refreshError="1"/>
      <sheetData sheetId="3614" refreshError="1"/>
      <sheetData sheetId="3615" refreshError="1"/>
      <sheetData sheetId="3616" refreshError="1"/>
      <sheetData sheetId="3617" refreshError="1"/>
      <sheetData sheetId="3618" refreshError="1"/>
      <sheetData sheetId="3619" refreshError="1"/>
      <sheetData sheetId="3620" refreshError="1"/>
      <sheetData sheetId="3621" refreshError="1"/>
      <sheetData sheetId="3622" refreshError="1"/>
      <sheetData sheetId="3623" refreshError="1"/>
      <sheetData sheetId="3624" refreshError="1"/>
      <sheetData sheetId="3625" refreshError="1"/>
      <sheetData sheetId="3626" refreshError="1"/>
      <sheetData sheetId="3627" refreshError="1"/>
      <sheetData sheetId="3628" refreshError="1"/>
      <sheetData sheetId="3629">
        <row r="8">
          <cell r="D8" t="str">
            <v>Paramaz Avedisian Building</v>
          </cell>
        </row>
      </sheetData>
      <sheetData sheetId="3630" refreshError="1"/>
      <sheetData sheetId="3631" refreshError="1"/>
      <sheetData sheetId="3632" refreshError="1"/>
      <sheetData sheetId="3633" refreshError="1"/>
      <sheetData sheetId="3634" refreshError="1"/>
      <sheetData sheetId="3635" refreshError="1"/>
      <sheetData sheetId="3636" refreshError="1"/>
      <sheetData sheetId="3637" refreshError="1"/>
      <sheetData sheetId="3638" refreshError="1"/>
      <sheetData sheetId="3639" refreshError="1"/>
      <sheetData sheetId="3640" refreshError="1"/>
      <sheetData sheetId="3641" refreshError="1"/>
      <sheetData sheetId="3642" refreshError="1"/>
      <sheetData sheetId="3643" refreshError="1"/>
      <sheetData sheetId="3644" refreshError="1"/>
      <sheetData sheetId="3645" refreshError="1"/>
      <sheetData sheetId="3646" refreshError="1"/>
      <sheetData sheetId="3647" refreshError="1"/>
      <sheetData sheetId="3648" refreshError="1"/>
      <sheetData sheetId="3649" refreshError="1"/>
      <sheetData sheetId="3650" refreshError="1"/>
      <sheetData sheetId="3651" refreshError="1"/>
      <sheetData sheetId="3652" refreshError="1"/>
      <sheetData sheetId="3653" refreshError="1"/>
      <sheetData sheetId="3654" refreshError="1"/>
      <sheetData sheetId="3655" refreshError="1"/>
      <sheetData sheetId="3656" refreshError="1"/>
      <sheetData sheetId="3657" refreshError="1"/>
      <sheetData sheetId="3658" refreshError="1"/>
      <sheetData sheetId="3659" refreshError="1"/>
      <sheetData sheetId="3660" refreshError="1"/>
      <sheetData sheetId="3661" refreshError="1"/>
      <sheetData sheetId="3662" refreshError="1"/>
      <sheetData sheetId="3663" refreshError="1"/>
      <sheetData sheetId="3664" refreshError="1"/>
      <sheetData sheetId="3665">
        <row r="8">
          <cell r="D8" t="str">
            <v>Paramaz Avedisian Building</v>
          </cell>
        </row>
      </sheetData>
      <sheetData sheetId="3666">
        <row r="8">
          <cell r="D8" t="str">
            <v>Paramaz Avedisian Building</v>
          </cell>
        </row>
      </sheetData>
      <sheetData sheetId="3667">
        <row r="8">
          <cell r="D8" t="str">
            <v>Paramaz Avedisian Building</v>
          </cell>
        </row>
      </sheetData>
      <sheetData sheetId="3668"/>
      <sheetData sheetId="3669">
        <row r="8">
          <cell r="D8" t="str">
            <v>Paramaz Avedisian Building</v>
          </cell>
        </row>
      </sheetData>
      <sheetData sheetId="3670"/>
      <sheetData sheetId="3671">
        <row r="8">
          <cell r="D8" t="str">
            <v>ASU's Application</v>
          </cell>
        </row>
      </sheetData>
      <sheetData sheetId="3672">
        <row r="8">
          <cell r="D8" t="str">
            <v>ASU's Application</v>
          </cell>
        </row>
      </sheetData>
      <sheetData sheetId="3673">
        <row r="8">
          <cell r="D8" t="str">
            <v>ASU's Application</v>
          </cell>
        </row>
      </sheetData>
      <sheetData sheetId="3674">
        <row r="8">
          <cell r="D8" t="str">
            <v>ASU's Application</v>
          </cell>
        </row>
      </sheetData>
      <sheetData sheetId="3675">
        <row r="8">
          <cell r="D8" t="str">
            <v>Paramaz Avedisian Building</v>
          </cell>
        </row>
      </sheetData>
      <sheetData sheetId="3676">
        <row r="8">
          <cell r="D8" t="str">
            <v>Paramaz Avedisian Building</v>
          </cell>
        </row>
      </sheetData>
      <sheetData sheetId="3677">
        <row r="8">
          <cell r="D8" t="str">
            <v>Paramaz Avedisian Building</v>
          </cell>
        </row>
      </sheetData>
      <sheetData sheetId="3678">
        <row r="8">
          <cell r="D8" t="str">
            <v>Paramaz Avedisian Building</v>
          </cell>
        </row>
      </sheetData>
      <sheetData sheetId="3679">
        <row r="8">
          <cell r="D8" t="str">
            <v>Paramaz Avedisian Building</v>
          </cell>
        </row>
      </sheetData>
      <sheetData sheetId="3680">
        <row r="8">
          <cell r="D8" t="str">
            <v>Paramaz Avedisian Building</v>
          </cell>
        </row>
      </sheetData>
      <sheetData sheetId="3681">
        <row r="8">
          <cell r="D8" t="str">
            <v>Paramaz Avedisian Building</v>
          </cell>
        </row>
      </sheetData>
      <sheetData sheetId="3682">
        <row r="8">
          <cell r="D8" t="str">
            <v>Paramaz Avedisian Building</v>
          </cell>
        </row>
      </sheetData>
      <sheetData sheetId="3683">
        <row r="8">
          <cell r="D8" t="str">
            <v>Paramaz Avedisian Building</v>
          </cell>
        </row>
      </sheetData>
      <sheetData sheetId="3684">
        <row r="8">
          <cell r="D8" t="str">
            <v>Paramaz Avedisian Building</v>
          </cell>
        </row>
      </sheetData>
      <sheetData sheetId="3685"/>
      <sheetData sheetId="3686">
        <row r="8">
          <cell r="D8" t="str">
            <v>Paramaz Avedisian Building</v>
          </cell>
        </row>
      </sheetData>
      <sheetData sheetId="3687"/>
      <sheetData sheetId="3688">
        <row r="8">
          <cell r="D8" t="str">
            <v>ASU's Application</v>
          </cell>
        </row>
      </sheetData>
      <sheetData sheetId="3689">
        <row r="8">
          <cell r="D8" t="str">
            <v>ASU's Application</v>
          </cell>
        </row>
      </sheetData>
      <sheetData sheetId="3690">
        <row r="8">
          <cell r="D8" t="str">
            <v>ASU's Application</v>
          </cell>
        </row>
      </sheetData>
      <sheetData sheetId="3691">
        <row r="8">
          <cell r="D8" t="str">
            <v>ASU's Application</v>
          </cell>
        </row>
      </sheetData>
      <sheetData sheetId="3692" refreshError="1"/>
      <sheetData sheetId="3693" refreshError="1"/>
      <sheetData sheetId="3694" refreshError="1"/>
      <sheetData sheetId="3695">
        <row r="8">
          <cell r="D8" t="str">
            <v>Paramaz Avedisian Building</v>
          </cell>
        </row>
      </sheetData>
      <sheetData sheetId="3696">
        <row r="8">
          <cell r="D8" t="str">
            <v>Paramaz Avedisian Building</v>
          </cell>
        </row>
      </sheetData>
      <sheetData sheetId="3697">
        <row r="8">
          <cell r="D8" t="str">
            <v>Paramaz Avedisian Building</v>
          </cell>
        </row>
      </sheetData>
      <sheetData sheetId="3698">
        <row r="8">
          <cell r="D8" t="str">
            <v>Paramaz Avedisian Building</v>
          </cell>
        </row>
      </sheetData>
      <sheetData sheetId="3699">
        <row r="8">
          <cell r="D8" t="str">
            <v>Paramaz Avedisian Building</v>
          </cell>
        </row>
      </sheetData>
      <sheetData sheetId="3700">
        <row r="8">
          <cell r="D8" t="str">
            <v>Paramaz Avedisian Building</v>
          </cell>
        </row>
      </sheetData>
      <sheetData sheetId="3701">
        <row r="8">
          <cell r="D8" t="str">
            <v>Paramaz Avedisian Building</v>
          </cell>
        </row>
      </sheetData>
      <sheetData sheetId="3702">
        <row r="8">
          <cell r="D8" t="str">
            <v>Paramaz Avedisian Building</v>
          </cell>
        </row>
      </sheetData>
      <sheetData sheetId="3703">
        <row r="8">
          <cell r="D8" t="str">
            <v>Paramaz Avedisian Building</v>
          </cell>
        </row>
      </sheetData>
      <sheetData sheetId="3704">
        <row r="8">
          <cell r="D8" t="str">
            <v>Paramaz Avedisian Building</v>
          </cell>
        </row>
      </sheetData>
      <sheetData sheetId="3705">
        <row r="8">
          <cell r="D8" t="str">
            <v>Paramaz Avedisian Building</v>
          </cell>
        </row>
      </sheetData>
      <sheetData sheetId="3706">
        <row r="8">
          <cell r="D8" t="str">
            <v>Paramaz Avedisian Building</v>
          </cell>
        </row>
      </sheetData>
      <sheetData sheetId="3707">
        <row r="8">
          <cell r="D8" t="str">
            <v>Paramaz Avedisian Building</v>
          </cell>
        </row>
      </sheetData>
      <sheetData sheetId="3708">
        <row r="8">
          <cell r="D8" t="str">
            <v>Paramaz Avedisian Building</v>
          </cell>
        </row>
      </sheetData>
      <sheetData sheetId="3709">
        <row r="8">
          <cell r="D8" t="str">
            <v>Paramaz Avedisian Building</v>
          </cell>
        </row>
      </sheetData>
      <sheetData sheetId="3710">
        <row r="8">
          <cell r="D8" t="str">
            <v>Paramaz Avedisian Building</v>
          </cell>
        </row>
      </sheetData>
      <sheetData sheetId="3711">
        <row r="8">
          <cell r="D8" t="str">
            <v>Paramaz Avedisian Building</v>
          </cell>
        </row>
      </sheetData>
      <sheetData sheetId="3712">
        <row r="8">
          <cell r="D8" t="str">
            <v>Paramaz Avedisian Building</v>
          </cell>
        </row>
      </sheetData>
      <sheetData sheetId="3713">
        <row r="8">
          <cell r="D8" t="str">
            <v>Paramaz Avedisian Building</v>
          </cell>
        </row>
      </sheetData>
      <sheetData sheetId="3714">
        <row r="8">
          <cell r="D8" t="str">
            <v>Paramaz Avedisian Building</v>
          </cell>
        </row>
      </sheetData>
      <sheetData sheetId="3715"/>
      <sheetData sheetId="3716"/>
      <sheetData sheetId="3717"/>
      <sheetData sheetId="3718"/>
      <sheetData sheetId="3719">
        <row r="8">
          <cell r="D8" t="str">
            <v>Paramaz Avedisian Building</v>
          </cell>
        </row>
      </sheetData>
      <sheetData sheetId="3720">
        <row r="8">
          <cell r="D8" t="str">
            <v>Paramaz Avedisian Building</v>
          </cell>
        </row>
      </sheetData>
      <sheetData sheetId="3721">
        <row r="8">
          <cell r="D8" t="str">
            <v>Paramaz Avedisian Building</v>
          </cell>
        </row>
      </sheetData>
      <sheetData sheetId="3722">
        <row r="8">
          <cell r="D8" t="str">
            <v>Paramaz Avedisian Building</v>
          </cell>
        </row>
      </sheetData>
      <sheetData sheetId="3723">
        <row r="8">
          <cell r="D8" t="str">
            <v>Paramaz Avedisian Building</v>
          </cell>
        </row>
      </sheetData>
      <sheetData sheetId="3724">
        <row r="8">
          <cell r="D8" t="str">
            <v>Paramaz Avedisian Building</v>
          </cell>
        </row>
      </sheetData>
      <sheetData sheetId="3725">
        <row r="8">
          <cell r="D8" t="str">
            <v>Paramaz Avedisian Building</v>
          </cell>
        </row>
      </sheetData>
      <sheetData sheetId="3726">
        <row r="8">
          <cell r="D8" t="str">
            <v>Paramaz Avedisian Building</v>
          </cell>
        </row>
      </sheetData>
      <sheetData sheetId="3727">
        <row r="8">
          <cell r="D8" t="str">
            <v>Paramaz Avedisian Building</v>
          </cell>
        </row>
      </sheetData>
      <sheetData sheetId="3728">
        <row r="8">
          <cell r="D8" t="str">
            <v>Paramaz Avedisian Building</v>
          </cell>
        </row>
      </sheetData>
      <sheetData sheetId="3729">
        <row r="8">
          <cell r="D8" t="str">
            <v>Paramaz Avedisian Building</v>
          </cell>
        </row>
      </sheetData>
      <sheetData sheetId="3730">
        <row r="8">
          <cell r="D8" t="str">
            <v>Paramaz Avedisian Building</v>
          </cell>
        </row>
      </sheetData>
      <sheetData sheetId="3731">
        <row r="8">
          <cell r="D8" t="str">
            <v>Paramaz Avedisian Building</v>
          </cell>
        </row>
      </sheetData>
      <sheetData sheetId="3732">
        <row r="8">
          <cell r="D8" t="str">
            <v>Paramaz Avedisian Building</v>
          </cell>
        </row>
      </sheetData>
      <sheetData sheetId="3733">
        <row r="8">
          <cell r="D8" t="str">
            <v>Paramaz Avedisian Building</v>
          </cell>
        </row>
      </sheetData>
      <sheetData sheetId="3734">
        <row r="8">
          <cell r="D8" t="str">
            <v>Paramaz Avedisian Building</v>
          </cell>
        </row>
      </sheetData>
      <sheetData sheetId="3735">
        <row r="8">
          <cell r="D8" t="str">
            <v>Paramaz Avedisian Building</v>
          </cell>
        </row>
      </sheetData>
      <sheetData sheetId="3736"/>
      <sheetData sheetId="3737">
        <row r="8">
          <cell r="D8" t="str">
            <v>Paramaz Avedisian Building</v>
          </cell>
        </row>
      </sheetData>
      <sheetData sheetId="3738">
        <row r="8">
          <cell r="D8" t="str">
            <v>Paramaz Avedisian Building</v>
          </cell>
        </row>
      </sheetData>
      <sheetData sheetId="3739">
        <row r="8">
          <cell r="D8" t="str">
            <v>Paramaz Avedisian Building</v>
          </cell>
        </row>
      </sheetData>
      <sheetData sheetId="3740">
        <row r="8">
          <cell r="D8" t="str">
            <v>Paramaz Avedisian Building</v>
          </cell>
        </row>
      </sheetData>
      <sheetData sheetId="3741">
        <row r="8">
          <cell r="D8" t="str">
            <v>Paramaz Avedisian Building</v>
          </cell>
        </row>
      </sheetData>
      <sheetData sheetId="3742">
        <row r="8">
          <cell r="D8" t="str">
            <v>Paramaz Avedisian Building</v>
          </cell>
        </row>
      </sheetData>
      <sheetData sheetId="3743">
        <row r="8">
          <cell r="D8" t="str">
            <v>Paramaz Avedisian Building</v>
          </cell>
        </row>
      </sheetData>
      <sheetData sheetId="3744">
        <row r="8">
          <cell r="D8" t="str">
            <v>Paramaz Avedisian Building</v>
          </cell>
        </row>
      </sheetData>
      <sheetData sheetId="3745">
        <row r="8">
          <cell r="D8" t="str">
            <v>Paramaz Avedisian Building</v>
          </cell>
        </row>
      </sheetData>
      <sheetData sheetId="3746">
        <row r="8">
          <cell r="D8" t="str">
            <v>Paramaz Avedisian Building</v>
          </cell>
        </row>
      </sheetData>
      <sheetData sheetId="3747">
        <row r="8">
          <cell r="D8" t="str">
            <v>Paramaz Avedisian Building</v>
          </cell>
        </row>
      </sheetData>
      <sheetData sheetId="3748">
        <row r="8">
          <cell r="D8" t="str">
            <v>Paramaz Avedisian Building</v>
          </cell>
        </row>
      </sheetData>
      <sheetData sheetId="3749">
        <row r="8">
          <cell r="D8" t="str">
            <v>Paramaz Avedisian Building</v>
          </cell>
        </row>
      </sheetData>
      <sheetData sheetId="3750">
        <row r="8">
          <cell r="D8" t="str">
            <v>Paramaz Avedisian Building</v>
          </cell>
        </row>
      </sheetData>
      <sheetData sheetId="3751"/>
      <sheetData sheetId="3752"/>
      <sheetData sheetId="3753"/>
      <sheetData sheetId="3754"/>
      <sheetData sheetId="3755">
        <row r="8">
          <cell r="D8" t="str">
            <v>Paramaz Avedisian Building</v>
          </cell>
        </row>
      </sheetData>
      <sheetData sheetId="3756">
        <row r="8">
          <cell r="D8" t="str">
            <v>Paramaz Avedisian Building</v>
          </cell>
        </row>
      </sheetData>
      <sheetData sheetId="3757">
        <row r="8">
          <cell r="D8" t="str">
            <v>Paramaz Avedisian Building</v>
          </cell>
        </row>
      </sheetData>
      <sheetData sheetId="3758">
        <row r="8">
          <cell r="D8" t="str">
            <v>Paramaz Avedisian Building</v>
          </cell>
        </row>
      </sheetData>
      <sheetData sheetId="3759">
        <row r="8">
          <cell r="D8" t="str">
            <v>Paramaz Avedisian Building</v>
          </cell>
        </row>
      </sheetData>
      <sheetData sheetId="3760">
        <row r="8">
          <cell r="D8" t="str">
            <v>Paramaz Avedisian Building</v>
          </cell>
        </row>
      </sheetData>
      <sheetData sheetId="3761">
        <row r="8">
          <cell r="D8" t="str">
            <v>Paramaz Avedisian Building</v>
          </cell>
        </row>
      </sheetData>
      <sheetData sheetId="3762">
        <row r="8">
          <cell r="D8" t="str">
            <v>Paramaz Avedisian Building</v>
          </cell>
        </row>
      </sheetData>
      <sheetData sheetId="3763">
        <row r="8">
          <cell r="D8" t="str">
            <v>Paramaz Avedisian Building</v>
          </cell>
        </row>
      </sheetData>
      <sheetData sheetId="3764">
        <row r="8">
          <cell r="D8" t="str">
            <v>Paramaz Avedisian Building</v>
          </cell>
        </row>
      </sheetData>
      <sheetData sheetId="3765">
        <row r="8">
          <cell r="D8" t="str">
            <v>Paramaz Avedisian Building</v>
          </cell>
        </row>
      </sheetData>
      <sheetData sheetId="3766">
        <row r="8">
          <cell r="D8" t="str">
            <v>Paramaz Avedisian Building</v>
          </cell>
        </row>
      </sheetData>
      <sheetData sheetId="3767">
        <row r="8">
          <cell r="D8" t="str">
            <v>Paramaz Avedisian Building</v>
          </cell>
        </row>
      </sheetData>
      <sheetData sheetId="3768">
        <row r="8">
          <cell r="D8" t="str">
            <v>Paramaz Avedisian Building</v>
          </cell>
        </row>
      </sheetData>
      <sheetData sheetId="3769"/>
      <sheetData sheetId="3770"/>
      <sheetData sheetId="3771"/>
      <sheetData sheetId="3772"/>
      <sheetData sheetId="3773"/>
      <sheetData sheetId="3774">
        <row r="8">
          <cell r="D8" t="str">
            <v>Paramaz Avedisian Building</v>
          </cell>
        </row>
      </sheetData>
      <sheetData sheetId="3775">
        <row r="8">
          <cell r="D8" t="str">
            <v>Paramaz Avedisian Building</v>
          </cell>
        </row>
      </sheetData>
      <sheetData sheetId="3776">
        <row r="8">
          <cell r="D8" t="str">
            <v>Paramaz Avedisian Building</v>
          </cell>
        </row>
      </sheetData>
      <sheetData sheetId="3777">
        <row r="8">
          <cell r="D8" t="str">
            <v>Paramaz Avedisian Building</v>
          </cell>
        </row>
      </sheetData>
      <sheetData sheetId="3778">
        <row r="8">
          <cell r="D8" t="str">
            <v>Paramaz Avedisian Building</v>
          </cell>
        </row>
      </sheetData>
      <sheetData sheetId="3779">
        <row r="8">
          <cell r="D8" t="str">
            <v>Paramaz Avedisian Building</v>
          </cell>
        </row>
      </sheetData>
      <sheetData sheetId="3780">
        <row r="8">
          <cell r="D8" t="str">
            <v>Paramaz Avedisian Building</v>
          </cell>
        </row>
      </sheetData>
      <sheetData sheetId="3781">
        <row r="8">
          <cell r="D8" t="str">
            <v>Paramaz Avedisian Building</v>
          </cell>
        </row>
      </sheetData>
      <sheetData sheetId="3782">
        <row r="8">
          <cell r="D8" t="str">
            <v>Paramaz Avedisian Building</v>
          </cell>
        </row>
      </sheetData>
      <sheetData sheetId="3783">
        <row r="8">
          <cell r="D8" t="str">
            <v>Paramaz Avedisian Building</v>
          </cell>
        </row>
      </sheetData>
      <sheetData sheetId="3784">
        <row r="8">
          <cell r="D8" t="str">
            <v>Paramaz Avedisian Building</v>
          </cell>
        </row>
      </sheetData>
      <sheetData sheetId="3785">
        <row r="8">
          <cell r="D8" t="str">
            <v>Paramaz Avedisian Building</v>
          </cell>
        </row>
      </sheetData>
      <sheetData sheetId="3786">
        <row r="8">
          <cell r="D8" t="str">
            <v>Paramaz Avedisian Building</v>
          </cell>
        </row>
      </sheetData>
      <sheetData sheetId="3787"/>
      <sheetData sheetId="3788"/>
      <sheetData sheetId="3789"/>
      <sheetData sheetId="3790"/>
      <sheetData sheetId="3791">
        <row r="8">
          <cell r="D8" t="str">
            <v>Paramaz Avedisian Building</v>
          </cell>
        </row>
      </sheetData>
      <sheetData sheetId="3792">
        <row r="8">
          <cell r="D8" t="str">
            <v>Paramaz Avedisian Building</v>
          </cell>
        </row>
      </sheetData>
      <sheetData sheetId="3793">
        <row r="8">
          <cell r="D8" t="str">
            <v>Paramaz Avedisian Building</v>
          </cell>
        </row>
      </sheetData>
      <sheetData sheetId="3794">
        <row r="8">
          <cell r="D8" t="str">
            <v>Paramaz Avedisian Building</v>
          </cell>
        </row>
      </sheetData>
      <sheetData sheetId="3795">
        <row r="8">
          <cell r="D8" t="str">
            <v>Paramaz Avedisian Building</v>
          </cell>
        </row>
      </sheetData>
      <sheetData sheetId="3796">
        <row r="8">
          <cell r="D8" t="str">
            <v>Paramaz Avedisian Building</v>
          </cell>
        </row>
      </sheetData>
      <sheetData sheetId="3797">
        <row r="8">
          <cell r="D8" t="str">
            <v>Paramaz Avedisian Building</v>
          </cell>
        </row>
      </sheetData>
      <sheetData sheetId="3798">
        <row r="8">
          <cell r="D8" t="str">
            <v>Paramaz Avedisian Building</v>
          </cell>
        </row>
      </sheetData>
      <sheetData sheetId="3799">
        <row r="8">
          <cell r="D8" t="str">
            <v>Paramaz Avedisian Building</v>
          </cell>
        </row>
      </sheetData>
      <sheetData sheetId="3800">
        <row r="8">
          <cell r="D8" t="str">
            <v>Paramaz Avedisian Building</v>
          </cell>
        </row>
      </sheetData>
      <sheetData sheetId="3801"/>
      <sheetData sheetId="3802"/>
      <sheetData sheetId="3803"/>
      <sheetData sheetId="3804"/>
      <sheetData sheetId="3805"/>
      <sheetData sheetId="3806"/>
      <sheetData sheetId="3807"/>
      <sheetData sheetId="3808"/>
      <sheetData sheetId="3809"/>
      <sheetData sheetId="3810">
        <row r="8">
          <cell r="D8" t="str">
            <v>Paramaz Avedisian Building</v>
          </cell>
        </row>
      </sheetData>
      <sheetData sheetId="3811">
        <row r="8">
          <cell r="D8" t="str">
            <v>Paramaz Avedisian Building</v>
          </cell>
        </row>
      </sheetData>
      <sheetData sheetId="3812">
        <row r="8">
          <cell r="D8" t="str">
            <v>Paramaz Avedisian Building</v>
          </cell>
        </row>
      </sheetData>
      <sheetData sheetId="3813">
        <row r="8">
          <cell r="D8" t="str">
            <v>Paramaz Avedisian Building</v>
          </cell>
        </row>
      </sheetData>
      <sheetData sheetId="3814">
        <row r="8">
          <cell r="D8" t="str">
            <v>Paramaz Avedisian Building</v>
          </cell>
        </row>
      </sheetData>
      <sheetData sheetId="3815">
        <row r="8">
          <cell r="D8" t="str">
            <v>Paramaz Avedisian Building</v>
          </cell>
        </row>
      </sheetData>
      <sheetData sheetId="3816">
        <row r="8">
          <cell r="D8" t="str">
            <v>Paramaz Avedisian Building</v>
          </cell>
        </row>
      </sheetData>
      <sheetData sheetId="3817">
        <row r="8">
          <cell r="D8" t="str">
            <v>Paramaz Avedisian Building</v>
          </cell>
        </row>
      </sheetData>
      <sheetData sheetId="3818">
        <row r="8">
          <cell r="D8" t="str">
            <v>Paramaz Avedisian Building</v>
          </cell>
        </row>
      </sheetData>
      <sheetData sheetId="3819">
        <row r="8">
          <cell r="D8" t="str">
            <v>Paramaz Avedisian Building</v>
          </cell>
        </row>
      </sheetData>
      <sheetData sheetId="3820">
        <row r="8">
          <cell r="D8" t="str">
            <v>Paramaz Avedisian Building</v>
          </cell>
        </row>
      </sheetData>
      <sheetData sheetId="3821"/>
      <sheetData sheetId="3822"/>
      <sheetData sheetId="3823"/>
      <sheetData sheetId="3824"/>
      <sheetData sheetId="3825"/>
      <sheetData sheetId="3826"/>
      <sheetData sheetId="3827"/>
      <sheetData sheetId="3828">
        <row r="8">
          <cell r="D8" t="str">
            <v>Paramaz Avedisian Building</v>
          </cell>
        </row>
      </sheetData>
      <sheetData sheetId="3829">
        <row r="8">
          <cell r="D8" t="str">
            <v>Paramaz Avedisian Building</v>
          </cell>
        </row>
      </sheetData>
      <sheetData sheetId="3830">
        <row r="8">
          <cell r="D8" t="str">
            <v>Paramaz Avedisian Building</v>
          </cell>
        </row>
      </sheetData>
      <sheetData sheetId="3831">
        <row r="8">
          <cell r="D8" t="str">
            <v>Paramaz Avedisian Building</v>
          </cell>
        </row>
      </sheetData>
      <sheetData sheetId="3832">
        <row r="8">
          <cell r="D8" t="str">
            <v>Paramaz Avedisian Building</v>
          </cell>
        </row>
      </sheetData>
      <sheetData sheetId="3833">
        <row r="8">
          <cell r="D8" t="str">
            <v>Paramaz Avedisian Building</v>
          </cell>
        </row>
      </sheetData>
      <sheetData sheetId="3834">
        <row r="8">
          <cell r="D8" t="str">
            <v>Paramaz Avedisian Building</v>
          </cell>
        </row>
      </sheetData>
      <sheetData sheetId="3835">
        <row r="8">
          <cell r="D8" t="str">
            <v>Paramaz Avedisian Building</v>
          </cell>
        </row>
      </sheetData>
      <sheetData sheetId="3836">
        <row r="8">
          <cell r="D8" t="str">
            <v>Paramaz Avedisian Building</v>
          </cell>
        </row>
      </sheetData>
      <sheetData sheetId="3837"/>
      <sheetData sheetId="3838"/>
      <sheetData sheetId="3839"/>
      <sheetData sheetId="3840"/>
      <sheetData sheetId="3841"/>
      <sheetData sheetId="3842"/>
      <sheetData sheetId="3843"/>
      <sheetData sheetId="3844"/>
      <sheetData sheetId="3845"/>
      <sheetData sheetId="3846">
        <row r="8">
          <cell r="D8" t="str">
            <v>Paramaz Avedisian Building</v>
          </cell>
        </row>
      </sheetData>
      <sheetData sheetId="3847">
        <row r="8">
          <cell r="D8" t="str">
            <v>Paramaz Avedisian Building</v>
          </cell>
        </row>
      </sheetData>
      <sheetData sheetId="3848">
        <row r="8">
          <cell r="D8" t="str">
            <v>Paramaz Avedisian Building</v>
          </cell>
        </row>
      </sheetData>
      <sheetData sheetId="3849">
        <row r="8">
          <cell r="D8" t="str">
            <v>Paramaz Avedisian Building</v>
          </cell>
        </row>
      </sheetData>
      <sheetData sheetId="3850">
        <row r="8">
          <cell r="D8" t="str">
            <v>Paramaz Avedisian Building</v>
          </cell>
        </row>
      </sheetData>
      <sheetData sheetId="3851">
        <row r="8">
          <cell r="D8" t="str">
            <v>Paramaz Avedisian Building</v>
          </cell>
        </row>
      </sheetData>
      <sheetData sheetId="3852">
        <row r="8">
          <cell r="D8" t="str">
            <v>Paramaz Avedisian Building</v>
          </cell>
        </row>
      </sheetData>
      <sheetData sheetId="3853">
        <row r="8">
          <cell r="D8" t="str">
            <v>Paramaz Avedisian Building</v>
          </cell>
        </row>
      </sheetData>
      <sheetData sheetId="3854">
        <row r="8">
          <cell r="D8" t="str">
            <v>Paramaz Avedisian Building</v>
          </cell>
        </row>
      </sheetData>
      <sheetData sheetId="3855">
        <row r="8">
          <cell r="D8" t="str">
            <v>Paramaz Avedisian Building</v>
          </cell>
        </row>
      </sheetData>
      <sheetData sheetId="3856">
        <row r="8">
          <cell r="D8" t="str">
            <v>Paramaz Avedisian Building</v>
          </cell>
        </row>
      </sheetData>
      <sheetData sheetId="3857">
        <row r="8">
          <cell r="D8" t="str">
            <v>Paramaz Avedisian Building</v>
          </cell>
        </row>
      </sheetData>
      <sheetData sheetId="3858">
        <row r="8">
          <cell r="D8" t="str">
            <v>Paramaz Avedisian Building</v>
          </cell>
        </row>
      </sheetData>
      <sheetData sheetId="3859">
        <row r="8">
          <cell r="D8" t="str">
            <v>Paramaz Avedisian Building</v>
          </cell>
        </row>
      </sheetData>
      <sheetData sheetId="3860">
        <row r="8">
          <cell r="D8" t="str">
            <v>Paramaz Avedisian Building</v>
          </cell>
        </row>
      </sheetData>
      <sheetData sheetId="3861"/>
      <sheetData sheetId="3862"/>
      <sheetData sheetId="3863"/>
      <sheetData sheetId="3864">
        <row r="8">
          <cell r="D8" t="str">
            <v>Paramaz Avedisian Building</v>
          </cell>
        </row>
      </sheetData>
      <sheetData sheetId="3865">
        <row r="8">
          <cell r="D8" t="str">
            <v>Paramaz Avedisian Building</v>
          </cell>
        </row>
      </sheetData>
      <sheetData sheetId="3866">
        <row r="8">
          <cell r="D8" t="str">
            <v>Paramaz Avedisian Building</v>
          </cell>
        </row>
      </sheetData>
      <sheetData sheetId="3867">
        <row r="8">
          <cell r="D8" t="str">
            <v>Paramaz Avedisian Building</v>
          </cell>
        </row>
      </sheetData>
      <sheetData sheetId="3868">
        <row r="8">
          <cell r="D8" t="str">
            <v>Paramaz Avedisian Building</v>
          </cell>
        </row>
      </sheetData>
      <sheetData sheetId="3869">
        <row r="8">
          <cell r="D8" t="str">
            <v>Paramaz Avedisian Building</v>
          </cell>
        </row>
      </sheetData>
      <sheetData sheetId="3870">
        <row r="8">
          <cell r="D8" t="str">
            <v>Paramaz Avedisian Building</v>
          </cell>
        </row>
      </sheetData>
      <sheetData sheetId="3871">
        <row r="8">
          <cell r="D8" t="str">
            <v>Paramaz Avedisian Building</v>
          </cell>
        </row>
      </sheetData>
      <sheetData sheetId="3872">
        <row r="8">
          <cell r="D8" t="str">
            <v>Paramaz Avedisian Building</v>
          </cell>
        </row>
      </sheetData>
      <sheetData sheetId="3873">
        <row r="8">
          <cell r="D8" t="str">
            <v>Paramaz Avedisian Building</v>
          </cell>
        </row>
      </sheetData>
      <sheetData sheetId="3874">
        <row r="8">
          <cell r="D8" t="str">
            <v>Paramaz Avedisian Building</v>
          </cell>
        </row>
      </sheetData>
      <sheetData sheetId="3875">
        <row r="8">
          <cell r="D8" t="str">
            <v>Paramaz Avedisian Building</v>
          </cell>
        </row>
      </sheetData>
      <sheetData sheetId="3876">
        <row r="8">
          <cell r="D8" t="str">
            <v>Paramaz Avedisian Building</v>
          </cell>
        </row>
      </sheetData>
      <sheetData sheetId="3877">
        <row r="8">
          <cell r="D8" t="str">
            <v>Paramaz Avedisian Building</v>
          </cell>
        </row>
      </sheetData>
      <sheetData sheetId="3878"/>
      <sheetData sheetId="3879"/>
      <sheetData sheetId="3880"/>
      <sheetData sheetId="3881"/>
      <sheetData sheetId="3882">
        <row r="8">
          <cell r="D8" t="str">
            <v>Paramaz Avedisian Building</v>
          </cell>
        </row>
      </sheetData>
      <sheetData sheetId="3883">
        <row r="8">
          <cell r="D8" t="str">
            <v>Paramaz Avedisian Building</v>
          </cell>
        </row>
      </sheetData>
      <sheetData sheetId="3884">
        <row r="8">
          <cell r="D8" t="str">
            <v>Paramaz Avedisian Building</v>
          </cell>
        </row>
      </sheetData>
      <sheetData sheetId="3885">
        <row r="8">
          <cell r="D8" t="str">
            <v>Paramaz Avedisian Building</v>
          </cell>
        </row>
      </sheetData>
      <sheetData sheetId="3886">
        <row r="8">
          <cell r="D8" t="str">
            <v>Paramaz Avedisian Building</v>
          </cell>
        </row>
      </sheetData>
      <sheetData sheetId="3887">
        <row r="8">
          <cell r="D8" t="str">
            <v>Paramaz Avedisian Building</v>
          </cell>
        </row>
      </sheetData>
      <sheetData sheetId="3888">
        <row r="8">
          <cell r="D8" t="str">
            <v>Paramaz Avedisian Building</v>
          </cell>
        </row>
      </sheetData>
      <sheetData sheetId="3889">
        <row r="8">
          <cell r="D8" t="str">
            <v>Paramaz Avedisian Building</v>
          </cell>
        </row>
      </sheetData>
      <sheetData sheetId="3890">
        <row r="8">
          <cell r="D8" t="str">
            <v>Paramaz Avedisian Building</v>
          </cell>
        </row>
      </sheetData>
      <sheetData sheetId="3891">
        <row r="8">
          <cell r="D8" t="str">
            <v>Paramaz Avedisian Building</v>
          </cell>
        </row>
      </sheetData>
      <sheetData sheetId="3892">
        <row r="8">
          <cell r="D8" t="str">
            <v>Paramaz Avedisian Building</v>
          </cell>
        </row>
      </sheetData>
      <sheetData sheetId="3893">
        <row r="8">
          <cell r="D8" t="str">
            <v>Paramaz Avedisian Building</v>
          </cell>
        </row>
      </sheetData>
      <sheetData sheetId="3894">
        <row r="8">
          <cell r="D8" t="str">
            <v>Paramaz Avedisian Building</v>
          </cell>
        </row>
      </sheetData>
      <sheetData sheetId="3895">
        <row r="8">
          <cell r="D8" t="str">
            <v>Paramaz Avedisian Building</v>
          </cell>
        </row>
      </sheetData>
      <sheetData sheetId="3896">
        <row r="8">
          <cell r="D8" t="str">
            <v>Paramaz Avedisian Building</v>
          </cell>
        </row>
      </sheetData>
      <sheetData sheetId="3897"/>
      <sheetData sheetId="3898"/>
      <sheetData sheetId="3899"/>
      <sheetData sheetId="3900">
        <row r="8">
          <cell r="D8" t="str">
            <v>Paramaz Avedisian Building</v>
          </cell>
        </row>
      </sheetData>
      <sheetData sheetId="3901">
        <row r="8">
          <cell r="D8" t="str">
            <v>Paramaz Avedisian Building</v>
          </cell>
        </row>
      </sheetData>
      <sheetData sheetId="3902">
        <row r="8">
          <cell r="D8" t="str">
            <v>Paramaz Avedisian Building</v>
          </cell>
        </row>
      </sheetData>
      <sheetData sheetId="3903">
        <row r="8">
          <cell r="D8" t="str">
            <v>Paramaz Avedisian Building</v>
          </cell>
        </row>
      </sheetData>
      <sheetData sheetId="3904">
        <row r="8">
          <cell r="D8" t="str">
            <v>Paramaz Avedisian Building</v>
          </cell>
        </row>
      </sheetData>
      <sheetData sheetId="3905">
        <row r="8">
          <cell r="D8" t="str">
            <v>Paramaz Avedisian Building</v>
          </cell>
        </row>
      </sheetData>
      <sheetData sheetId="3906">
        <row r="8">
          <cell r="D8" t="str">
            <v>Paramaz Avedisian Building</v>
          </cell>
        </row>
      </sheetData>
      <sheetData sheetId="3907">
        <row r="8">
          <cell r="D8" t="str">
            <v>Paramaz Avedisian Building</v>
          </cell>
        </row>
      </sheetData>
      <sheetData sheetId="3908">
        <row r="8">
          <cell r="D8" t="str">
            <v>Paramaz Avedisian Building</v>
          </cell>
        </row>
      </sheetData>
      <sheetData sheetId="3909">
        <row r="8">
          <cell r="D8" t="str">
            <v>Paramaz Avedisian Building</v>
          </cell>
        </row>
      </sheetData>
      <sheetData sheetId="3910">
        <row r="8">
          <cell r="D8" t="str">
            <v>Paramaz Avedisian Building</v>
          </cell>
        </row>
      </sheetData>
      <sheetData sheetId="3911">
        <row r="8">
          <cell r="D8" t="str">
            <v>Paramaz Avedisian Building</v>
          </cell>
        </row>
      </sheetData>
      <sheetData sheetId="3912">
        <row r="8">
          <cell r="D8" t="str">
            <v>Paramaz Avedisian Building</v>
          </cell>
        </row>
      </sheetData>
      <sheetData sheetId="3913">
        <row r="8">
          <cell r="D8" t="str">
            <v>Paramaz Avedisian Building</v>
          </cell>
        </row>
      </sheetData>
      <sheetData sheetId="3914"/>
      <sheetData sheetId="3915"/>
      <sheetData sheetId="3916"/>
      <sheetData sheetId="3917"/>
      <sheetData sheetId="3918">
        <row r="8">
          <cell r="D8" t="str">
            <v>Paramaz Avedisian Building</v>
          </cell>
        </row>
      </sheetData>
      <sheetData sheetId="3919">
        <row r="8">
          <cell r="D8" t="str">
            <v>Paramaz Avedisian Building</v>
          </cell>
        </row>
      </sheetData>
      <sheetData sheetId="3920">
        <row r="8">
          <cell r="D8" t="str">
            <v>Paramaz Avedisian Building</v>
          </cell>
        </row>
      </sheetData>
      <sheetData sheetId="3921">
        <row r="8">
          <cell r="D8" t="str">
            <v>Paramaz Avedisian Building</v>
          </cell>
        </row>
      </sheetData>
      <sheetData sheetId="3922">
        <row r="8">
          <cell r="D8" t="str">
            <v>Paramaz Avedisian Building</v>
          </cell>
        </row>
      </sheetData>
      <sheetData sheetId="3923">
        <row r="8">
          <cell r="D8" t="str">
            <v>Paramaz Avedisian Building</v>
          </cell>
        </row>
      </sheetData>
      <sheetData sheetId="3924">
        <row r="8">
          <cell r="D8" t="str">
            <v>Paramaz Avedisian Building</v>
          </cell>
        </row>
      </sheetData>
      <sheetData sheetId="3925">
        <row r="8">
          <cell r="D8" t="str">
            <v>Paramaz Avedisian Building</v>
          </cell>
        </row>
      </sheetData>
      <sheetData sheetId="3926">
        <row r="8">
          <cell r="D8" t="str">
            <v>Paramaz Avedisian Building</v>
          </cell>
        </row>
      </sheetData>
      <sheetData sheetId="3927">
        <row r="8">
          <cell r="D8" t="str">
            <v>Paramaz Avedisian Building</v>
          </cell>
        </row>
      </sheetData>
      <sheetData sheetId="3928">
        <row r="8">
          <cell r="D8" t="str">
            <v>Paramaz Avedisian Building</v>
          </cell>
        </row>
      </sheetData>
      <sheetData sheetId="3929">
        <row r="8">
          <cell r="D8" t="str">
            <v>Paramaz Avedisian Building</v>
          </cell>
        </row>
      </sheetData>
      <sheetData sheetId="3930">
        <row r="8">
          <cell r="D8" t="str">
            <v>Paramaz Avedisian Building</v>
          </cell>
        </row>
      </sheetData>
      <sheetData sheetId="3931">
        <row r="8">
          <cell r="D8" t="str">
            <v>Paramaz Avedisian Building</v>
          </cell>
        </row>
      </sheetData>
      <sheetData sheetId="3932">
        <row r="8">
          <cell r="D8" t="str">
            <v>Paramaz Avedisian Building</v>
          </cell>
        </row>
      </sheetData>
      <sheetData sheetId="3933"/>
      <sheetData sheetId="3934"/>
      <sheetData sheetId="3935"/>
      <sheetData sheetId="3936">
        <row r="8">
          <cell r="D8" t="str">
            <v>Paramaz Avedisian Building</v>
          </cell>
        </row>
      </sheetData>
      <sheetData sheetId="3937">
        <row r="8">
          <cell r="D8" t="str">
            <v>Paramaz Avedisian Building</v>
          </cell>
        </row>
      </sheetData>
      <sheetData sheetId="3938">
        <row r="8">
          <cell r="D8" t="str">
            <v>Paramaz Avedisian Building</v>
          </cell>
        </row>
      </sheetData>
      <sheetData sheetId="3939">
        <row r="8">
          <cell r="D8" t="str">
            <v>Paramaz Avedisian Building</v>
          </cell>
        </row>
      </sheetData>
      <sheetData sheetId="3940">
        <row r="8">
          <cell r="D8" t="str">
            <v>Paramaz Avedisian Building</v>
          </cell>
        </row>
      </sheetData>
      <sheetData sheetId="3941">
        <row r="8">
          <cell r="D8" t="str">
            <v>Paramaz Avedisian Building</v>
          </cell>
        </row>
      </sheetData>
      <sheetData sheetId="3942">
        <row r="8">
          <cell r="D8" t="str">
            <v>Paramaz Avedisian Building</v>
          </cell>
        </row>
      </sheetData>
      <sheetData sheetId="3943">
        <row r="8">
          <cell r="D8" t="str">
            <v>Paramaz Avedisian Building</v>
          </cell>
        </row>
      </sheetData>
      <sheetData sheetId="3944">
        <row r="8">
          <cell r="D8" t="str">
            <v>Paramaz Avedisian Building</v>
          </cell>
        </row>
      </sheetData>
      <sheetData sheetId="3945">
        <row r="8">
          <cell r="D8" t="str">
            <v>Paramaz Avedisian Building</v>
          </cell>
        </row>
      </sheetData>
      <sheetData sheetId="3946">
        <row r="8">
          <cell r="D8" t="str">
            <v>Paramaz Avedisian Building</v>
          </cell>
        </row>
      </sheetData>
      <sheetData sheetId="3947">
        <row r="8">
          <cell r="D8" t="str">
            <v>Paramaz Avedisian Building</v>
          </cell>
        </row>
      </sheetData>
      <sheetData sheetId="3948">
        <row r="8">
          <cell r="D8" t="str">
            <v>Paramaz Avedisian Building</v>
          </cell>
        </row>
      </sheetData>
      <sheetData sheetId="3949">
        <row r="8">
          <cell r="D8" t="str">
            <v>Paramaz Avedisian Building</v>
          </cell>
        </row>
      </sheetData>
      <sheetData sheetId="3950">
        <row r="8">
          <cell r="D8" t="str">
            <v>Paramaz Avedisian Building</v>
          </cell>
        </row>
      </sheetData>
      <sheetData sheetId="3951">
        <row r="8">
          <cell r="D8" t="str">
            <v>Paramaz Avedisian Building</v>
          </cell>
        </row>
      </sheetData>
      <sheetData sheetId="3952">
        <row r="8">
          <cell r="D8" t="str">
            <v>Paramaz Avedisian Building</v>
          </cell>
        </row>
      </sheetData>
      <sheetData sheetId="3953"/>
      <sheetData sheetId="3954">
        <row r="8">
          <cell r="D8" t="str">
            <v>Paramaz Avedisian Building</v>
          </cell>
        </row>
      </sheetData>
      <sheetData sheetId="3955">
        <row r="8">
          <cell r="D8" t="str">
            <v>Paramaz Avedisian Building</v>
          </cell>
        </row>
      </sheetData>
      <sheetData sheetId="3956">
        <row r="8">
          <cell r="D8" t="str">
            <v>Paramaz Avedisian Building</v>
          </cell>
        </row>
      </sheetData>
      <sheetData sheetId="3957">
        <row r="8">
          <cell r="D8" t="str">
            <v>Paramaz Avedisian Building</v>
          </cell>
        </row>
      </sheetData>
      <sheetData sheetId="3958">
        <row r="8">
          <cell r="D8" t="str">
            <v>Paramaz Avedisian Building</v>
          </cell>
        </row>
      </sheetData>
      <sheetData sheetId="3959">
        <row r="8">
          <cell r="D8" t="str">
            <v>Paramaz Avedisian Building</v>
          </cell>
        </row>
      </sheetData>
      <sheetData sheetId="3960">
        <row r="8">
          <cell r="D8" t="str">
            <v>Paramaz Avedisian Building</v>
          </cell>
        </row>
      </sheetData>
      <sheetData sheetId="3961">
        <row r="8">
          <cell r="D8" t="str">
            <v>Paramaz Avedisian Building</v>
          </cell>
        </row>
      </sheetData>
      <sheetData sheetId="3962">
        <row r="8">
          <cell r="D8" t="str">
            <v>Paramaz Avedisian Building</v>
          </cell>
        </row>
      </sheetData>
      <sheetData sheetId="3963">
        <row r="8">
          <cell r="D8" t="str">
            <v>Paramaz Avedisian Building</v>
          </cell>
        </row>
      </sheetData>
      <sheetData sheetId="3964">
        <row r="8">
          <cell r="D8" t="str">
            <v>Paramaz Avedisian Building</v>
          </cell>
        </row>
      </sheetData>
      <sheetData sheetId="3965">
        <row r="8">
          <cell r="D8" t="str">
            <v>Paramaz Avedisian Building</v>
          </cell>
        </row>
      </sheetData>
      <sheetData sheetId="3966">
        <row r="8">
          <cell r="D8" t="str">
            <v>Paramaz Avedisian Building</v>
          </cell>
        </row>
      </sheetData>
      <sheetData sheetId="3967">
        <row r="8">
          <cell r="D8" t="str">
            <v>Paramaz Avedisian Building</v>
          </cell>
        </row>
      </sheetData>
      <sheetData sheetId="3968"/>
      <sheetData sheetId="3969"/>
      <sheetData sheetId="3970"/>
      <sheetData sheetId="3971"/>
      <sheetData sheetId="3972">
        <row r="8">
          <cell r="D8" t="str">
            <v>Paramaz Avedisian Building</v>
          </cell>
        </row>
      </sheetData>
      <sheetData sheetId="3973">
        <row r="8">
          <cell r="D8" t="str">
            <v>Paramaz Avedisian Building</v>
          </cell>
        </row>
      </sheetData>
      <sheetData sheetId="3974">
        <row r="8">
          <cell r="D8" t="str">
            <v>Paramaz Avedisian Building</v>
          </cell>
        </row>
      </sheetData>
      <sheetData sheetId="3975">
        <row r="8">
          <cell r="D8" t="str">
            <v>Paramaz Avedisian Building</v>
          </cell>
        </row>
      </sheetData>
      <sheetData sheetId="3976">
        <row r="8">
          <cell r="D8" t="str">
            <v>Paramaz Avedisian Building</v>
          </cell>
        </row>
      </sheetData>
      <sheetData sheetId="3977">
        <row r="8">
          <cell r="D8" t="str">
            <v>Paramaz Avedisian Building</v>
          </cell>
        </row>
      </sheetData>
      <sheetData sheetId="3978">
        <row r="8">
          <cell r="D8" t="str">
            <v>Paramaz Avedisian Building</v>
          </cell>
        </row>
      </sheetData>
      <sheetData sheetId="3979">
        <row r="8">
          <cell r="D8" t="str">
            <v>Paramaz Avedisian Building</v>
          </cell>
        </row>
      </sheetData>
      <sheetData sheetId="3980">
        <row r="8">
          <cell r="D8" t="str">
            <v>Paramaz Avedisian Building</v>
          </cell>
        </row>
      </sheetData>
      <sheetData sheetId="3981">
        <row r="8">
          <cell r="D8" t="str">
            <v>Paramaz Avedisian Building</v>
          </cell>
        </row>
      </sheetData>
      <sheetData sheetId="3982">
        <row r="8">
          <cell r="D8" t="str">
            <v>Paramaz Avedisian Building</v>
          </cell>
        </row>
      </sheetData>
      <sheetData sheetId="3983">
        <row r="8">
          <cell r="D8" t="str">
            <v>Paramaz Avedisian Building</v>
          </cell>
        </row>
      </sheetData>
      <sheetData sheetId="3984">
        <row r="8">
          <cell r="D8" t="str">
            <v>Paramaz Avedisian Building</v>
          </cell>
        </row>
      </sheetData>
      <sheetData sheetId="3985">
        <row r="8">
          <cell r="D8" t="str">
            <v>Paramaz Avedisian Building</v>
          </cell>
        </row>
      </sheetData>
      <sheetData sheetId="3986"/>
      <sheetData sheetId="3987"/>
      <sheetData sheetId="3988"/>
      <sheetData sheetId="3989"/>
      <sheetData sheetId="3990">
        <row r="8">
          <cell r="D8" t="str">
            <v>Paramaz Avedisian Building</v>
          </cell>
        </row>
      </sheetData>
      <sheetData sheetId="3991">
        <row r="8">
          <cell r="D8" t="str">
            <v>Paramaz Avedisian Building</v>
          </cell>
        </row>
      </sheetData>
      <sheetData sheetId="3992">
        <row r="8">
          <cell r="D8" t="str">
            <v>Paramaz Avedisian Building</v>
          </cell>
        </row>
      </sheetData>
      <sheetData sheetId="3993">
        <row r="8">
          <cell r="D8" t="str">
            <v>Paramaz Avedisian Building</v>
          </cell>
        </row>
      </sheetData>
      <sheetData sheetId="3994">
        <row r="8">
          <cell r="D8" t="str">
            <v>Paramaz Avedisian Building</v>
          </cell>
        </row>
      </sheetData>
      <sheetData sheetId="3995">
        <row r="8">
          <cell r="D8" t="str">
            <v>Paramaz Avedisian Building</v>
          </cell>
        </row>
      </sheetData>
      <sheetData sheetId="3996">
        <row r="8">
          <cell r="D8" t="str">
            <v>Paramaz Avedisian Building</v>
          </cell>
        </row>
      </sheetData>
      <sheetData sheetId="3997">
        <row r="8">
          <cell r="D8" t="str">
            <v>Paramaz Avedisian Building</v>
          </cell>
        </row>
      </sheetData>
      <sheetData sheetId="3998">
        <row r="8">
          <cell r="D8" t="str">
            <v>Paramaz Avedisian Building</v>
          </cell>
        </row>
      </sheetData>
      <sheetData sheetId="3999">
        <row r="8">
          <cell r="D8" t="str">
            <v>Paramaz Avedisian Building</v>
          </cell>
        </row>
      </sheetData>
      <sheetData sheetId="4000">
        <row r="8">
          <cell r="D8" t="str">
            <v>Paramaz Avedisian Building</v>
          </cell>
        </row>
      </sheetData>
      <sheetData sheetId="4001">
        <row r="8">
          <cell r="D8" t="str">
            <v>Paramaz Avedisian Building</v>
          </cell>
        </row>
      </sheetData>
      <sheetData sheetId="4002">
        <row r="8">
          <cell r="D8" t="str">
            <v>Paramaz Avedisian Building</v>
          </cell>
        </row>
      </sheetData>
      <sheetData sheetId="4003">
        <row r="8">
          <cell r="D8" t="str">
            <v>Paramaz Avedisian Building</v>
          </cell>
        </row>
      </sheetData>
      <sheetData sheetId="4004"/>
      <sheetData sheetId="4005"/>
      <sheetData sheetId="4006"/>
      <sheetData sheetId="4007"/>
      <sheetData sheetId="4008"/>
      <sheetData sheetId="4009">
        <row r="8">
          <cell r="D8" t="str">
            <v>Paramaz Avedisian Building</v>
          </cell>
        </row>
      </sheetData>
      <sheetData sheetId="4010">
        <row r="8">
          <cell r="D8" t="str">
            <v>Paramaz Avedisian Building</v>
          </cell>
        </row>
      </sheetData>
      <sheetData sheetId="4011">
        <row r="8">
          <cell r="D8" t="str">
            <v>Paramaz Avedisian Building</v>
          </cell>
        </row>
      </sheetData>
      <sheetData sheetId="4012">
        <row r="8">
          <cell r="D8" t="str">
            <v>Paramaz Avedisian Building</v>
          </cell>
        </row>
      </sheetData>
      <sheetData sheetId="4013">
        <row r="8">
          <cell r="D8" t="str">
            <v>Paramaz Avedisian Building</v>
          </cell>
        </row>
      </sheetData>
      <sheetData sheetId="4014">
        <row r="8">
          <cell r="D8" t="str">
            <v>Paramaz Avedisian Building</v>
          </cell>
        </row>
      </sheetData>
      <sheetData sheetId="4015">
        <row r="8">
          <cell r="D8" t="str">
            <v>Paramaz Avedisian Building</v>
          </cell>
        </row>
      </sheetData>
      <sheetData sheetId="4016">
        <row r="8">
          <cell r="D8" t="str">
            <v>Paramaz Avedisian Building</v>
          </cell>
        </row>
      </sheetData>
      <sheetData sheetId="4017">
        <row r="8">
          <cell r="D8" t="str">
            <v>Paramaz Avedisian Building</v>
          </cell>
        </row>
      </sheetData>
      <sheetData sheetId="4018"/>
      <sheetData sheetId="4019"/>
      <sheetData sheetId="4020"/>
      <sheetData sheetId="4021"/>
      <sheetData sheetId="4022"/>
      <sheetData sheetId="4023"/>
      <sheetData sheetId="4024"/>
      <sheetData sheetId="4025"/>
      <sheetData sheetId="4026"/>
      <sheetData sheetId="4027">
        <row r="8">
          <cell r="D8" t="str">
            <v>Paramaz Avedisian Building</v>
          </cell>
        </row>
      </sheetData>
      <sheetData sheetId="4028">
        <row r="8">
          <cell r="D8" t="str">
            <v>Paramaz Avedisian Building</v>
          </cell>
        </row>
      </sheetData>
      <sheetData sheetId="4029">
        <row r="8">
          <cell r="D8" t="str">
            <v>Paramaz Avedisian Building</v>
          </cell>
        </row>
      </sheetData>
      <sheetData sheetId="4030">
        <row r="8">
          <cell r="D8" t="str">
            <v>Paramaz Avedisian Building</v>
          </cell>
        </row>
      </sheetData>
      <sheetData sheetId="4031">
        <row r="8">
          <cell r="D8" t="str">
            <v>Paramaz Avedisian Building</v>
          </cell>
        </row>
      </sheetData>
      <sheetData sheetId="4032">
        <row r="8">
          <cell r="D8" t="str">
            <v>Paramaz Avedisian Building</v>
          </cell>
        </row>
      </sheetData>
      <sheetData sheetId="4033">
        <row r="8">
          <cell r="D8" t="str">
            <v>Paramaz Avedisian Building</v>
          </cell>
        </row>
      </sheetData>
      <sheetData sheetId="4034">
        <row r="8">
          <cell r="D8" t="str">
            <v>Paramaz Avedisian Building</v>
          </cell>
        </row>
      </sheetData>
      <sheetData sheetId="4035">
        <row r="8">
          <cell r="D8" t="str">
            <v>Paramaz Avedisian Building</v>
          </cell>
        </row>
      </sheetData>
      <sheetData sheetId="4036"/>
      <sheetData sheetId="4037"/>
      <sheetData sheetId="4038"/>
      <sheetData sheetId="4039"/>
      <sheetData sheetId="4040"/>
      <sheetData sheetId="4041"/>
      <sheetData sheetId="4042"/>
      <sheetData sheetId="4043"/>
      <sheetData sheetId="4044"/>
      <sheetData sheetId="4045">
        <row r="8">
          <cell r="D8" t="str">
            <v>Paramaz Avedisian Building</v>
          </cell>
        </row>
      </sheetData>
      <sheetData sheetId="4046">
        <row r="8">
          <cell r="D8" t="str">
            <v>Paramaz Avedisian Building</v>
          </cell>
        </row>
      </sheetData>
      <sheetData sheetId="4047">
        <row r="8">
          <cell r="D8" t="str">
            <v>Paramaz Avedisian Building</v>
          </cell>
        </row>
      </sheetData>
      <sheetData sheetId="4048">
        <row r="8">
          <cell r="D8" t="str">
            <v>Paramaz Avedisian Building</v>
          </cell>
        </row>
      </sheetData>
      <sheetData sheetId="4049">
        <row r="8">
          <cell r="D8" t="str">
            <v>Paramaz Avedisian Building</v>
          </cell>
        </row>
      </sheetData>
      <sheetData sheetId="4050">
        <row r="8">
          <cell r="D8" t="str">
            <v>Paramaz Avedisian Building</v>
          </cell>
        </row>
      </sheetData>
      <sheetData sheetId="4051">
        <row r="8">
          <cell r="D8" t="str">
            <v>Paramaz Avedisian Building</v>
          </cell>
        </row>
      </sheetData>
      <sheetData sheetId="4052">
        <row r="8">
          <cell r="D8" t="str">
            <v>Paramaz Avedisian Building</v>
          </cell>
        </row>
      </sheetData>
      <sheetData sheetId="4053">
        <row r="8">
          <cell r="D8" t="str">
            <v>Paramaz Avedisian Building</v>
          </cell>
        </row>
      </sheetData>
      <sheetData sheetId="4054">
        <row r="8">
          <cell r="D8" t="str">
            <v>Paramaz Avedisian Building</v>
          </cell>
        </row>
      </sheetData>
      <sheetData sheetId="4055">
        <row r="8">
          <cell r="D8" t="str">
            <v>Paramaz Avedisian Building</v>
          </cell>
        </row>
      </sheetData>
      <sheetData sheetId="4056"/>
      <sheetData sheetId="4057"/>
      <sheetData sheetId="4058"/>
      <sheetData sheetId="4059"/>
      <sheetData sheetId="4060"/>
      <sheetData sheetId="4061"/>
      <sheetData sheetId="4062"/>
      <sheetData sheetId="4063">
        <row r="8">
          <cell r="D8" t="str">
            <v>Paramaz Avedisian Building</v>
          </cell>
        </row>
      </sheetData>
      <sheetData sheetId="4064">
        <row r="8">
          <cell r="D8" t="str">
            <v>Paramaz Avedisian Building</v>
          </cell>
        </row>
      </sheetData>
      <sheetData sheetId="4065">
        <row r="8">
          <cell r="D8" t="str">
            <v>Paramaz Avedisian Building</v>
          </cell>
        </row>
      </sheetData>
      <sheetData sheetId="4066">
        <row r="8">
          <cell r="D8" t="str">
            <v>Paramaz Avedisian Building</v>
          </cell>
        </row>
      </sheetData>
      <sheetData sheetId="4067">
        <row r="8">
          <cell r="D8" t="str">
            <v>Paramaz Avedisian Building</v>
          </cell>
        </row>
      </sheetData>
      <sheetData sheetId="4068">
        <row r="8">
          <cell r="D8" t="str">
            <v>Paramaz Avedisian Building</v>
          </cell>
        </row>
      </sheetData>
      <sheetData sheetId="4069">
        <row r="8">
          <cell r="D8" t="str">
            <v>Paramaz Avedisian Building</v>
          </cell>
        </row>
      </sheetData>
      <sheetData sheetId="4070">
        <row r="8">
          <cell r="D8" t="str">
            <v>Paramaz Avedisian Building</v>
          </cell>
        </row>
      </sheetData>
      <sheetData sheetId="4071">
        <row r="8">
          <cell r="D8" t="str">
            <v>Paramaz Avedisian Building</v>
          </cell>
        </row>
      </sheetData>
      <sheetData sheetId="4072">
        <row r="8">
          <cell r="D8" t="str">
            <v>Paramaz Avedisian Building</v>
          </cell>
        </row>
      </sheetData>
      <sheetData sheetId="4073">
        <row r="8">
          <cell r="D8" t="str">
            <v>Paramaz Avedisian Building</v>
          </cell>
        </row>
      </sheetData>
      <sheetData sheetId="4074"/>
      <sheetData sheetId="4075"/>
      <sheetData sheetId="4076"/>
      <sheetData sheetId="4077"/>
      <sheetData sheetId="4078"/>
      <sheetData sheetId="4079"/>
      <sheetData sheetId="4080"/>
      <sheetData sheetId="4081">
        <row r="8">
          <cell r="D8" t="str">
            <v>Paramaz Avedisian Building</v>
          </cell>
        </row>
      </sheetData>
      <sheetData sheetId="4082">
        <row r="8">
          <cell r="D8" t="str">
            <v>Paramaz Avedisian Building</v>
          </cell>
        </row>
      </sheetData>
      <sheetData sheetId="4083">
        <row r="8">
          <cell r="D8" t="str">
            <v>Paramaz Avedisian Building</v>
          </cell>
        </row>
      </sheetData>
      <sheetData sheetId="4084">
        <row r="8">
          <cell r="D8" t="str">
            <v>Paramaz Avedisian Building</v>
          </cell>
        </row>
      </sheetData>
      <sheetData sheetId="4085">
        <row r="8">
          <cell r="D8" t="str">
            <v>Paramaz Avedisian Building</v>
          </cell>
        </row>
      </sheetData>
      <sheetData sheetId="4086">
        <row r="8">
          <cell r="D8" t="str">
            <v>Paramaz Avedisian Building</v>
          </cell>
        </row>
      </sheetData>
      <sheetData sheetId="4087">
        <row r="8">
          <cell r="D8" t="str">
            <v>Paramaz Avedisian Building</v>
          </cell>
        </row>
      </sheetData>
      <sheetData sheetId="4088">
        <row r="8">
          <cell r="D8" t="str">
            <v>Paramaz Avedisian Building</v>
          </cell>
        </row>
      </sheetData>
      <sheetData sheetId="4089">
        <row r="8">
          <cell r="D8" t="str">
            <v>Paramaz Avedisian Building</v>
          </cell>
        </row>
      </sheetData>
      <sheetData sheetId="4090">
        <row r="8">
          <cell r="D8" t="str">
            <v>Paramaz Avedisian Building</v>
          </cell>
        </row>
      </sheetData>
      <sheetData sheetId="4091">
        <row r="8">
          <cell r="D8" t="str">
            <v>Paramaz Avedisian Building</v>
          </cell>
        </row>
      </sheetData>
      <sheetData sheetId="4092">
        <row r="8">
          <cell r="D8" t="str">
            <v>Paramaz Avedisian Building</v>
          </cell>
        </row>
      </sheetData>
      <sheetData sheetId="4093">
        <row r="8">
          <cell r="D8" t="str">
            <v>Paramaz Avedisian Building</v>
          </cell>
        </row>
      </sheetData>
      <sheetData sheetId="4094">
        <row r="8">
          <cell r="D8" t="str">
            <v>Paramaz Avedisian Building</v>
          </cell>
        </row>
      </sheetData>
      <sheetData sheetId="4095">
        <row r="8">
          <cell r="D8" t="str">
            <v>Paramaz Avedisian Building</v>
          </cell>
        </row>
      </sheetData>
      <sheetData sheetId="4096"/>
      <sheetData sheetId="4097"/>
      <sheetData sheetId="4098"/>
      <sheetData sheetId="4099">
        <row r="8">
          <cell r="D8" t="str">
            <v>Paramaz Avedisian Building</v>
          </cell>
        </row>
      </sheetData>
      <sheetData sheetId="4100">
        <row r="8">
          <cell r="D8" t="str">
            <v>Paramaz Avedisian Building</v>
          </cell>
        </row>
      </sheetData>
      <sheetData sheetId="4101">
        <row r="8">
          <cell r="D8" t="str">
            <v>Paramaz Avedisian Building</v>
          </cell>
        </row>
      </sheetData>
      <sheetData sheetId="4102">
        <row r="8">
          <cell r="D8" t="str">
            <v>Paramaz Avedisian Building</v>
          </cell>
        </row>
      </sheetData>
      <sheetData sheetId="4103">
        <row r="8">
          <cell r="D8" t="str">
            <v>Paramaz Avedisian Building</v>
          </cell>
        </row>
      </sheetData>
      <sheetData sheetId="4104">
        <row r="8">
          <cell r="D8" t="str">
            <v>Paramaz Avedisian Building</v>
          </cell>
        </row>
      </sheetData>
      <sheetData sheetId="4105">
        <row r="8">
          <cell r="D8" t="str">
            <v>Paramaz Avedisian Building</v>
          </cell>
        </row>
      </sheetData>
      <sheetData sheetId="4106">
        <row r="8">
          <cell r="D8" t="str">
            <v>Paramaz Avedisian Building</v>
          </cell>
        </row>
      </sheetData>
      <sheetData sheetId="4107">
        <row r="8">
          <cell r="D8" t="str">
            <v>Paramaz Avedisian Building</v>
          </cell>
        </row>
      </sheetData>
      <sheetData sheetId="4108">
        <row r="8">
          <cell r="D8" t="str">
            <v>Paramaz Avedisian Building</v>
          </cell>
        </row>
      </sheetData>
      <sheetData sheetId="4109">
        <row r="8">
          <cell r="D8" t="str">
            <v>Paramaz Avedisian Building</v>
          </cell>
        </row>
      </sheetData>
      <sheetData sheetId="4110">
        <row r="8">
          <cell r="D8" t="str">
            <v>Paramaz Avedisian Building</v>
          </cell>
        </row>
      </sheetData>
      <sheetData sheetId="4111">
        <row r="8">
          <cell r="D8" t="str">
            <v>Paramaz Avedisian Building</v>
          </cell>
        </row>
      </sheetData>
      <sheetData sheetId="4112">
        <row r="8">
          <cell r="D8" t="str">
            <v>Paramaz Avedisian Building</v>
          </cell>
        </row>
      </sheetData>
      <sheetData sheetId="4113">
        <row r="8">
          <cell r="D8" t="str">
            <v>Paramaz Avedisian Building</v>
          </cell>
        </row>
      </sheetData>
      <sheetData sheetId="4114"/>
      <sheetData sheetId="4115"/>
      <sheetData sheetId="4116"/>
      <sheetData sheetId="4117">
        <row r="8">
          <cell r="D8" t="str">
            <v>Paramaz Avedisian Building</v>
          </cell>
        </row>
      </sheetData>
      <sheetData sheetId="4118">
        <row r="8">
          <cell r="D8" t="str">
            <v>Paramaz Avedisian Building</v>
          </cell>
        </row>
      </sheetData>
      <sheetData sheetId="4119">
        <row r="8">
          <cell r="D8" t="str">
            <v>Paramaz Avedisian Building</v>
          </cell>
        </row>
      </sheetData>
      <sheetData sheetId="4120">
        <row r="8">
          <cell r="D8" t="str">
            <v>Paramaz Avedisian Building</v>
          </cell>
        </row>
      </sheetData>
      <sheetData sheetId="4121">
        <row r="8">
          <cell r="D8" t="str">
            <v>Paramaz Avedisian Building</v>
          </cell>
        </row>
      </sheetData>
      <sheetData sheetId="4122">
        <row r="8">
          <cell r="D8" t="str">
            <v>Paramaz Avedisian Building</v>
          </cell>
        </row>
      </sheetData>
      <sheetData sheetId="4123">
        <row r="8">
          <cell r="D8" t="str">
            <v>Paramaz Avedisian Building</v>
          </cell>
        </row>
      </sheetData>
      <sheetData sheetId="4124">
        <row r="8">
          <cell r="D8" t="str">
            <v>Paramaz Avedisian Building</v>
          </cell>
        </row>
      </sheetData>
      <sheetData sheetId="4125">
        <row r="8">
          <cell r="D8" t="str">
            <v>Paramaz Avedisian Building</v>
          </cell>
        </row>
      </sheetData>
      <sheetData sheetId="4126">
        <row r="8">
          <cell r="D8" t="str">
            <v>Paramaz Avedisian Building</v>
          </cell>
        </row>
      </sheetData>
      <sheetData sheetId="4127">
        <row r="8">
          <cell r="D8" t="str">
            <v>Paramaz Avedisian Building</v>
          </cell>
        </row>
      </sheetData>
      <sheetData sheetId="4128">
        <row r="8">
          <cell r="D8" t="str">
            <v>Paramaz Avedisian Building</v>
          </cell>
        </row>
      </sheetData>
      <sheetData sheetId="4129">
        <row r="8">
          <cell r="D8" t="str">
            <v>Paramaz Avedisian Building</v>
          </cell>
        </row>
      </sheetData>
      <sheetData sheetId="4130">
        <row r="8">
          <cell r="D8" t="str">
            <v>Paramaz Avedisian Building</v>
          </cell>
        </row>
      </sheetData>
      <sheetData sheetId="4131">
        <row r="8">
          <cell r="D8" t="str">
            <v>Paramaz Avedisian Building</v>
          </cell>
        </row>
      </sheetData>
      <sheetData sheetId="4132"/>
      <sheetData sheetId="4133"/>
      <sheetData sheetId="4134"/>
      <sheetData sheetId="4135">
        <row r="8">
          <cell r="D8" t="str">
            <v>Paramaz Avedisian Building</v>
          </cell>
        </row>
      </sheetData>
      <sheetData sheetId="4136">
        <row r="8">
          <cell r="D8" t="str">
            <v>Paramaz Avedisian Building</v>
          </cell>
        </row>
      </sheetData>
      <sheetData sheetId="4137">
        <row r="8">
          <cell r="D8" t="str">
            <v>Paramaz Avedisian Building</v>
          </cell>
        </row>
      </sheetData>
      <sheetData sheetId="4138">
        <row r="8">
          <cell r="D8" t="str">
            <v>Paramaz Avedisian Building</v>
          </cell>
        </row>
      </sheetData>
      <sheetData sheetId="4139">
        <row r="8">
          <cell r="D8" t="str">
            <v>Paramaz Avedisian Building</v>
          </cell>
        </row>
      </sheetData>
      <sheetData sheetId="4140">
        <row r="8">
          <cell r="D8" t="str">
            <v>Paramaz Avedisian Building</v>
          </cell>
        </row>
      </sheetData>
      <sheetData sheetId="4141">
        <row r="8">
          <cell r="D8" t="str">
            <v>Paramaz Avedisian Building</v>
          </cell>
        </row>
      </sheetData>
      <sheetData sheetId="4142">
        <row r="8">
          <cell r="D8" t="str">
            <v>Paramaz Avedisian Building</v>
          </cell>
        </row>
      </sheetData>
      <sheetData sheetId="4143">
        <row r="8">
          <cell r="D8" t="str">
            <v>Paramaz Avedisian Building</v>
          </cell>
        </row>
      </sheetData>
      <sheetData sheetId="4144">
        <row r="8">
          <cell r="D8" t="str">
            <v>Paramaz Avedisian Building</v>
          </cell>
        </row>
      </sheetData>
      <sheetData sheetId="4145">
        <row r="8">
          <cell r="D8" t="str">
            <v>Paramaz Avedisian Building</v>
          </cell>
        </row>
      </sheetData>
      <sheetData sheetId="4146">
        <row r="8">
          <cell r="D8" t="str">
            <v>Paramaz Avedisian Building</v>
          </cell>
        </row>
      </sheetData>
      <sheetData sheetId="4147">
        <row r="8">
          <cell r="D8" t="str">
            <v>Paramaz Avedisian Building</v>
          </cell>
        </row>
      </sheetData>
      <sheetData sheetId="4148">
        <row r="8">
          <cell r="D8" t="str">
            <v>Paramaz Avedisian Building</v>
          </cell>
        </row>
      </sheetData>
      <sheetData sheetId="4149"/>
      <sheetData sheetId="4150"/>
      <sheetData sheetId="4151"/>
      <sheetData sheetId="4152"/>
      <sheetData sheetId="4153">
        <row r="8">
          <cell r="D8" t="str">
            <v>Paramaz Avedisian Building</v>
          </cell>
        </row>
      </sheetData>
      <sheetData sheetId="4154">
        <row r="8">
          <cell r="D8" t="str">
            <v>Paramaz Avedisian Building</v>
          </cell>
        </row>
      </sheetData>
      <sheetData sheetId="4155">
        <row r="8">
          <cell r="D8" t="str">
            <v>Paramaz Avedisian Building</v>
          </cell>
        </row>
      </sheetData>
      <sheetData sheetId="4156">
        <row r="8">
          <cell r="D8" t="str">
            <v>Paramaz Avedisian Building</v>
          </cell>
        </row>
      </sheetData>
      <sheetData sheetId="4157">
        <row r="8">
          <cell r="D8" t="str">
            <v>Paramaz Avedisian Building</v>
          </cell>
        </row>
      </sheetData>
      <sheetData sheetId="4158">
        <row r="8">
          <cell r="D8" t="str">
            <v>Paramaz Avedisian Building</v>
          </cell>
        </row>
      </sheetData>
      <sheetData sheetId="4159">
        <row r="8">
          <cell r="D8" t="str">
            <v>Paramaz Avedisian Building</v>
          </cell>
        </row>
      </sheetData>
      <sheetData sheetId="4160">
        <row r="8">
          <cell r="D8" t="str">
            <v>Paramaz Avedisian Building</v>
          </cell>
        </row>
      </sheetData>
      <sheetData sheetId="4161">
        <row r="8">
          <cell r="D8" t="str">
            <v>Paramaz Avedisian Building</v>
          </cell>
        </row>
      </sheetData>
      <sheetData sheetId="4162">
        <row r="8">
          <cell r="D8" t="str">
            <v>Paramaz Avedisian Building</v>
          </cell>
        </row>
      </sheetData>
      <sheetData sheetId="4163">
        <row r="8">
          <cell r="D8" t="str">
            <v>Paramaz Avedisian Building</v>
          </cell>
        </row>
      </sheetData>
      <sheetData sheetId="4164">
        <row r="8">
          <cell r="D8" t="str">
            <v>Paramaz Avedisian Building</v>
          </cell>
        </row>
      </sheetData>
      <sheetData sheetId="4165">
        <row r="8">
          <cell r="D8" t="str">
            <v>Paramaz Avedisian Building</v>
          </cell>
        </row>
      </sheetData>
      <sheetData sheetId="4166">
        <row r="8">
          <cell r="D8" t="str">
            <v>Paramaz Avedisian Building</v>
          </cell>
        </row>
      </sheetData>
      <sheetData sheetId="4167">
        <row r="8">
          <cell r="D8" t="str">
            <v>Paramaz Avedisian Building</v>
          </cell>
        </row>
      </sheetData>
      <sheetData sheetId="4168">
        <row r="8">
          <cell r="D8" t="str">
            <v>Paramaz Avedisian Building</v>
          </cell>
        </row>
      </sheetData>
      <sheetData sheetId="4169">
        <row r="8">
          <cell r="D8" t="str">
            <v>Paramaz Avedisian Building</v>
          </cell>
        </row>
      </sheetData>
      <sheetData sheetId="4170"/>
      <sheetData sheetId="4171">
        <row r="8">
          <cell r="D8" t="str">
            <v>Paramaz Avedisian Building</v>
          </cell>
        </row>
      </sheetData>
      <sheetData sheetId="4172">
        <row r="8">
          <cell r="D8" t="str">
            <v>Paramaz Avedisian Building</v>
          </cell>
        </row>
      </sheetData>
      <sheetData sheetId="4173">
        <row r="8">
          <cell r="D8" t="str">
            <v>Paramaz Avedisian Building</v>
          </cell>
        </row>
      </sheetData>
      <sheetData sheetId="4174">
        <row r="8">
          <cell r="D8" t="str">
            <v>Paramaz Avedisian Building</v>
          </cell>
        </row>
      </sheetData>
      <sheetData sheetId="4175">
        <row r="8">
          <cell r="D8" t="str">
            <v>Paramaz Avedisian Building</v>
          </cell>
        </row>
      </sheetData>
      <sheetData sheetId="4176">
        <row r="8">
          <cell r="D8" t="str">
            <v>Paramaz Avedisian Building</v>
          </cell>
        </row>
      </sheetData>
      <sheetData sheetId="4177">
        <row r="8">
          <cell r="D8" t="str">
            <v>Paramaz Avedisian Building</v>
          </cell>
        </row>
      </sheetData>
      <sheetData sheetId="4178">
        <row r="8">
          <cell r="D8" t="str">
            <v>Paramaz Avedisian Building</v>
          </cell>
        </row>
      </sheetData>
      <sheetData sheetId="4179">
        <row r="8">
          <cell r="D8" t="str">
            <v>Paramaz Avedisian Building</v>
          </cell>
        </row>
      </sheetData>
      <sheetData sheetId="4180">
        <row r="8">
          <cell r="D8" t="str">
            <v>Paramaz Avedisian Building</v>
          </cell>
        </row>
      </sheetData>
      <sheetData sheetId="4181">
        <row r="8">
          <cell r="D8" t="str">
            <v>Paramaz Avedisian Building</v>
          </cell>
        </row>
      </sheetData>
      <sheetData sheetId="4182">
        <row r="8">
          <cell r="D8" t="str">
            <v>Paramaz Avedisian Building</v>
          </cell>
        </row>
      </sheetData>
      <sheetData sheetId="4183">
        <row r="8">
          <cell r="D8" t="str">
            <v>Paramaz Avedisian Building</v>
          </cell>
        </row>
      </sheetData>
      <sheetData sheetId="4184">
        <row r="8">
          <cell r="D8" t="str">
            <v>Paramaz Avedisian Building</v>
          </cell>
        </row>
      </sheetData>
      <sheetData sheetId="4185"/>
      <sheetData sheetId="4186"/>
      <sheetData sheetId="4187"/>
      <sheetData sheetId="4188"/>
      <sheetData sheetId="4189">
        <row r="8">
          <cell r="D8" t="str">
            <v>Paramaz Avedisian Building</v>
          </cell>
        </row>
      </sheetData>
      <sheetData sheetId="4190">
        <row r="8">
          <cell r="D8" t="str">
            <v>Paramaz Avedisian Building</v>
          </cell>
        </row>
      </sheetData>
      <sheetData sheetId="4191">
        <row r="8">
          <cell r="D8" t="str">
            <v>Paramaz Avedisian Building</v>
          </cell>
        </row>
      </sheetData>
      <sheetData sheetId="4192">
        <row r="8">
          <cell r="D8" t="str">
            <v>Paramaz Avedisian Building</v>
          </cell>
        </row>
      </sheetData>
      <sheetData sheetId="4193">
        <row r="8">
          <cell r="D8" t="str">
            <v>Paramaz Avedisian Building</v>
          </cell>
        </row>
      </sheetData>
      <sheetData sheetId="4194">
        <row r="8">
          <cell r="D8" t="str">
            <v>Paramaz Avedisian Building</v>
          </cell>
        </row>
      </sheetData>
      <sheetData sheetId="4195">
        <row r="8">
          <cell r="D8" t="str">
            <v>Paramaz Avedisian Building</v>
          </cell>
        </row>
      </sheetData>
      <sheetData sheetId="4196">
        <row r="8">
          <cell r="D8" t="str">
            <v>Paramaz Avedisian Building</v>
          </cell>
        </row>
      </sheetData>
      <sheetData sheetId="4197">
        <row r="8">
          <cell r="D8" t="str">
            <v>Paramaz Avedisian Building</v>
          </cell>
        </row>
      </sheetData>
      <sheetData sheetId="4198">
        <row r="8">
          <cell r="D8" t="str">
            <v>Paramaz Avedisian Building</v>
          </cell>
        </row>
      </sheetData>
      <sheetData sheetId="4199">
        <row r="8">
          <cell r="D8" t="str">
            <v>Paramaz Avedisian Building</v>
          </cell>
        </row>
      </sheetData>
      <sheetData sheetId="4200">
        <row r="8">
          <cell r="D8" t="str">
            <v>Paramaz Avedisian Building</v>
          </cell>
        </row>
      </sheetData>
      <sheetData sheetId="4201">
        <row r="8">
          <cell r="D8" t="str">
            <v>Paramaz Avedisian Building</v>
          </cell>
        </row>
      </sheetData>
      <sheetData sheetId="4202">
        <row r="8">
          <cell r="D8" t="str">
            <v>Paramaz Avedisian Building</v>
          </cell>
        </row>
      </sheetData>
      <sheetData sheetId="4203"/>
      <sheetData sheetId="4204"/>
      <sheetData sheetId="4205"/>
      <sheetData sheetId="4206"/>
      <sheetData sheetId="4207">
        <row r="8">
          <cell r="D8" t="str">
            <v>Paramaz Avedisian Building</v>
          </cell>
        </row>
      </sheetData>
      <sheetData sheetId="4208">
        <row r="8">
          <cell r="D8" t="str">
            <v>Paramaz Avedisian Building</v>
          </cell>
        </row>
      </sheetData>
      <sheetData sheetId="4209">
        <row r="8">
          <cell r="D8" t="str">
            <v>Paramaz Avedisian Building</v>
          </cell>
        </row>
      </sheetData>
      <sheetData sheetId="4210">
        <row r="8">
          <cell r="D8" t="str">
            <v>Paramaz Avedisian Building</v>
          </cell>
        </row>
      </sheetData>
      <sheetData sheetId="4211">
        <row r="8">
          <cell r="D8" t="str">
            <v>Paramaz Avedisian Building</v>
          </cell>
        </row>
      </sheetData>
      <sheetData sheetId="4212">
        <row r="8">
          <cell r="D8" t="str">
            <v>Paramaz Avedisian Building</v>
          </cell>
        </row>
      </sheetData>
      <sheetData sheetId="4213">
        <row r="8">
          <cell r="D8" t="str">
            <v>Paramaz Avedisian Building</v>
          </cell>
        </row>
      </sheetData>
      <sheetData sheetId="4214">
        <row r="8">
          <cell r="D8" t="str">
            <v>Paramaz Avedisian Building</v>
          </cell>
        </row>
      </sheetData>
      <sheetData sheetId="4215">
        <row r="8">
          <cell r="D8" t="str">
            <v>Paramaz Avedisian Building</v>
          </cell>
        </row>
      </sheetData>
      <sheetData sheetId="4216">
        <row r="8">
          <cell r="D8" t="str">
            <v>Paramaz Avedisian Building</v>
          </cell>
        </row>
      </sheetData>
      <sheetData sheetId="4217">
        <row r="8">
          <cell r="D8" t="str">
            <v>Paramaz Avedisian Building</v>
          </cell>
        </row>
      </sheetData>
      <sheetData sheetId="4218">
        <row r="8">
          <cell r="D8" t="str">
            <v>Paramaz Avedisian Building</v>
          </cell>
        </row>
      </sheetData>
      <sheetData sheetId="4219">
        <row r="8">
          <cell r="D8" t="str">
            <v>Paramaz Avedisian Building</v>
          </cell>
        </row>
      </sheetData>
      <sheetData sheetId="4220">
        <row r="8">
          <cell r="D8" t="str">
            <v>Paramaz Avedisian Building</v>
          </cell>
        </row>
      </sheetData>
      <sheetData sheetId="4221"/>
      <sheetData sheetId="4222"/>
      <sheetData sheetId="4223"/>
      <sheetData sheetId="4224"/>
      <sheetData sheetId="4225"/>
      <sheetData sheetId="4226">
        <row r="8">
          <cell r="D8" t="str">
            <v>Paramaz Avedisian Building</v>
          </cell>
        </row>
      </sheetData>
      <sheetData sheetId="4227">
        <row r="8">
          <cell r="D8" t="str">
            <v>Paramaz Avedisian Building</v>
          </cell>
        </row>
      </sheetData>
      <sheetData sheetId="4228">
        <row r="8">
          <cell r="D8" t="str">
            <v>Paramaz Avedisian Building</v>
          </cell>
        </row>
      </sheetData>
      <sheetData sheetId="4229">
        <row r="8">
          <cell r="D8" t="str">
            <v>Paramaz Avedisian Building</v>
          </cell>
        </row>
      </sheetData>
      <sheetData sheetId="4230">
        <row r="8">
          <cell r="D8" t="str">
            <v>Paramaz Avedisian Building</v>
          </cell>
        </row>
      </sheetData>
      <sheetData sheetId="4231">
        <row r="8">
          <cell r="D8" t="str">
            <v>Paramaz Avedisian Building</v>
          </cell>
        </row>
      </sheetData>
      <sheetData sheetId="4232">
        <row r="8">
          <cell r="D8" t="str">
            <v>Paramaz Avedisian Building</v>
          </cell>
        </row>
      </sheetData>
      <sheetData sheetId="4233">
        <row r="8">
          <cell r="D8" t="str">
            <v>Paramaz Avedisian Building</v>
          </cell>
        </row>
      </sheetData>
      <sheetData sheetId="4234">
        <row r="8">
          <cell r="D8" t="str">
            <v>Paramaz Avedisian Building</v>
          </cell>
        </row>
      </sheetData>
      <sheetData sheetId="4235">
        <row r="8">
          <cell r="D8" t="str">
            <v>Paramaz Avedisian Building</v>
          </cell>
        </row>
      </sheetData>
      <sheetData sheetId="4236"/>
      <sheetData sheetId="4237"/>
      <sheetData sheetId="4238"/>
      <sheetData sheetId="4239"/>
      <sheetData sheetId="4240"/>
      <sheetData sheetId="4241"/>
      <sheetData sheetId="4242"/>
      <sheetData sheetId="4243"/>
      <sheetData sheetId="4244">
        <row r="8">
          <cell r="D8" t="str">
            <v>Paramaz Avedisian Building</v>
          </cell>
        </row>
      </sheetData>
      <sheetData sheetId="4245">
        <row r="8">
          <cell r="D8" t="str">
            <v>Paramaz Avedisian Building</v>
          </cell>
        </row>
      </sheetData>
      <sheetData sheetId="4246">
        <row r="8">
          <cell r="D8" t="str">
            <v>Paramaz Avedisian Building</v>
          </cell>
        </row>
      </sheetData>
      <sheetData sheetId="4247">
        <row r="8">
          <cell r="D8" t="str">
            <v>Paramaz Avedisian Building</v>
          </cell>
        </row>
      </sheetData>
      <sheetData sheetId="4248">
        <row r="8">
          <cell r="D8" t="str">
            <v>Paramaz Avedisian Building</v>
          </cell>
        </row>
      </sheetData>
      <sheetData sheetId="4249">
        <row r="8">
          <cell r="D8" t="str">
            <v>Paramaz Avedisian Building</v>
          </cell>
        </row>
      </sheetData>
      <sheetData sheetId="4250">
        <row r="8">
          <cell r="D8" t="str">
            <v>Paramaz Avedisian Building</v>
          </cell>
        </row>
      </sheetData>
      <sheetData sheetId="4251">
        <row r="8">
          <cell r="D8" t="str">
            <v>Paramaz Avedisian Building</v>
          </cell>
        </row>
      </sheetData>
      <sheetData sheetId="4252">
        <row r="8">
          <cell r="D8" t="str">
            <v>Paramaz Avedisian Building</v>
          </cell>
        </row>
      </sheetData>
      <sheetData sheetId="4253">
        <row r="8">
          <cell r="D8" t="str">
            <v>Paramaz Avedisian Building</v>
          </cell>
        </row>
      </sheetData>
      <sheetData sheetId="4254">
        <row r="8">
          <cell r="D8" t="str">
            <v>Paramaz Avedisian Building</v>
          </cell>
        </row>
      </sheetData>
      <sheetData sheetId="4255"/>
      <sheetData sheetId="4256"/>
      <sheetData sheetId="4257"/>
      <sheetData sheetId="4258"/>
      <sheetData sheetId="4259"/>
      <sheetData sheetId="4260"/>
      <sheetData sheetId="4261"/>
      <sheetData sheetId="4262">
        <row r="8">
          <cell r="D8" t="str">
            <v>Paramaz Avedisian Building</v>
          </cell>
        </row>
      </sheetData>
      <sheetData sheetId="4263">
        <row r="8">
          <cell r="D8" t="str">
            <v>Paramaz Avedisian Building</v>
          </cell>
        </row>
      </sheetData>
      <sheetData sheetId="4264">
        <row r="8">
          <cell r="D8" t="str">
            <v>Paramaz Avedisian Building</v>
          </cell>
        </row>
      </sheetData>
      <sheetData sheetId="4265">
        <row r="8">
          <cell r="D8" t="str">
            <v>Paramaz Avedisian Building</v>
          </cell>
        </row>
      </sheetData>
      <sheetData sheetId="4266">
        <row r="8">
          <cell r="D8" t="str">
            <v>Paramaz Avedisian Building</v>
          </cell>
        </row>
      </sheetData>
      <sheetData sheetId="4267">
        <row r="8">
          <cell r="D8" t="str">
            <v>Paramaz Avedisian Building</v>
          </cell>
        </row>
      </sheetData>
      <sheetData sheetId="4268">
        <row r="8">
          <cell r="D8" t="str">
            <v>Paramaz Avedisian Building</v>
          </cell>
        </row>
      </sheetData>
      <sheetData sheetId="4269">
        <row r="8">
          <cell r="D8" t="str">
            <v>Paramaz Avedisian Building</v>
          </cell>
        </row>
      </sheetData>
      <sheetData sheetId="4270">
        <row r="8">
          <cell r="D8" t="str">
            <v>Paramaz Avedisian Building</v>
          </cell>
        </row>
      </sheetData>
      <sheetData sheetId="4271">
        <row r="8">
          <cell r="D8" t="str">
            <v>Paramaz Avedisian Building</v>
          </cell>
        </row>
      </sheetData>
      <sheetData sheetId="4272">
        <row r="8">
          <cell r="D8" t="str">
            <v>Paramaz Avedisian Building</v>
          </cell>
        </row>
      </sheetData>
      <sheetData sheetId="4273"/>
      <sheetData sheetId="4274"/>
      <sheetData sheetId="4275"/>
      <sheetData sheetId="4276"/>
      <sheetData sheetId="4277"/>
      <sheetData sheetId="4278"/>
      <sheetData sheetId="4279"/>
      <sheetData sheetId="4280">
        <row r="8">
          <cell r="D8" t="str">
            <v>Paramaz Avedisian Building</v>
          </cell>
        </row>
      </sheetData>
      <sheetData sheetId="4281">
        <row r="8">
          <cell r="D8" t="str">
            <v>Paramaz Avedisian Building</v>
          </cell>
        </row>
      </sheetData>
      <sheetData sheetId="4282">
        <row r="8">
          <cell r="D8" t="str">
            <v>Paramaz Avedisian Building</v>
          </cell>
        </row>
      </sheetData>
      <sheetData sheetId="4283">
        <row r="8">
          <cell r="D8" t="str">
            <v>Paramaz Avedisian Building</v>
          </cell>
        </row>
      </sheetData>
      <sheetData sheetId="4284">
        <row r="8">
          <cell r="D8" t="str">
            <v>Paramaz Avedisian Building</v>
          </cell>
        </row>
      </sheetData>
      <sheetData sheetId="4285">
        <row r="8">
          <cell r="D8" t="str">
            <v>Paramaz Avedisian Building</v>
          </cell>
        </row>
      </sheetData>
      <sheetData sheetId="4286">
        <row r="8">
          <cell r="D8" t="str">
            <v>Paramaz Avedisian Building</v>
          </cell>
        </row>
      </sheetData>
      <sheetData sheetId="4287">
        <row r="8">
          <cell r="D8" t="str">
            <v>Paramaz Avedisian Building</v>
          </cell>
        </row>
      </sheetData>
      <sheetData sheetId="4288">
        <row r="8">
          <cell r="D8" t="str">
            <v>Paramaz Avedisian Building</v>
          </cell>
        </row>
      </sheetData>
      <sheetData sheetId="4289">
        <row r="8">
          <cell r="D8" t="str">
            <v>Paramaz Avedisian Building</v>
          </cell>
        </row>
      </sheetData>
      <sheetData sheetId="4290">
        <row r="8">
          <cell r="D8" t="str">
            <v>Paramaz Avedisian Building</v>
          </cell>
        </row>
      </sheetData>
      <sheetData sheetId="4291"/>
      <sheetData sheetId="4292"/>
      <sheetData sheetId="4293"/>
      <sheetData sheetId="4294">
        <row r="8">
          <cell r="D8" t="str">
            <v>Paramaz Avedisian Building</v>
          </cell>
        </row>
      </sheetData>
      <sheetData sheetId="4295">
        <row r="8">
          <cell r="D8" t="str">
            <v>Paramaz Avedisian Building</v>
          </cell>
        </row>
      </sheetData>
      <sheetData sheetId="4296">
        <row r="8">
          <cell r="D8" t="str">
            <v>Paramaz Avedisian Building</v>
          </cell>
        </row>
      </sheetData>
      <sheetData sheetId="4297">
        <row r="8">
          <cell r="D8" t="str">
            <v>Paramaz Avedisian Building</v>
          </cell>
        </row>
      </sheetData>
      <sheetData sheetId="4298">
        <row r="8">
          <cell r="D8" t="str">
            <v>Paramaz Avedisian Building</v>
          </cell>
        </row>
      </sheetData>
      <sheetData sheetId="4299">
        <row r="8">
          <cell r="D8" t="str">
            <v>Paramaz Avedisian Building</v>
          </cell>
        </row>
      </sheetData>
      <sheetData sheetId="4300">
        <row r="8">
          <cell r="D8" t="str">
            <v>Paramaz Avedisian Building</v>
          </cell>
        </row>
      </sheetData>
      <sheetData sheetId="4301">
        <row r="8">
          <cell r="D8" t="str">
            <v>Paramaz Avedisian Building</v>
          </cell>
        </row>
      </sheetData>
      <sheetData sheetId="4302">
        <row r="8">
          <cell r="D8" t="str">
            <v>Paramaz Avedisian Building</v>
          </cell>
        </row>
      </sheetData>
      <sheetData sheetId="4303">
        <row r="8">
          <cell r="D8" t="str">
            <v>Paramaz Avedisian Building</v>
          </cell>
        </row>
      </sheetData>
      <sheetData sheetId="4304">
        <row r="8">
          <cell r="D8" t="str">
            <v>Paramaz Avedisian Building</v>
          </cell>
        </row>
      </sheetData>
      <sheetData sheetId="4305">
        <row r="8">
          <cell r="D8" t="str">
            <v>Paramaz Avedisian Building</v>
          </cell>
        </row>
      </sheetData>
      <sheetData sheetId="4306">
        <row r="8">
          <cell r="D8" t="str">
            <v>Paramaz Avedisian Building</v>
          </cell>
        </row>
      </sheetData>
      <sheetData sheetId="4307">
        <row r="8">
          <cell r="D8" t="str">
            <v>Paramaz Avedisian Building</v>
          </cell>
        </row>
      </sheetData>
      <sheetData sheetId="4308">
        <row r="8">
          <cell r="D8" t="str">
            <v>Paramaz Avedisian Building</v>
          </cell>
        </row>
      </sheetData>
      <sheetData sheetId="4309"/>
      <sheetData sheetId="4310"/>
      <sheetData sheetId="4311"/>
      <sheetData sheetId="4312">
        <row r="8">
          <cell r="D8" t="str">
            <v>Paramaz Avedisian Building</v>
          </cell>
        </row>
      </sheetData>
      <sheetData sheetId="4313">
        <row r="8">
          <cell r="D8" t="str">
            <v>Paramaz Avedisian Building</v>
          </cell>
        </row>
      </sheetData>
      <sheetData sheetId="4314">
        <row r="8">
          <cell r="D8" t="str">
            <v>Paramaz Avedisian Building</v>
          </cell>
        </row>
      </sheetData>
      <sheetData sheetId="4315">
        <row r="8">
          <cell r="D8" t="str">
            <v>Paramaz Avedisian Building</v>
          </cell>
        </row>
      </sheetData>
      <sheetData sheetId="4316">
        <row r="8">
          <cell r="D8" t="str">
            <v>Paramaz Avedisian Building</v>
          </cell>
        </row>
      </sheetData>
      <sheetData sheetId="4317">
        <row r="8">
          <cell r="D8" t="str">
            <v>Paramaz Avedisian Building</v>
          </cell>
        </row>
      </sheetData>
      <sheetData sheetId="4318">
        <row r="8">
          <cell r="D8" t="str">
            <v>Paramaz Avedisian Building</v>
          </cell>
        </row>
      </sheetData>
      <sheetData sheetId="4319">
        <row r="8">
          <cell r="D8" t="str">
            <v>Paramaz Avedisian Building</v>
          </cell>
        </row>
      </sheetData>
      <sheetData sheetId="4320">
        <row r="8">
          <cell r="D8" t="str">
            <v>Paramaz Avedisian Building</v>
          </cell>
        </row>
      </sheetData>
      <sheetData sheetId="4321">
        <row r="8">
          <cell r="D8" t="str">
            <v>Paramaz Avedisian Building</v>
          </cell>
        </row>
      </sheetData>
      <sheetData sheetId="4322">
        <row r="8">
          <cell r="D8" t="str">
            <v>Paramaz Avedisian Building</v>
          </cell>
        </row>
      </sheetData>
      <sheetData sheetId="4323">
        <row r="8">
          <cell r="D8" t="str">
            <v>Paramaz Avedisian Building</v>
          </cell>
        </row>
      </sheetData>
      <sheetData sheetId="4324">
        <row r="8">
          <cell r="D8" t="str">
            <v>Paramaz Avedisian Building</v>
          </cell>
        </row>
      </sheetData>
      <sheetData sheetId="4325">
        <row r="8">
          <cell r="D8" t="str">
            <v>Paramaz Avedisian Building</v>
          </cell>
        </row>
      </sheetData>
      <sheetData sheetId="4326">
        <row r="8">
          <cell r="D8" t="str">
            <v>Paramaz Avedisian Building</v>
          </cell>
        </row>
      </sheetData>
      <sheetData sheetId="4327"/>
      <sheetData sheetId="4328"/>
      <sheetData sheetId="4329"/>
      <sheetData sheetId="4330">
        <row r="8">
          <cell r="D8" t="str">
            <v>Paramaz Avedisian Building</v>
          </cell>
        </row>
      </sheetData>
      <sheetData sheetId="4331">
        <row r="8">
          <cell r="D8" t="str">
            <v>Paramaz Avedisian Building</v>
          </cell>
        </row>
      </sheetData>
      <sheetData sheetId="4332">
        <row r="8">
          <cell r="D8" t="str">
            <v>Paramaz Avedisian Building</v>
          </cell>
        </row>
      </sheetData>
      <sheetData sheetId="4333">
        <row r="8">
          <cell r="D8" t="str">
            <v>Paramaz Avedisian Building</v>
          </cell>
        </row>
      </sheetData>
      <sheetData sheetId="4334">
        <row r="8">
          <cell r="D8" t="str">
            <v>Paramaz Avedisian Building</v>
          </cell>
        </row>
      </sheetData>
      <sheetData sheetId="4335">
        <row r="8">
          <cell r="D8" t="str">
            <v>Paramaz Avedisian Building</v>
          </cell>
        </row>
      </sheetData>
      <sheetData sheetId="4336">
        <row r="8">
          <cell r="D8" t="str">
            <v>Paramaz Avedisian Building</v>
          </cell>
        </row>
      </sheetData>
      <sheetData sheetId="4337">
        <row r="8">
          <cell r="D8" t="str">
            <v>Paramaz Avedisian Building</v>
          </cell>
        </row>
      </sheetData>
      <sheetData sheetId="4338">
        <row r="8">
          <cell r="D8" t="str">
            <v>Paramaz Avedisian Building</v>
          </cell>
        </row>
      </sheetData>
      <sheetData sheetId="4339">
        <row r="8">
          <cell r="D8" t="str">
            <v>Paramaz Avedisian Building</v>
          </cell>
        </row>
      </sheetData>
      <sheetData sheetId="4340">
        <row r="8">
          <cell r="D8" t="str">
            <v>Paramaz Avedisian Building</v>
          </cell>
        </row>
      </sheetData>
      <sheetData sheetId="4341">
        <row r="8">
          <cell r="D8" t="str">
            <v>Paramaz Avedisian Building</v>
          </cell>
        </row>
      </sheetData>
      <sheetData sheetId="4342">
        <row r="8">
          <cell r="D8" t="str">
            <v>Paramaz Avedisian Building</v>
          </cell>
        </row>
      </sheetData>
      <sheetData sheetId="4343">
        <row r="8">
          <cell r="D8" t="str">
            <v>Paramaz Avedisian Building</v>
          </cell>
        </row>
      </sheetData>
      <sheetData sheetId="4344">
        <row r="8">
          <cell r="D8" t="str">
            <v>Paramaz Avedisian Building</v>
          </cell>
        </row>
      </sheetData>
      <sheetData sheetId="4345">
        <row r="8">
          <cell r="D8" t="str">
            <v>Paramaz Avedisian Building</v>
          </cell>
        </row>
      </sheetData>
      <sheetData sheetId="4346">
        <row r="8">
          <cell r="D8" t="str">
            <v>Paramaz Avedisian Building</v>
          </cell>
        </row>
      </sheetData>
      <sheetData sheetId="4347">
        <row r="8">
          <cell r="D8" t="str">
            <v>Paramaz Avedisian Building</v>
          </cell>
        </row>
      </sheetData>
      <sheetData sheetId="4348">
        <row r="8">
          <cell r="D8" t="str">
            <v>Paramaz Avedisian Building</v>
          </cell>
        </row>
      </sheetData>
      <sheetData sheetId="4349">
        <row r="8">
          <cell r="D8" t="str">
            <v>Paramaz Avedisian Building</v>
          </cell>
        </row>
      </sheetData>
      <sheetData sheetId="4350">
        <row r="8">
          <cell r="D8" t="str">
            <v>Paramaz Avedisian Building</v>
          </cell>
        </row>
      </sheetData>
      <sheetData sheetId="4351">
        <row r="8">
          <cell r="D8" t="str">
            <v>Paramaz Avedisian Building</v>
          </cell>
        </row>
      </sheetData>
      <sheetData sheetId="4352">
        <row r="8">
          <cell r="D8" t="str">
            <v>Paramaz Avedisian Building</v>
          </cell>
        </row>
      </sheetData>
      <sheetData sheetId="4353">
        <row r="8">
          <cell r="D8" t="str">
            <v>Paramaz Avedisian Building</v>
          </cell>
        </row>
      </sheetData>
      <sheetData sheetId="4354">
        <row r="8">
          <cell r="D8" t="str">
            <v>Paramaz Avedisian Building</v>
          </cell>
        </row>
      </sheetData>
      <sheetData sheetId="4355">
        <row r="8">
          <cell r="D8" t="str">
            <v>Paramaz Avedisian Building</v>
          </cell>
        </row>
      </sheetData>
      <sheetData sheetId="4356">
        <row r="8">
          <cell r="D8" t="str">
            <v>Paramaz Avedisian Building</v>
          </cell>
        </row>
      </sheetData>
      <sheetData sheetId="4357">
        <row r="8">
          <cell r="D8" t="str">
            <v>Paramaz Avedisian Building</v>
          </cell>
        </row>
      </sheetData>
      <sheetData sheetId="4358">
        <row r="8">
          <cell r="D8" t="str">
            <v>Paramaz Avedisian Building</v>
          </cell>
        </row>
      </sheetData>
      <sheetData sheetId="4359">
        <row r="8">
          <cell r="D8" t="str">
            <v>Paramaz Avedisian Building</v>
          </cell>
        </row>
      </sheetData>
      <sheetData sheetId="4360"/>
      <sheetData sheetId="4361"/>
      <sheetData sheetId="4362"/>
      <sheetData sheetId="4363"/>
      <sheetData sheetId="4364">
        <row r="8">
          <cell r="D8" t="str">
            <v>Paramaz Avedisian Building</v>
          </cell>
        </row>
      </sheetData>
      <sheetData sheetId="4365">
        <row r="8">
          <cell r="D8" t="str">
            <v>Paramaz Avedisian Building</v>
          </cell>
        </row>
      </sheetData>
      <sheetData sheetId="4366">
        <row r="8">
          <cell r="D8" t="str">
            <v>Paramaz Avedisian Building</v>
          </cell>
        </row>
      </sheetData>
      <sheetData sheetId="4367">
        <row r="8">
          <cell r="D8" t="str">
            <v>Paramaz Avedisian Building</v>
          </cell>
        </row>
      </sheetData>
      <sheetData sheetId="4368">
        <row r="8">
          <cell r="D8" t="str">
            <v>Paramaz Avedisian Building</v>
          </cell>
        </row>
      </sheetData>
      <sheetData sheetId="4369">
        <row r="8">
          <cell r="D8" t="str">
            <v>Paramaz Avedisian Building</v>
          </cell>
        </row>
      </sheetData>
      <sheetData sheetId="4370">
        <row r="8">
          <cell r="D8" t="str">
            <v>Paramaz Avedisian Building</v>
          </cell>
        </row>
      </sheetData>
      <sheetData sheetId="4371">
        <row r="8">
          <cell r="D8" t="str">
            <v>Paramaz Avedisian Building</v>
          </cell>
        </row>
      </sheetData>
      <sheetData sheetId="4372">
        <row r="8">
          <cell r="D8" t="str">
            <v>Paramaz Avedisian Building</v>
          </cell>
        </row>
      </sheetData>
      <sheetData sheetId="4373">
        <row r="8">
          <cell r="D8" t="str">
            <v>Paramaz Avedisian Building</v>
          </cell>
        </row>
      </sheetData>
      <sheetData sheetId="4374">
        <row r="8">
          <cell r="D8" t="str">
            <v>Paramaz Avedisian Building</v>
          </cell>
        </row>
      </sheetData>
      <sheetData sheetId="4375">
        <row r="8">
          <cell r="D8" t="str">
            <v>Paramaz Avedisian Building</v>
          </cell>
        </row>
      </sheetData>
      <sheetData sheetId="4376">
        <row r="8">
          <cell r="D8" t="str">
            <v>Paramaz Avedisian Building</v>
          </cell>
        </row>
      </sheetData>
      <sheetData sheetId="4377">
        <row r="8">
          <cell r="D8" t="str">
            <v>Paramaz Avedisian Building</v>
          </cell>
        </row>
      </sheetData>
      <sheetData sheetId="4378">
        <row r="8">
          <cell r="D8" t="str">
            <v>Paramaz Avedisian Building</v>
          </cell>
        </row>
      </sheetData>
      <sheetData sheetId="4379">
        <row r="8">
          <cell r="D8" t="str">
            <v>Paramaz Avedisian Building</v>
          </cell>
        </row>
      </sheetData>
      <sheetData sheetId="4380"/>
      <sheetData sheetId="4381">
        <row r="8">
          <cell r="D8" t="str">
            <v>Paramaz Avedisian Building</v>
          </cell>
        </row>
      </sheetData>
      <sheetData sheetId="4382">
        <row r="8">
          <cell r="D8" t="str">
            <v>Paramaz Avedisian Building</v>
          </cell>
        </row>
      </sheetData>
      <sheetData sheetId="4383">
        <row r="8">
          <cell r="D8" t="str">
            <v>Paramaz Avedisian Building</v>
          </cell>
        </row>
      </sheetData>
      <sheetData sheetId="4384">
        <row r="8">
          <cell r="D8" t="str">
            <v>Paramaz Avedisian Building</v>
          </cell>
        </row>
      </sheetData>
      <sheetData sheetId="4385">
        <row r="8">
          <cell r="D8" t="str">
            <v>Paramaz Avedisian Building</v>
          </cell>
        </row>
      </sheetData>
      <sheetData sheetId="4386">
        <row r="8">
          <cell r="D8" t="str">
            <v>Paramaz Avedisian Building</v>
          </cell>
        </row>
      </sheetData>
      <sheetData sheetId="4387">
        <row r="8">
          <cell r="D8" t="str">
            <v>Paramaz Avedisian Building</v>
          </cell>
        </row>
      </sheetData>
      <sheetData sheetId="4388">
        <row r="8">
          <cell r="D8" t="str">
            <v>Paramaz Avedisian Building</v>
          </cell>
        </row>
      </sheetData>
      <sheetData sheetId="4389">
        <row r="8">
          <cell r="D8" t="str">
            <v>Paramaz Avedisian Building</v>
          </cell>
        </row>
      </sheetData>
      <sheetData sheetId="4390">
        <row r="8">
          <cell r="D8" t="str">
            <v>Paramaz Avedisian Building</v>
          </cell>
        </row>
      </sheetData>
      <sheetData sheetId="4391">
        <row r="8">
          <cell r="D8" t="str">
            <v>Paramaz Avedisian Building</v>
          </cell>
        </row>
      </sheetData>
      <sheetData sheetId="4392">
        <row r="8">
          <cell r="D8" t="str">
            <v>Paramaz Avedisian Building</v>
          </cell>
        </row>
      </sheetData>
      <sheetData sheetId="4393">
        <row r="8">
          <cell r="D8" t="str">
            <v>Paramaz Avedisian Building</v>
          </cell>
        </row>
      </sheetData>
      <sheetData sheetId="4394">
        <row r="8">
          <cell r="D8" t="str">
            <v>Paramaz Avedisian Building</v>
          </cell>
        </row>
      </sheetData>
      <sheetData sheetId="4395"/>
      <sheetData sheetId="4396"/>
      <sheetData sheetId="4397"/>
      <sheetData sheetId="4398"/>
      <sheetData sheetId="4399">
        <row r="8">
          <cell r="D8" t="str">
            <v>Paramaz Avedisian Building</v>
          </cell>
        </row>
      </sheetData>
      <sheetData sheetId="4400">
        <row r="8">
          <cell r="D8" t="str">
            <v>Paramaz Avedisian Building</v>
          </cell>
        </row>
      </sheetData>
      <sheetData sheetId="4401">
        <row r="8">
          <cell r="D8" t="str">
            <v>Paramaz Avedisian Building</v>
          </cell>
        </row>
      </sheetData>
      <sheetData sheetId="4402">
        <row r="8">
          <cell r="D8" t="str">
            <v>Paramaz Avedisian Building</v>
          </cell>
        </row>
      </sheetData>
      <sheetData sheetId="4403">
        <row r="8">
          <cell r="D8" t="str">
            <v>Paramaz Avedisian Building</v>
          </cell>
        </row>
      </sheetData>
      <sheetData sheetId="4404">
        <row r="8">
          <cell r="D8" t="str">
            <v>Paramaz Avedisian Building</v>
          </cell>
        </row>
      </sheetData>
      <sheetData sheetId="4405">
        <row r="8">
          <cell r="D8" t="str">
            <v>Paramaz Avedisian Building</v>
          </cell>
        </row>
      </sheetData>
      <sheetData sheetId="4406">
        <row r="8">
          <cell r="D8" t="str">
            <v>Paramaz Avedisian Building</v>
          </cell>
        </row>
      </sheetData>
      <sheetData sheetId="4407">
        <row r="8">
          <cell r="D8" t="str">
            <v>Paramaz Avedisian Building</v>
          </cell>
        </row>
      </sheetData>
      <sheetData sheetId="4408">
        <row r="8">
          <cell r="D8" t="str">
            <v>Paramaz Avedisian Building</v>
          </cell>
        </row>
      </sheetData>
      <sheetData sheetId="4409">
        <row r="8">
          <cell r="D8" t="str">
            <v>Paramaz Avedisian Building</v>
          </cell>
        </row>
      </sheetData>
      <sheetData sheetId="4410">
        <row r="8">
          <cell r="D8" t="str">
            <v>Paramaz Avedisian Building</v>
          </cell>
        </row>
      </sheetData>
      <sheetData sheetId="4411">
        <row r="8">
          <cell r="D8" t="str">
            <v>Paramaz Avedisian Building</v>
          </cell>
        </row>
      </sheetData>
      <sheetData sheetId="4412">
        <row r="8">
          <cell r="D8" t="str">
            <v>Paramaz Avedisian Building</v>
          </cell>
        </row>
      </sheetData>
      <sheetData sheetId="4413"/>
      <sheetData sheetId="4414"/>
      <sheetData sheetId="4415"/>
      <sheetData sheetId="4416"/>
      <sheetData sheetId="4417">
        <row r="8">
          <cell r="D8" t="str">
            <v>Paramaz Avedisian Building</v>
          </cell>
        </row>
      </sheetData>
      <sheetData sheetId="4418">
        <row r="8">
          <cell r="D8" t="str">
            <v>Paramaz Avedisian Building</v>
          </cell>
        </row>
      </sheetData>
      <sheetData sheetId="4419">
        <row r="8">
          <cell r="D8" t="str">
            <v>Paramaz Avedisian Building</v>
          </cell>
        </row>
      </sheetData>
      <sheetData sheetId="4420">
        <row r="8">
          <cell r="D8" t="str">
            <v>Paramaz Avedisian Building</v>
          </cell>
        </row>
      </sheetData>
      <sheetData sheetId="4421">
        <row r="8">
          <cell r="D8" t="str">
            <v>Paramaz Avedisian Building</v>
          </cell>
        </row>
      </sheetData>
      <sheetData sheetId="4422">
        <row r="8">
          <cell r="D8" t="str">
            <v>Paramaz Avedisian Building</v>
          </cell>
        </row>
      </sheetData>
      <sheetData sheetId="4423">
        <row r="8">
          <cell r="D8" t="str">
            <v>Paramaz Avedisian Building</v>
          </cell>
        </row>
      </sheetData>
      <sheetData sheetId="4424">
        <row r="8">
          <cell r="D8" t="str">
            <v>Paramaz Avedisian Building</v>
          </cell>
        </row>
      </sheetData>
      <sheetData sheetId="4425">
        <row r="8">
          <cell r="D8" t="str">
            <v>Paramaz Avedisian Building</v>
          </cell>
        </row>
      </sheetData>
      <sheetData sheetId="4426">
        <row r="8">
          <cell r="D8" t="str">
            <v>Paramaz Avedisian Building</v>
          </cell>
        </row>
      </sheetData>
      <sheetData sheetId="4427">
        <row r="8">
          <cell r="D8" t="str">
            <v>Paramaz Avedisian Building</v>
          </cell>
        </row>
      </sheetData>
      <sheetData sheetId="4428">
        <row r="8">
          <cell r="D8" t="str">
            <v>Paramaz Avedisian Building</v>
          </cell>
        </row>
      </sheetData>
      <sheetData sheetId="4429">
        <row r="8">
          <cell r="D8" t="str">
            <v>Paramaz Avedisian Building</v>
          </cell>
        </row>
      </sheetData>
      <sheetData sheetId="4430">
        <row r="8">
          <cell r="D8" t="str">
            <v>Paramaz Avedisian Building</v>
          </cell>
        </row>
      </sheetData>
      <sheetData sheetId="4431"/>
      <sheetData sheetId="4432"/>
      <sheetData sheetId="4433"/>
      <sheetData sheetId="4434"/>
      <sheetData sheetId="4435">
        <row r="8">
          <cell r="D8" t="str">
            <v>Paramaz Avedisian Building</v>
          </cell>
        </row>
      </sheetData>
      <sheetData sheetId="4436">
        <row r="8">
          <cell r="D8" t="str">
            <v>Paramaz Avedisian Building</v>
          </cell>
        </row>
      </sheetData>
      <sheetData sheetId="4437">
        <row r="8">
          <cell r="D8" t="str">
            <v>Paramaz Avedisian Building</v>
          </cell>
        </row>
      </sheetData>
      <sheetData sheetId="4438">
        <row r="8">
          <cell r="D8" t="str">
            <v>Paramaz Avedisian Building</v>
          </cell>
        </row>
      </sheetData>
      <sheetData sheetId="4439">
        <row r="8">
          <cell r="D8" t="str">
            <v>Paramaz Avedisian Building</v>
          </cell>
        </row>
      </sheetData>
      <sheetData sheetId="4440">
        <row r="8">
          <cell r="D8" t="str">
            <v>Paramaz Avedisian Building</v>
          </cell>
        </row>
      </sheetData>
      <sheetData sheetId="4441">
        <row r="8">
          <cell r="D8" t="str">
            <v>Paramaz Avedisian Building</v>
          </cell>
        </row>
      </sheetData>
      <sheetData sheetId="4442">
        <row r="8">
          <cell r="D8" t="str">
            <v>Paramaz Avedisian Building</v>
          </cell>
        </row>
      </sheetData>
      <sheetData sheetId="4443">
        <row r="8">
          <cell r="D8" t="str">
            <v>Paramaz Avedisian Building</v>
          </cell>
        </row>
      </sheetData>
      <sheetData sheetId="4444">
        <row r="8">
          <cell r="D8" t="str">
            <v>Paramaz Avedisian Building</v>
          </cell>
        </row>
      </sheetData>
      <sheetData sheetId="4445">
        <row r="8">
          <cell r="D8" t="str">
            <v>Paramaz Avedisian Building</v>
          </cell>
        </row>
      </sheetData>
      <sheetData sheetId="4446"/>
      <sheetData sheetId="4447"/>
      <sheetData sheetId="4448"/>
      <sheetData sheetId="4449"/>
      <sheetData sheetId="4450"/>
      <sheetData sheetId="4451"/>
      <sheetData sheetId="4452"/>
      <sheetData sheetId="4453"/>
      <sheetData sheetId="4454">
        <row r="8">
          <cell r="D8" t="str">
            <v>Paramaz Avedisian Building</v>
          </cell>
        </row>
      </sheetData>
      <sheetData sheetId="4455">
        <row r="8">
          <cell r="D8" t="str">
            <v>Paramaz Avedisian Building</v>
          </cell>
        </row>
      </sheetData>
      <sheetData sheetId="4456">
        <row r="8">
          <cell r="D8" t="str">
            <v>Paramaz Avedisian Building</v>
          </cell>
        </row>
      </sheetData>
      <sheetData sheetId="4457">
        <row r="8">
          <cell r="D8" t="str">
            <v>Paramaz Avedisian Building</v>
          </cell>
        </row>
      </sheetData>
      <sheetData sheetId="4458">
        <row r="8">
          <cell r="D8" t="str">
            <v>Paramaz Avedisian Building</v>
          </cell>
        </row>
      </sheetData>
      <sheetData sheetId="4459">
        <row r="8">
          <cell r="D8" t="str">
            <v>Paramaz Avedisian Building</v>
          </cell>
        </row>
      </sheetData>
      <sheetData sheetId="4460">
        <row r="8">
          <cell r="D8" t="str">
            <v>Paramaz Avedisian Building</v>
          </cell>
        </row>
      </sheetData>
      <sheetData sheetId="4461">
        <row r="8">
          <cell r="D8" t="str">
            <v>Paramaz Avedisian Building</v>
          </cell>
        </row>
      </sheetData>
      <sheetData sheetId="4462">
        <row r="8">
          <cell r="D8" t="str">
            <v>Paramaz Avedisian Building</v>
          </cell>
        </row>
      </sheetData>
      <sheetData sheetId="4463"/>
      <sheetData sheetId="4464"/>
      <sheetData sheetId="4465"/>
      <sheetData sheetId="4466"/>
      <sheetData sheetId="4467"/>
      <sheetData sheetId="4468"/>
      <sheetData sheetId="4469"/>
      <sheetData sheetId="4470"/>
      <sheetData sheetId="4471"/>
      <sheetData sheetId="4472">
        <row r="8">
          <cell r="D8" t="str">
            <v>Paramaz Avedisian Building</v>
          </cell>
        </row>
      </sheetData>
      <sheetData sheetId="4473">
        <row r="8">
          <cell r="D8" t="str">
            <v>Paramaz Avedisian Building</v>
          </cell>
        </row>
      </sheetData>
      <sheetData sheetId="4474">
        <row r="8">
          <cell r="D8" t="str">
            <v>Paramaz Avedisian Building</v>
          </cell>
        </row>
      </sheetData>
      <sheetData sheetId="4475">
        <row r="8">
          <cell r="D8" t="str">
            <v>Paramaz Avedisian Building</v>
          </cell>
        </row>
      </sheetData>
      <sheetData sheetId="4476">
        <row r="8">
          <cell r="D8" t="str">
            <v>Paramaz Avedisian Building</v>
          </cell>
        </row>
      </sheetData>
      <sheetData sheetId="4477">
        <row r="8">
          <cell r="D8" t="str">
            <v>Paramaz Avedisian Building</v>
          </cell>
        </row>
      </sheetData>
      <sheetData sheetId="4478">
        <row r="8">
          <cell r="D8" t="str">
            <v>Paramaz Avedisian Building</v>
          </cell>
        </row>
      </sheetData>
      <sheetData sheetId="4479">
        <row r="8">
          <cell r="D8" t="str">
            <v>Paramaz Avedisian Building</v>
          </cell>
        </row>
      </sheetData>
      <sheetData sheetId="4480">
        <row r="8">
          <cell r="D8" t="str">
            <v>Paramaz Avedisian Building</v>
          </cell>
        </row>
      </sheetData>
      <sheetData sheetId="4481">
        <row r="8">
          <cell r="D8" t="str">
            <v>Paramaz Avedisian Building</v>
          </cell>
        </row>
      </sheetData>
      <sheetData sheetId="4482">
        <row r="8">
          <cell r="D8" t="str">
            <v>Paramaz Avedisian Building</v>
          </cell>
        </row>
      </sheetData>
      <sheetData sheetId="4483">
        <row r="8">
          <cell r="D8" t="str">
            <v>Paramaz Avedisian Building</v>
          </cell>
        </row>
      </sheetData>
      <sheetData sheetId="4484">
        <row r="8">
          <cell r="D8" t="str">
            <v>Paramaz Avedisian Building</v>
          </cell>
        </row>
      </sheetData>
      <sheetData sheetId="4485">
        <row r="8">
          <cell r="D8" t="str">
            <v>Paramaz Avedisian Building</v>
          </cell>
        </row>
      </sheetData>
      <sheetData sheetId="4486">
        <row r="8">
          <cell r="D8" t="str">
            <v>Paramaz Avedisian Building</v>
          </cell>
        </row>
      </sheetData>
      <sheetData sheetId="4487"/>
      <sheetData sheetId="4488"/>
      <sheetData sheetId="4489"/>
      <sheetData sheetId="4490">
        <row r="8">
          <cell r="D8" t="str">
            <v>Paramaz Avedisian Building</v>
          </cell>
        </row>
      </sheetData>
      <sheetData sheetId="4491">
        <row r="8">
          <cell r="D8" t="str">
            <v>Paramaz Avedisian Building</v>
          </cell>
        </row>
      </sheetData>
      <sheetData sheetId="4492"/>
      <sheetData sheetId="4493"/>
      <sheetData sheetId="4494"/>
      <sheetData sheetId="4495"/>
      <sheetData sheetId="4496"/>
      <sheetData sheetId="4497"/>
      <sheetData sheetId="4498"/>
      <sheetData sheetId="4499">
        <row r="8">
          <cell r="D8" t="str">
            <v>Paramaz Avedisian Building</v>
          </cell>
        </row>
      </sheetData>
      <sheetData sheetId="4500">
        <row r="8">
          <cell r="D8" t="str">
            <v>Paramaz Avedisian Building</v>
          </cell>
        </row>
      </sheetData>
      <sheetData sheetId="4501">
        <row r="8">
          <cell r="D8" t="str">
            <v>Paramaz Avedisian Building</v>
          </cell>
        </row>
      </sheetData>
      <sheetData sheetId="4502">
        <row r="8">
          <cell r="D8" t="str">
            <v>Paramaz Avedisian Building</v>
          </cell>
        </row>
      </sheetData>
      <sheetData sheetId="4503">
        <row r="8">
          <cell r="D8" t="str">
            <v>Paramaz Avedisian Building</v>
          </cell>
        </row>
      </sheetData>
      <sheetData sheetId="4504">
        <row r="8">
          <cell r="D8" t="str">
            <v>Paramaz Avedisian Building</v>
          </cell>
        </row>
      </sheetData>
      <sheetData sheetId="4505">
        <row r="8">
          <cell r="D8" t="str">
            <v>Paramaz Avedisian Building</v>
          </cell>
        </row>
      </sheetData>
      <sheetData sheetId="4506">
        <row r="8">
          <cell r="D8" t="str">
            <v>Paramaz Avedisian Building</v>
          </cell>
        </row>
      </sheetData>
      <sheetData sheetId="4507">
        <row r="8">
          <cell r="D8" t="str">
            <v>Paramaz Avedisian Building</v>
          </cell>
        </row>
      </sheetData>
      <sheetData sheetId="4508">
        <row r="8">
          <cell r="D8" t="str">
            <v>Paramaz Avedisian Building</v>
          </cell>
        </row>
      </sheetData>
      <sheetData sheetId="4509">
        <row r="8">
          <cell r="D8" t="str">
            <v>Paramaz Avedisian Building</v>
          </cell>
        </row>
      </sheetData>
      <sheetData sheetId="4510">
        <row r="8">
          <cell r="D8" t="str">
            <v>Paramaz Avedisian Building</v>
          </cell>
        </row>
      </sheetData>
      <sheetData sheetId="4511">
        <row r="8">
          <cell r="D8" t="str">
            <v>Paramaz Avedisian Building</v>
          </cell>
        </row>
      </sheetData>
      <sheetData sheetId="4512">
        <row r="8">
          <cell r="D8" t="str">
            <v>Paramaz Avedisian Building</v>
          </cell>
        </row>
      </sheetData>
      <sheetData sheetId="4513">
        <row r="8">
          <cell r="D8" t="str">
            <v>Paramaz Avedisian Building</v>
          </cell>
        </row>
      </sheetData>
      <sheetData sheetId="4514"/>
      <sheetData sheetId="4515"/>
      <sheetData sheetId="4516"/>
      <sheetData sheetId="4517">
        <row r="8">
          <cell r="D8" t="str">
            <v>Paramaz Avedisian Building</v>
          </cell>
        </row>
      </sheetData>
      <sheetData sheetId="4518">
        <row r="8">
          <cell r="D8" t="str">
            <v>Paramaz Avedisian Building</v>
          </cell>
        </row>
      </sheetData>
      <sheetData sheetId="4519">
        <row r="8">
          <cell r="D8" t="str">
            <v>Paramaz Avedisian Building</v>
          </cell>
        </row>
      </sheetData>
      <sheetData sheetId="4520">
        <row r="8">
          <cell r="D8" t="str">
            <v>Paramaz Avedisian Building</v>
          </cell>
        </row>
      </sheetData>
      <sheetData sheetId="4521">
        <row r="8">
          <cell r="D8" t="str">
            <v>Paramaz Avedisian Building</v>
          </cell>
        </row>
      </sheetData>
      <sheetData sheetId="4522">
        <row r="8">
          <cell r="D8" t="str">
            <v>Paramaz Avedisian Building</v>
          </cell>
        </row>
      </sheetData>
      <sheetData sheetId="4523">
        <row r="8">
          <cell r="D8" t="str">
            <v>Paramaz Avedisian Building</v>
          </cell>
        </row>
      </sheetData>
      <sheetData sheetId="4524">
        <row r="8">
          <cell r="D8" t="str">
            <v>Paramaz Avedisian Building</v>
          </cell>
        </row>
      </sheetData>
      <sheetData sheetId="4525">
        <row r="8">
          <cell r="D8" t="str">
            <v>Paramaz Avedisian Building</v>
          </cell>
        </row>
      </sheetData>
      <sheetData sheetId="4526">
        <row r="8">
          <cell r="D8" t="str">
            <v>Paramaz Avedisian Building</v>
          </cell>
        </row>
      </sheetData>
      <sheetData sheetId="4527">
        <row r="8">
          <cell r="D8" t="str">
            <v>Paramaz Avedisian Building</v>
          </cell>
        </row>
      </sheetData>
      <sheetData sheetId="4528"/>
      <sheetData sheetId="4529"/>
      <sheetData sheetId="4530"/>
      <sheetData sheetId="4531"/>
      <sheetData sheetId="4532"/>
      <sheetData sheetId="4533"/>
      <sheetData sheetId="4534"/>
      <sheetData sheetId="4535">
        <row r="8">
          <cell r="D8" t="str">
            <v>Paramaz Avedisian Building</v>
          </cell>
        </row>
      </sheetData>
      <sheetData sheetId="4536">
        <row r="8">
          <cell r="D8" t="str">
            <v>Paramaz Avedisian Building</v>
          </cell>
        </row>
      </sheetData>
      <sheetData sheetId="4537">
        <row r="8">
          <cell r="D8" t="str">
            <v>Paramaz Avedisian Building</v>
          </cell>
        </row>
      </sheetData>
      <sheetData sheetId="4538">
        <row r="8">
          <cell r="D8" t="str">
            <v>Paramaz Avedisian Building</v>
          </cell>
        </row>
      </sheetData>
      <sheetData sheetId="4539">
        <row r="8">
          <cell r="D8" t="str">
            <v>Paramaz Avedisian Building</v>
          </cell>
        </row>
      </sheetData>
      <sheetData sheetId="4540">
        <row r="8">
          <cell r="D8" t="str">
            <v>Paramaz Avedisian Building</v>
          </cell>
        </row>
      </sheetData>
      <sheetData sheetId="4541">
        <row r="8">
          <cell r="D8" t="str">
            <v>Paramaz Avedisian Building</v>
          </cell>
        </row>
      </sheetData>
      <sheetData sheetId="4542">
        <row r="8">
          <cell r="D8" t="str">
            <v>Paramaz Avedisian Building</v>
          </cell>
        </row>
      </sheetData>
      <sheetData sheetId="4543">
        <row r="8">
          <cell r="D8" t="str">
            <v>Paramaz Avedisian Building</v>
          </cell>
        </row>
      </sheetData>
      <sheetData sheetId="4544">
        <row r="8">
          <cell r="D8" t="str">
            <v>Paramaz Avedisian Building</v>
          </cell>
        </row>
      </sheetData>
      <sheetData sheetId="4545">
        <row r="8">
          <cell r="D8" t="str">
            <v>Paramaz Avedisian Building</v>
          </cell>
        </row>
      </sheetData>
      <sheetData sheetId="4546">
        <row r="8">
          <cell r="D8" t="str">
            <v>Paramaz Avedisian Building</v>
          </cell>
        </row>
      </sheetData>
      <sheetData sheetId="4547">
        <row r="8">
          <cell r="D8" t="str">
            <v>Paramaz Avedisian Building</v>
          </cell>
        </row>
      </sheetData>
      <sheetData sheetId="4548">
        <row r="8">
          <cell r="D8" t="str">
            <v>Paramaz Avedisian Building</v>
          </cell>
        </row>
      </sheetData>
      <sheetData sheetId="4549"/>
      <sheetData sheetId="4550"/>
      <sheetData sheetId="4551"/>
      <sheetData sheetId="4552">
        <row r="8">
          <cell r="D8" t="str">
            <v>Paramaz Avedisian Building</v>
          </cell>
        </row>
      </sheetData>
      <sheetData sheetId="4553">
        <row r="8">
          <cell r="D8" t="str">
            <v>Paramaz Avedisian Building</v>
          </cell>
        </row>
      </sheetData>
      <sheetData sheetId="4554">
        <row r="8">
          <cell r="D8" t="str">
            <v>Paramaz Avedisian Building</v>
          </cell>
        </row>
      </sheetData>
      <sheetData sheetId="4555">
        <row r="8">
          <cell r="D8" t="str">
            <v>Paramaz Avedisian Building</v>
          </cell>
        </row>
      </sheetData>
      <sheetData sheetId="4556">
        <row r="8">
          <cell r="D8" t="str">
            <v>Paramaz Avedisian Building</v>
          </cell>
        </row>
      </sheetData>
      <sheetData sheetId="4557">
        <row r="8">
          <cell r="D8" t="str">
            <v>Paramaz Avedisian Building</v>
          </cell>
        </row>
      </sheetData>
      <sheetData sheetId="4558">
        <row r="8">
          <cell r="D8" t="str">
            <v>Paramaz Avedisian Building</v>
          </cell>
        </row>
      </sheetData>
      <sheetData sheetId="4559">
        <row r="8">
          <cell r="D8" t="str">
            <v>Paramaz Avedisian Building</v>
          </cell>
        </row>
      </sheetData>
      <sheetData sheetId="4560">
        <row r="8">
          <cell r="D8" t="str">
            <v>Paramaz Avedisian Building</v>
          </cell>
        </row>
      </sheetData>
      <sheetData sheetId="4561">
        <row r="8">
          <cell r="D8" t="str">
            <v>Paramaz Avedisian Building</v>
          </cell>
        </row>
      </sheetData>
      <sheetData sheetId="4562">
        <row r="8">
          <cell r="D8" t="str">
            <v>Paramaz Avedisian Building</v>
          </cell>
        </row>
      </sheetData>
      <sheetData sheetId="4563">
        <row r="8">
          <cell r="D8" t="str">
            <v>Paramaz Avedisian Building</v>
          </cell>
        </row>
      </sheetData>
      <sheetData sheetId="4564">
        <row r="8">
          <cell r="D8" t="str">
            <v>Paramaz Avedisian Building</v>
          </cell>
        </row>
      </sheetData>
      <sheetData sheetId="4565">
        <row r="8">
          <cell r="D8" t="str">
            <v>Paramaz Avedisian Building</v>
          </cell>
        </row>
      </sheetData>
      <sheetData sheetId="4566">
        <row r="8">
          <cell r="D8" t="str">
            <v>Paramaz Avedisian Building</v>
          </cell>
        </row>
      </sheetData>
      <sheetData sheetId="4567"/>
      <sheetData sheetId="4568"/>
      <sheetData sheetId="4569"/>
      <sheetData sheetId="4570">
        <row r="8">
          <cell r="D8" t="str">
            <v>Paramaz Avedisian Building</v>
          </cell>
        </row>
      </sheetData>
      <sheetData sheetId="4571">
        <row r="8">
          <cell r="D8" t="str">
            <v>Paramaz Avedisian Building</v>
          </cell>
        </row>
      </sheetData>
      <sheetData sheetId="4572">
        <row r="8">
          <cell r="D8" t="str">
            <v>Paramaz Avedisian Building</v>
          </cell>
        </row>
      </sheetData>
      <sheetData sheetId="4573">
        <row r="8">
          <cell r="D8" t="str">
            <v>Paramaz Avedisian Building</v>
          </cell>
        </row>
      </sheetData>
      <sheetData sheetId="4574">
        <row r="8">
          <cell r="D8" t="str">
            <v>Paramaz Avedisian Building</v>
          </cell>
        </row>
      </sheetData>
      <sheetData sheetId="4575">
        <row r="8">
          <cell r="D8" t="str">
            <v>Paramaz Avedisian Building</v>
          </cell>
        </row>
      </sheetData>
      <sheetData sheetId="4576">
        <row r="8">
          <cell r="D8" t="str">
            <v>Paramaz Avedisian Building</v>
          </cell>
        </row>
      </sheetData>
      <sheetData sheetId="4577">
        <row r="8">
          <cell r="D8" t="str">
            <v>Paramaz Avedisian Building</v>
          </cell>
        </row>
      </sheetData>
      <sheetData sheetId="4578">
        <row r="8">
          <cell r="D8" t="str">
            <v>Paramaz Avedisian Building</v>
          </cell>
        </row>
      </sheetData>
      <sheetData sheetId="4579">
        <row r="8">
          <cell r="D8" t="str">
            <v>Paramaz Avedisian Building</v>
          </cell>
        </row>
      </sheetData>
      <sheetData sheetId="4580">
        <row r="8">
          <cell r="D8" t="str">
            <v>Paramaz Avedisian Building</v>
          </cell>
        </row>
      </sheetData>
      <sheetData sheetId="4581">
        <row r="8">
          <cell r="D8" t="str">
            <v>Paramaz Avedisian Building</v>
          </cell>
        </row>
      </sheetData>
      <sheetData sheetId="4582">
        <row r="8">
          <cell r="D8" t="str">
            <v>Paramaz Avedisian Building</v>
          </cell>
        </row>
      </sheetData>
      <sheetData sheetId="4583">
        <row r="8">
          <cell r="D8" t="str">
            <v>Paramaz Avedisian Building</v>
          </cell>
        </row>
      </sheetData>
      <sheetData sheetId="4584">
        <row r="8">
          <cell r="D8" t="str">
            <v>Paramaz Avedisian Building</v>
          </cell>
        </row>
      </sheetData>
      <sheetData sheetId="4585">
        <row r="8">
          <cell r="D8" t="str">
            <v>Paramaz Avedisian Building</v>
          </cell>
        </row>
      </sheetData>
      <sheetData sheetId="4586">
        <row r="8">
          <cell r="D8" t="str">
            <v>Paramaz Avedisian Building</v>
          </cell>
        </row>
      </sheetData>
      <sheetData sheetId="4587">
        <row r="8">
          <cell r="D8" t="str">
            <v>Paramaz Avedisian Building</v>
          </cell>
        </row>
      </sheetData>
      <sheetData sheetId="4588">
        <row r="8">
          <cell r="D8" t="str">
            <v>Paramaz Avedisian Building</v>
          </cell>
        </row>
      </sheetData>
      <sheetData sheetId="4589">
        <row r="8">
          <cell r="D8" t="str">
            <v>Paramaz Avedisian Building</v>
          </cell>
        </row>
      </sheetData>
      <sheetData sheetId="4590">
        <row r="8">
          <cell r="D8" t="str">
            <v>Paramaz Avedisian Building</v>
          </cell>
        </row>
      </sheetData>
      <sheetData sheetId="4591">
        <row r="8">
          <cell r="D8" t="str">
            <v>Paramaz Avedisian Building</v>
          </cell>
        </row>
      </sheetData>
      <sheetData sheetId="4592">
        <row r="8">
          <cell r="D8" t="str">
            <v>Paramaz Avedisian Building</v>
          </cell>
        </row>
      </sheetData>
      <sheetData sheetId="4593">
        <row r="8">
          <cell r="D8" t="str">
            <v>Paramaz Avedisian Building</v>
          </cell>
        </row>
      </sheetData>
      <sheetData sheetId="4594">
        <row r="8">
          <cell r="D8" t="str">
            <v>Paramaz Avedisian Building</v>
          </cell>
        </row>
      </sheetData>
      <sheetData sheetId="4595">
        <row r="8">
          <cell r="D8" t="str">
            <v>Paramaz Avedisian Building</v>
          </cell>
        </row>
      </sheetData>
      <sheetData sheetId="4596">
        <row r="8">
          <cell r="D8" t="str">
            <v>Paramaz Avedisian Building</v>
          </cell>
        </row>
      </sheetData>
      <sheetData sheetId="4597">
        <row r="8">
          <cell r="D8" t="str">
            <v>Paramaz Avedisian Building</v>
          </cell>
        </row>
      </sheetData>
      <sheetData sheetId="4598">
        <row r="8">
          <cell r="D8" t="str">
            <v>Paramaz Avedisian Building</v>
          </cell>
        </row>
      </sheetData>
      <sheetData sheetId="4599">
        <row r="8">
          <cell r="D8" t="str">
            <v>Paramaz Avedisian Building</v>
          </cell>
        </row>
      </sheetData>
      <sheetData sheetId="4600">
        <row r="8">
          <cell r="D8" t="str">
            <v>Paramaz Avedisian Building</v>
          </cell>
        </row>
      </sheetData>
      <sheetData sheetId="4601">
        <row r="8">
          <cell r="D8" t="str">
            <v>Paramaz Avedisian Building</v>
          </cell>
        </row>
      </sheetData>
      <sheetData sheetId="4602">
        <row r="8">
          <cell r="D8" t="str">
            <v>Paramaz Avedisian Building</v>
          </cell>
        </row>
      </sheetData>
      <sheetData sheetId="4603"/>
      <sheetData sheetId="4604"/>
      <sheetData sheetId="4605"/>
      <sheetData sheetId="4606">
        <row r="8">
          <cell r="D8" t="str">
            <v>Paramaz Avedisian Building</v>
          </cell>
        </row>
      </sheetData>
      <sheetData sheetId="4607">
        <row r="8">
          <cell r="D8" t="str">
            <v>Paramaz Avedisian Building</v>
          </cell>
        </row>
      </sheetData>
      <sheetData sheetId="4608">
        <row r="8">
          <cell r="D8" t="str">
            <v>Paramaz Avedisian Building</v>
          </cell>
        </row>
      </sheetData>
      <sheetData sheetId="4609">
        <row r="8">
          <cell r="D8" t="str">
            <v>Paramaz Avedisian Building</v>
          </cell>
        </row>
      </sheetData>
      <sheetData sheetId="4610">
        <row r="8">
          <cell r="D8" t="str">
            <v>Paramaz Avedisian Building</v>
          </cell>
        </row>
      </sheetData>
      <sheetData sheetId="4611">
        <row r="8">
          <cell r="D8" t="str">
            <v>Paramaz Avedisian Building</v>
          </cell>
        </row>
      </sheetData>
      <sheetData sheetId="4612">
        <row r="8">
          <cell r="D8" t="str">
            <v>Paramaz Avedisian Building</v>
          </cell>
        </row>
      </sheetData>
      <sheetData sheetId="4613">
        <row r="8">
          <cell r="D8" t="str">
            <v>Paramaz Avedisian Building</v>
          </cell>
        </row>
      </sheetData>
      <sheetData sheetId="4614">
        <row r="8">
          <cell r="D8" t="str">
            <v>Paramaz Avedisian Building</v>
          </cell>
        </row>
      </sheetData>
      <sheetData sheetId="4615">
        <row r="8">
          <cell r="D8" t="str">
            <v>Paramaz Avedisian Building</v>
          </cell>
        </row>
      </sheetData>
      <sheetData sheetId="4616">
        <row r="8">
          <cell r="D8" t="str">
            <v>Paramaz Avedisian Building</v>
          </cell>
        </row>
      </sheetData>
      <sheetData sheetId="4617">
        <row r="8">
          <cell r="D8" t="str">
            <v>Paramaz Avedisian Building</v>
          </cell>
        </row>
      </sheetData>
      <sheetData sheetId="4618">
        <row r="8">
          <cell r="D8" t="str">
            <v>Paramaz Avedisian Building</v>
          </cell>
        </row>
      </sheetData>
      <sheetData sheetId="4619">
        <row r="8">
          <cell r="D8" t="str">
            <v>Paramaz Avedisian Building</v>
          </cell>
        </row>
      </sheetData>
      <sheetData sheetId="4620">
        <row r="8">
          <cell r="D8" t="str">
            <v>Paramaz Avedisian Building</v>
          </cell>
        </row>
      </sheetData>
      <sheetData sheetId="4621"/>
      <sheetData sheetId="4622"/>
      <sheetData sheetId="4623"/>
      <sheetData sheetId="4624"/>
      <sheetData sheetId="4625">
        <row r="8">
          <cell r="D8" t="str">
            <v>Paramaz Avedisian Building</v>
          </cell>
        </row>
      </sheetData>
      <sheetData sheetId="4626">
        <row r="8">
          <cell r="D8" t="str">
            <v>Paramaz Avedisian Building</v>
          </cell>
        </row>
      </sheetData>
      <sheetData sheetId="4627">
        <row r="8">
          <cell r="D8" t="str">
            <v>Paramaz Avedisian Building</v>
          </cell>
        </row>
      </sheetData>
      <sheetData sheetId="4628">
        <row r="8">
          <cell r="D8" t="str">
            <v>Paramaz Avedisian Building</v>
          </cell>
        </row>
      </sheetData>
      <sheetData sheetId="4629">
        <row r="8">
          <cell r="D8" t="str">
            <v>Paramaz Avedisian Building</v>
          </cell>
        </row>
      </sheetData>
      <sheetData sheetId="4630">
        <row r="8">
          <cell r="D8" t="str">
            <v>Paramaz Avedisian Building</v>
          </cell>
        </row>
      </sheetData>
      <sheetData sheetId="4631">
        <row r="8">
          <cell r="D8" t="str">
            <v>Paramaz Avedisian Building</v>
          </cell>
        </row>
      </sheetData>
      <sheetData sheetId="4632">
        <row r="8">
          <cell r="D8" t="str">
            <v>Paramaz Avedisian Building</v>
          </cell>
        </row>
      </sheetData>
      <sheetData sheetId="4633">
        <row r="8">
          <cell r="D8" t="str">
            <v>Paramaz Avedisian Building</v>
          </cell>
        </row>
      </sheetData>
      <sheetData sheetId="4634">
        <row r="8">
          <cell r="D8" t="str">
            <v>Paramaz Avedisian Building</v>
          </cell>
        </row>
      </sheetData>
      <sheetData sheetId="4635">
        <row r="8">
          <cell r="D8" t="str">
            <v>Paramaz Avedisian Building</v>
          </cell>
        </row>
      </sheetData>
      <sheetData sheetId="4636">
        <row r="8">
          <cell r="D8" t="str">
            <v>Paramaz Avedisian Building</v>
          </cell>
        </row>
      </sheetData>
      <sheetData sheetId="4637">
        <row r="8">
          <cell r="D8" t="str">
            <v>Paramaz Avedisian Building</v>
          </cell>
        </row>
      </sheetData>
      <sheetData sheetId="4638">
        <row r="8">
          <cell r="D8" t="str">
            <v>Paramaz Avedisian Building</v>
          </cell>
        </row>
      </sheetData>
      <sheetData sheetId="4639"/>
      <sheetData sheetId="4640"/>
      <sheetData sheetId="4641"/>
      <sheetData sheetId="4642"/>
      <sheetData sheetId="4643">
        <row r="8">
          <cell r="D8" t="str">
            <v>Paramaz Avedisian Building</v>
          </cell>
        </row>
      </sheetData>
      <sheetData sheetId="4644">
        <row r="8">
          <cell r="D8" t="str">
            <v>Paramaz Avedisian Building</v>
          </cell>
        </row>
      </sheetData>
      <sheetData sheetId="4645">
        <row r="8">
          <cell r="D8" t="str">
            <v>Paramaz Avedisian Building</v>
          </cell>
        </row>
      </sheetData>
      <sheetData sheetId="4646">
        <row r="8">
          <cell r="D8" t="str">
            <v>Paramaz Avedisian Building</v>
          </cell>
        </row>
      </sheetData>
      <sheetData sheetId="4647">
        <row r="8">
          <cell r="D8" t="str">
            <v>Paramaz Avedisian Building</v>
          </cell>
        </row>
      </sheetData>
      <sheetData sheetId="4648">
        <row r="8">
          <cell r="D8" t="str">
            <v>Paramaz Avedisian Building</v>
          </cell>
        </row>
      </sheetData>
      <sheetData sheetId="4649">
        <row r="8">
          <cell r="D8" t="str">
            <v>Paramaz Avedisian Building</v>
          </cell>
        </row>
      </sheetData>
      <sheetData sheetId="4650">
        <row r="8">
          <cell r="D8" t="str">
            <v>Paramaz Avedisian Building</v>
          </cell>
        </row>
      </sheetData>
      <sheetData sheetId="4651">
        <row r="8">
          <cell r="D8" t="str">
            <v>Paramaz Avedisian Building</v>
          </cell>
        </row>
      </sheetData>
      <sheetData sheetId="4652">
        <row r="8">
          <cell r="D8" t="str">
            <v>Paramaz Avedisian Building</v>
          </cell>
        </row>
      </sheetData>
      <sheetData sheetId="4653"/>
      <sheetData sheetId="4654"/>
      <sheetData sheetId="4655"/>
      <sheetData sheetId="4656"/>
      <sheetData sheetId="4657"/>
      <sheetData sheetId="4658"/>
      <sheetData sheetId="4659"/>
      <sheetData sheetId="4660"/>
      <sheetData sheetId="4661"/>
      <sheetData sheetId="4662">
        <row r="8">
          <cell r="D8" t="str">
            <v>Paramaz Avedisian Building</v>
          </cell>
        </row>
      </sheetData>
      <sheetData sheetId="4663">
        <row r="8">
          <cell r="D8" t="str">
            <v>Paramaz Avedisian Building</v>
          </cell>
        </row>
      </sheetData>
      <sheetData sheetId="4664">
        <row r="8">
          <cell r="D8" t="str">
            <v>Paramaz Avedisian Building</v>
          </cell>
        </row>
      </sheetData>
      <sheetData sheetId="4665">
        <row r="8">
          <cell r="D8" t="str">
            <v>Paramaz Avedisian Building</v>
          </cell>
        </row>
      </sheetData>
      <sheetData sheetId="4666">
        <row r="8">
          <cell r="D8" t="str">
            <v>Paramaz Avedisian Building</v>
          </cell>
        </row>
      </sheetData>
      <sheetData sheetId="4667">
        <row r="8">
          <cell r="D8" t="str">
            <v>Paramaz Avedisian Building</v>
          </cell>
        </row>
      </sheetData>
      <sheetData sheetId="4668">
        <row r="8">
          <cell r="D8" t="str">
            <v>Paramaz Avedisian Building</v>
          </cell>
        </row>
      </sheetData>
      <sheetData sheetId="4669">
        <row r="8">
          <cell r="D8" t="str">
            <v>Paramaz Avedisian Building</v>
          </cell>
        </row>
      </sheetData>
      <sheetData sheetId="4670">
        <row r="8">
          <cell r="D8" t="str">
            <v>Paramaz Avedisian Building</v>
          </cell>
        </row>
      </sheetData>
      <sheetData sheetId="4671"/>
      <sheetData sheetId="4672"/>
      <sheetData sheetId="4673"/>
      <sheetData sheetId="4674"/>
      <sheetData sheetId="4675"/>
      <sheetData sheetId="4676"/>
      <sheetData sheetId="4677"/>
      <sheetData sheetId="4678"/>
      <sheetData sheetId="4679"/>
      <sheetData sheetId="4680">
        <row r="8">
          <cell r="D8" t="str">
            <v>Paramaz Avedisian Building</v>
          </cell>
        </row>
      </sheetData>
      <sheetData sheetId="4681">
        <row r="8">
          <cell r="D8" t="str">
            <v>Paramaz Avedisian Building</v>
          </cell>
        </row>
      </sheetData>
      <sheetData sheetId="4682">
        <row r="8">
          <cell r="D8" t="str">
            <v>Paramaz Avedisian Building</v>
          </cell>
        </row>
      </sheetData>
      <sheetData sheetId="4683">
        <row r="8">
          <cell r="D8" t="str">
            <v>Paramaz Avedisian Building</v>
          </cell>
        </row>
      </sheetData>
      <sheetData sheetId="4684">
        <row r="8">
          <cell r="D8" t="str">
            <v>Paramaz Avedisian Building</v>
          </cell>
        </row>
      </sheetData>
      <sheetData sheetId="4685">
        <row r="8">
          <cell r="D8" t="str">
            <v>Paramaz Avedisian Building</v>
          </cell>
        </row>
      </sheetData>
      <sheetData sheetId="4686">
        <row r="8">
          <cell r="D8" t="str">
            <v>Paramaz Avedisian Building</v>
          </cell>
        </row>
      </sheetData>
      <sheetData sheetId="4687">
        <row r="8">
          <cell r="D8" t="str">
            <v>Paramaz Avedisian Building</v>
          </cell>
        </row>
      </sheetData>
      <sheetData sheetId="4688">
        <row r="8">
          <cell r="D8" t="str">
            <v>Paramaz Avedisian Building</v>
          </cell>
        </row>
      </sheetData>
      <sheetData sheetId="4689"/>
      <sheetData sheetId="4690"/>
      <sheetData sheetId="4691"/>
      <sheetData sheetId="4692"/>
      <sheetData sheetId="4693"/>
      <sheetData sheetId="4694"/>
      <sheetData sheetId="4695"/>
      <sheetData sheetId="4696"/>
      <sheetData sheetId="4697"/>
      <sheetData sheetId="4698">
        <row r="8">
          <cell r="D8" t="str">
            <v>Paramaz Avedisian Building</v>
          </cell>
        </row>
      </sheetData>
      <sheetData sheetId="4699">
        <row r="8">
          <cell r="D8" t="str">
            <v>Paramaz Avedisian Building</v>
          </cell>
        </row>
      </sheetData>
      <sheetData sheetId="4700">
        <row r="8">
          <cell r="D8" t="str">
            <v>Paramaz Avedisian Building</v>
          </cell>
        </row>
      </sheetData>
      <sheetData sheetId="4701">
        <row r="8">
          <cell r="D8" t="str">
            <v>Paramaz Avedisian Building</v>
          </cell>
        </row>
      </sheetData>
      <sheetData sheetId="4702">
        <row r="8">
          <cell r="D8" t="str">
            <v>Paramaz Avedisian Building</v>
          </cell>
        </row>
      </sheetData>
      <sheetData sheetId="4703">
        <row r="8">
          <cell r="D8" t="str">
            <v>Paramaz Avedisian Building</v>
          </cell>
        </row>
      </sheetData>
      <sheetData sheetId="4704">
        <row r="8">
          <cell r="D8" t="str">
            <v>Paramaz Avedisian Building</v>
          </cell>
        </row>
      </sheetData>
      <sheetData sheetId="4705">
        <row r="8">
          <cell r="D8" t="str">
            <v>Paramaz Avedisian Building</v>
          </cell>
        </row>
      </sheetData>
      <sheetData sheetId="4706">
        <row r="8">
          <cell r="D8" t="str">
            <v>Paramaz Avedisian Building</v>
          </cell>
        </row>
      </sheetData>
      <sheetData sheetId="4707"/>
      <sheetData sheetId="4708"/>
      <sheetData sheetId="4709"/>
      <sheetData sheetId="4710"/>
      <sheetData sheetId="4711"/>
      <sheetData sheetId="4712"/>
      <sheetData sheetId="4713"/>
      <sheetData sheetId="4714"/>
      <sheetData sheetId="4715"/>
      <sheetData sheetId="4716"/>
      <sheetData sheetId="4717">
        <row r="8">
          <cell r="D8" t="str">
            <v>Paramaz Avedisian Building</v>
          </cell>
        </row>
      </sheetData>
      <sheetData sheetId="4718">
        <row r="8">
          <cell r="D8" t="str">
            <v>Paramaz Avedisian Building</v>
          </cell>
        </row>
      </sheetData>
      <sheetData sheetId="4719">
        <row r="8">
          <cell r="D8" t="str">
            <v>Paramaz Avedisian Building</v>
          </cell>
        </row>
      </sheetData>
      <sheetData sheetId="4720">
        <row r="8">
          <cell r="D8" t="str">
            <v>Paramaz Avedisian Building</v>
          </cell>
        </row>
      </sheetData>
      <sheetData sheetId="4721">
        <row r="8">
          <cell r="D8" t="str">
            <v>Paramaz Avedisian Building</v>
          </cell>
        </row>
      </sheetData>
      <sheetData sheetId="4722">
        <row r="8">
          <cell r="D8" t="str">
            <v>Paramaz Avedisian Building</v>
          </cell>
        </row>
      </sheetData>
      <sheetData sheetId="4723">
        <row r="8">
          <cell r="D8" t="str">
            <v>Paramaz Avedisian Building</v>
          </cell>
        </row>
      </sheetData>
      <sheetData sheetId="4724">
        <row r="8">
          <cell r="D8" t="str">
            <v>Paramaz Avedisian Building</v>
          </cell>
        </row>
      </sheetData>
      <sheetData sheetId="4725"/>
      <sheetData sheetId="4726"/>
      <sheetData sheetId="4727"/>
      <sheetData sheetId="4728"/>
      <sheetData sheetId="4729"/>
      <sheetData sheetId="4730"/>
      <sheetData sheetId="4731"/>
      <sheetData sheetId="4732"/>
      <sheetData sheetId="4733"/>
      <sheetData sheetId="4734"/>
      <sheetData sheetId="4735"/>
      <sheetData sheetId="4736"/>
      <sheetData sheetId="4737"/>
      <sheetData sheetId="4738"/>
      <sheetData sheetId="4739"/>
      <sheetData sheetId="4740"/>
      <sheetData sheetId="4741"/>
      <sheetData sheetId="4742"/>
      <sheetData sheetId="4743"/>
      <sheetData sheetId="4744"/>
      <sheetData sheetId="4745"/>
      <sheetData sheetId="4746"/>
      <sheetData sheetId="4747"/>
      <sheetData sheetId="4748"/>
      <sheetData sheetId="4749"/>
      <sheetData sheetId="4750"/>
      <sheetData sheetId="4751"/>
      <sheetData sheetId="4752"/>
      <sheetData sheetId="4753"/>
      <sheetData sheetId="4754"/>
      <sheetData sheetId="4755"/>
      <sheetData sheetId="4756"/>
      <sheetData sheetId="4757"/>
      <sheetData sheetId="4758"/>
      <sheetData sheetId="4759"/>
      <sheetData sheetId="4760"/>
      <sheetData sheetId="4761"/>
      <sheetData sheetId="4762"/>
      <sheetData sheetId="4763"/>
      <sheetData sheetId="4764"/>
      <sheetData sheetId="4765"/>
      <sheetData sheetId="4766"/>
      <sheetData sheetId="4767" refreshError="1"/>
      <sheetData sheetId="4768" refreshError="1"/>
      <sheetData sheetId="4769" refreshError="1"/>
      <sheetData sheetId="4770" refreshError="1"/>
      <sheetData sheetId="4771" refreshError="1"/>
      <sheetData sheetId="4772" refreshError="1"/>
      <sheetData sheetId="4773" refreshError="1"/>
      <sheetData sheetId="4774" refreshError="1"/>
      <sheetData sheetId="4775" refreshError="1"/>
      <sheetData sheetId="4776" refreshError="1"/>
      <sheetData sheetId="4777" refreshError="1"/>
      <sheetData sheetId="4778" refreshError="1"/>
      <sheetData sheetId="4779" refreshError="1"/>
      <sheetData sheetId="4780" refreshError="1"/>
      <sheetData sheetId="4781" refreshError="1"/>
      <sheetData sheetId="4782" refreshError="1"/>
      <sheetData sheetId="4783" refreshError="1"/>
      <sheetData sheetId="4784" refreshError="1"/>
      <sheetData sheetId="4785" refreshError="1"/>
      <sheetData sheetId="4786" refreshError="1"/>
      <sheetData sheetId="4787" refreshError="1"/>
      <sheetData sheetId="4788" refreshError="1"/>
      <sheetData sheetId="4789" refreshError="1"/>
      <sheetData sheetId="4790" refreshError="1"/>
      <sheetData sheetId="4791" refreshError="1"/>
      <sheetData sheetId="4792" refreshError="1"/>
      <sheetData sheetId="4793" refreshError="1"/>
      <sheetData sheetId="4794" refreshError="1"/>
      <sheetData sheetId="4795" refreshError="1"/>
      <sheetData sheetId="4796" refreshError="1"/>
      <sheetData sheetId="4797" refreshError="1"/>
      <sheetData sheetId="4798" refreshError="1"/>
      <sheetData sheetId="4799" refreshError="1"/>
      <sheetData sheetId="4800" refreshError="1"/>
      <sheetData sheetId="4801" refreshError="1"/>
      <sheetData sheetId="4802" refreshError="1"/>
      <sheetData sheetId="4803" refreshError="1"/>
      <sheetData sheetId="4804" refreshError="1"/>
      <sheetData sheetId="4805" refreshError="1"/>
      <sheetData sheetId="4806" refreshError="1"/>
      <sheetData sheetId="4807" refreshError="1"/>
      <sheetData sheetId="4808" refreshError="1"/>
      <sheetData sheetId="4809" refreshError="1"/>
      <sheetData sheetId="4810" refreshError="1"/>
      <sheetData sheetId="4811" refreshError="1"/>
      <sheetData sheetId="4812" refreshError="1"/>
      <sheetData sheetId="4813" refreshError="1"/>
      <sheetData sheetId="4814" refreshError="1"/>
      <sheetData sheetId="4815" refreshError="1"/>
      <sheetData sheetId="4816" refreshError="1"/>
      <sheetData sheetId="4817" refreshError="1"/>
      <sheetData sheetId="4818" refreshError="1"/>
      <sheetData sheetId="4819" refreshError="1"/>
      <sheetData sheetId="4820" refreshError="1"/>
      <sheetData sheetId="4821" refreshError="1"/>
      <sheetData sheetId="4822" refreshError="1"/>
      <sheetData sheetId="4823" refreshError="1"/>
      <sheetData sheetId="4824" refreshError="1"/>
      <sheetData sheetId="4825" refreshError="1"/>
      <sheetData sheetId="4826" refreshError="1"/>
      <sheetData sheetId="4827" refreshError="1"/>
      <sheetData sheetId="4828" refreshError="1"/>
      <sheetData sheetId="4829" refreshError="1"/>
      <sheetData sheetId="4830" refreshError="1"/>
      <sheetData sheetId="4831" refreshError="1"/>
      <sheetData sheetId="4832" refreshError="1"/>
      <sheetData sheetId="4833" refreshError="1"/>
      <sheetData sheetId="4834" refreshError="1"/>
      <sheetData sheetId="4835" refreshError="1"/>
      <sheetData sheetId="4836" refreshError="1"/>
      <sheetData sheetId="4837" refreshError="1"/>
      <sheetData sheetId="4838" refreshError="1"/>
      <sheetData sheetId="4839" refreshError="1"/>
      <sheetData sheetId="4840" refreshError="1"/>
      <sheetData sheetId="4841" refreshError="1"/>
      <sheetData sheetId="4842" refreshError="1"/>
      <sheetData sheetId="4843" refreshError="1"/>
      <sheetData sheetId="4844" refreshError="1"/>
      <sheetData sheetId="4845" refreshError="1"/>
      <sheetData sheetId="4846" refreshError="1"/>
      <sheetData sheetId="4847" refreshError="1"/>
      <sheetData sheetId="4848" refreshError="1"/>
      <sheetData sheetId="4849" refreshError="1"/>
      <sheetData sheetId="4850" refreshError="1"/>
      <sheetData sheetId="4851" refreshError="1"/>
      <sheetData sheetId="4852" refreshError="1"/>
      <sheetData sheetId="4853" refreshError="1"/>
      <sheetData sheetId="4854" refreshError="1"/>
      <sheetData sheetId="4855" refreshError="1"/>
      <sheetData sheetId="4856" refreshError="1"/>
      <sheetData sheetId="4857" refreshError="1"/>
      <sheetData sheetId="4858" refreshError="1"/>
      <sheetData sheetId="4859" refreshError="1"/>
      <sheetData sheetId="4860" refreshError="1"/>
      <sheetData sheetId="4861" refreshError="1"/>
      <sheetData sheetId="4862" refreshError="1"/>
      <sheetData sheetId="4863" refreshError="1"/>
      <sheetData sheetId="4864" refreshError="1"/>
      <sheetData sheetId="4865" refreshError="1"/>
      <sheetData sheetId="4866" refreshError="1"/>
      <sheetData sheetId="4867" refreshError="1"/>
      <sheetData sheetId="4868" refreshError="1"/>
      <sheetData sheetId="4869" refreshError="1"/>
      <sheetData sheetId="4870" refreshError="1"/>
      <sheetData sheetId="4871" refreshError="1"/>
      <sheetData sheetId="4872" refreshError="1"/>
      <sheetData sheetId="4873" refreshError="1"/>
      <sheetData sheetId="4874" refreshError="1"/>
      <sheetData sheetId="4875" refreshError="1"/>
      <sheetData sheetId="4876" refreshError="1"/>
      <sheetData sheetId="4877" refreshError="1"/>
      <sheetData sheetId="4878" refreshError="1"/>
      <sheetData sheetId="4879" refreshError="1"/>
      <sheetData sheetId="4880" refreshError="1"/>
      <sheetData sheetId="4881" refreshError="1"/>
      <sheetData sheetId="4882" refreshError="1"/>
      <sheetData sheetId="4883" refreshError="1"/>
      <sheetData sheetId="4884" refreshError="1"/>
      <sheetData sheetId="4885" refreshError="1"/>
      <sheetData sheetId="4886" refreshError="1"/>
      <sheetData sheetId="4887" refreshError="1"/>
      <sheetData sheetId="4888" refreshError="1"/>
      <sheetData sheetId="4889" refreshError="1"/>
      <sheetData sheetId="4890" refreshError="1"/>
      <sheetData sheetId="4891" refreshError="1"/>
      <sheetData sheetId="4892" refreshError="1"/>
      <sheetData sheetId="4893" refreshError="1"/>
      <sheetData sheetId="4894" refreshError="1"/>
      <sheetData sheetId="4895" refreshError="1"/>
      <sheetData sheetId="4896" refreshError="1"/>
      <sheetData sheetId="4897" refreshError="1"/>
      <sheetData sheetId="4898" refreshError="1"/>
      <sheetData sheetId="4899" refreshError="1"/>
      <sheetData sheetId="4900" refreshError="1"/>
      <sheetData sheetId="4901" refreshError="1"/>
      <sheetData sheetId="4902" refreshError="1"/>
      <sheetData sheetId="4903" refreshError="1"/>
      <sheetData sheetId="4904" refreshError="1"/>
      <sheetData sheetId="4905" refreshError="1"/>
      <sheetData sheetId="4906" refreshError="1"/>
      <sheetData sheetId="4907" refreshError="1"/>
      <sheetData sheetId="4908" refreshError="1"/>
      <sheetData sheetId="4909" refreshError="1"/>
      <sheetData sheetId="4910" refreshError="1"/>
      <sheetData sheetId="4911" refreshError="1"/>
      <sheetData sheetId="4912" refreshError="1"/>
      <sheetData sheetId="4913" refreshError="1"/>
      <sheetData sheetId="4914" refreshError="1"/>
      <sheetData sheetId="4915" refreshError="1"/>
      <sheetData sheetId="4916" refreshError="1"/>
      <sheetData sheetId="4917" refreshError="1"/>
      <sheetData sheetId="4918" refreshError="1"/>
      <sheetData sheetId="4919" refreshError="1"/>
      <sheetData sheetId="4920" refreshError="1"/>
      <sheetData sheetId="4921" refreshError="1"/>
      <sheetData sheetId="4922" refreshError="1"/>
      <sheetData sheetId="4923" refreshError="1"/>
      <sheetData sheetId="4924" refreshError="1"/>
      <sheetData sheetId="4925" refreshError="1"/>
      <sheetData sheetId="4926" refreshError="1"/>
      <sheetData sheetId="4927" refreshError="1"/>
      <sheetData sheetId="4928" refreshError="1"/>
      <sheetData sheetId="4929" refreshError="1"/>
      <sheetData sheetId="4930" refreshError="1"/>
      <sheetData sheetId="4931" refreshError="1"/>
      <sheetData sheetId="4932" refreshError="1"/>
      <sheetData sheetId="4933" refreshError="1"/>
      <sheetData sheetId="4934" refreshError="1"/>
      <sheetData sheetId="4935" refreshError="1"/>
      <sheetData sheetId="4936" refreshError="1"/>
      <sheetData sheetId="4937" refreshError="1"/>
      <sheetData sheetId="4938" refreshError="1"/>
      <sheetData sheetId="4939" refreshError="1"/>
      <sheetData sheetId="4940" refreshError="1"/>
      <sheetData sheetId="4941" refreshError="1"/>
      <sheetData sheetId="4942" refreshError="1"/>
      <sheetData sheetId="4943" refreshError="1"/>
      <sheetData sheetId="4944" refreshError="1"/>
      <sheetData sheetId="4945" refreshError="1"/>
      <sheetData sheetId="4946" refreshError="1"/>
      <sheetData sheetId="4947" refreshError="1"/>
      <sheetData sheetId="4948" refreshError="1"/>
      <sheetData sheetId="4949" refreshError="1"/>
      <sheetData sheetId="4950" refreshError="1"/>
      <sheetData sheetId="4951" refreshError="1"/>
      <sheetData sheetId="4952" refreshError="1"/>
      <sheetData sheetId="4953" refreshError="1"/>
      <sheetData sheetId="4954" refreshError="1"/>
      <sheetData sheetId="4955" refreshError="1"/>
      <sheetData sheetId="4956" refreshError="1"/>
      <sheetData sheetId="4957" refreshError="1"/>
      <sheetData sheetId="4958" refreshError="1"/>
      <sheetData sheetId="4959" refreshError="1"/>
      <sheetData sheetId="4960" refreshError="1"/>
      <sheetData sheetId="4961" refreshError="1"/>
      <sheetData sheetId="4962" refreshError="1"/>
      <sheetData sheetId="4963" refreshError="1"/>
      <sheetData sheetId="4964" refreshError="1"/>
      <sheetData sheetId="4965" refreshError="1"/>
      <sheetData sheetId="4966" refreshError="1"/>
      <sheetData sheetId="4967" refreshError="1"/>
      <sheetData sheetId="4968" refreshError="1"/>
      <sheetData sheetId="4969" refreshError="1"/>
      <sheetData sheetId="4970" refreshError="1"/>
      <sheetData sheetId="4971" refreshError="1"/>
      <sheetData sheetId="4972" refreshError="1"/>
      <sheetData sheetId="4973" refreshError="1"/>
      <sheetData sheetId="4974" refreshError="1"/>
      <sheetData sheetId="4975" refreshError="1"/>
      <sheetData sheetId="4976" refreshError="1"/>
      <sheetData sheetId="4977" refreshError="1"/>
      <sheetData sheetId="4978" refreshError="1"/>
      <sheetData sheetId="4979" refreshError="1"/>
      <sheetData sheetId="4980" refreshError="1"/>
      <sheetData sheetId="4981" refreshError="1"/>
      <sheetData sheetId="4982" refreshError="1"/>
      <sheetData sheetId="4983" refreshError="1"/>
      <sheetData sheetId="4984" refreshError="1"/>
      <sheetData sheetId="4985" refreshError="1"/>
      <sheetData sheetId="4986" refreshError="1"/>
      <sheetData sheetId="4987" refreshError="1"/>
      <sheetData sheetId="4988" refreshError="1"/>
      <sheetData sheetId="4989" refreshError="1"/>
      <sheetData sheetId="4990" refreshError="1"/>
      <sheetData sheetId="4991" refreshError="1"/>
      <sheetData sheetId="4992" refreshError="1"/>
      <sheetData sheetId="4993" refreshError="1"/>
      <sheetData sheetId="4994" refreshError="1"/>
      <sheetData sheetId="4995" refreshError="1"/>
      <sheetData sheetId="4996" refreshError="1"/>
      <sheetData sheetId="4997" refreshError="1"/>
      <sheetData sheetId="4998" refreshError="1"/>
      <sheetData sheetId="4999" refreshError="1"/>
      <sheetData sheetId="5000"/>
      <sheetData sheetId="5001"/>
      <sheetData sheetId="5002"/>
      <sheetData sheetId="5003">
        <row r="8">
          <cell r="D8" t="str">
            <v>Paramaz Avedisian Building</v>
          </cell>
        </row>
      </sheetData>
      <sheetData sheetId="5004"/>
      <sheetData sheetId="5005"/>
      <sheetData sheetId="5006"/>
      <sheetData sheetId="5007">
        <row r="8">
          <cell r="D8" t="str">
            <v>Paramaz Avedisian Building</v>
          </cell>
        </row>
      </sheetData>
      <sheetData sheetId="5008">
        <row r="8">
          <cell r="D8" t="str">
            <v>Paramaz Avedisian Building</v>
          </cell>
        </row>
      </sheetData>
      <sheetData sheetId="5009">
        <row r="8">
          <cell r="D8" t="str">
            <v>Paramaz Avedisian Building</v>
          </cell>
        </row>
      </sheetData>
      <sheetData sheetId="5010">
        <row r="8">
          <cell r="D8" t="str">
            <v>Paramaz Avedisian Building</v>
          </cell>
        </row>
      </sheetData>
      <sheetData sheetId="5011">
        <row r="8">
          <cell r="D8" t="str">
            <v>Paramaz Avedisian Building</v>
          </cell>
        </row>
      </sheetData>
      <sheetData sheetId="5012">
        <row r="8">
          <cell r="D8" t="str">
            <v>Paramaz Avedisian Building</v>
          </cell>
        </row>
      </sheetData>
      <sheetData sheetId="5013">
        <row r="8">
          <cell r="D8" t="str">
            <v>Paramaz Avedisian Building</v>
          </cell>
        </row>
      </sheetData>
      <sheetData sheetId="5014">
        <row r="8">
          <cell r="D8" t="str">
            <v>Paramaz Avedisian Building</v>
          </cell>
        </row>
      </sheetData>
      <sheetData sheetId="5015">
        <row r="8">
          <cell r="D8" t="str">
            <v>Paramaz Avedisian Building</v>
          </cell>
        </row>
      </sheetData>
      <sheetData sheetId="5016">
        <row r="8">
          <cell r="D8" t="str">
            <v>Paramaz Avedisian Building</v>
          </cell>
        </row>
      </sheetData>
      <sheetData sheetId="5017">
        <row r="8">
          <cell r="D8" t="str">
            <v>Paramaz Avedisian Building</v>
          </cell>
        </row>
      </sheetData>
      <sheetData sheetId="5018">
        <row r="8">
          <cell r="D8" t="str">
            <v>Paramaz Avedisian Building</v>
          </cell>
        </row>
      </sheetData>
      <sheetData sheetId="5019">
        <row r="8">
          <cell r="D8" t="str">
            <v>Paramaz Avedisian Building</v>
          </cell>
        </row>
      </sheetData>
      <sheetData sheetId="5020">
        <row r="8">
          <cell r="D8" t="str">
            <v>Paramaz Avedisian Building</v>
          </cell>
        </row>
      </sheetData>
      <sheetData sheetId="5021"/>
      <sheetData sheetId="5022">
        <row r="8">
          <cell r="D8" t="str">
            <v>Paramaz Avedisian Building</v>
          </cell>
        </row>
      </sheetData>
      <sheetData sheetId="5023">
        <row r="8">
          <cell r="D8" t="str">
            <v>Paramaz Avedisian Building</v>
          </cell>
        </row>
      </sheetData>
      <sheetData sheetId="5024">
        <row r="8">
          <cell r="D8" t="str">
            <v>Paramaz Avedisian Building</v>
          </cell>
        </row>
      </sheetData>
      <sheetData sheetId="5025">
        <row r="8">
          <cell r="D8" t="str">
            <v>Paramaz Avedisian Building</v>
          </cell>
        </row>
      </sheetData>
      <sheetData sheetId="5026">
        <row r="8">
          <cell r="D8" t="str">
            <v>Paramaz Avedisian Building</v>
          </cell>
        </row>
      </sheetData>
      <sheetData sheetId="5027">
        <row r="8">
          <cell r="D8" t="str">
            <v>Paramaz Avedisian Building</v>
          </cell>
        </row>
      </sheetData>
      <sheetData sheetId="5028">
        <row r="8">
          <cell r="D8" t="str">
            <v>Paramaz Avedisian Building</v>
          </cell>
        </row>
      </sheetData>
      <sheetData sheetId="5029">
        <row r="8">
          <cell r="D8" t="str">
            <v>Paramaz Avedisian Building</v>
          </cell>
        </row>
      </sheetData>
      <sheetData sheetId="5030">
        <row r="8">
          <cell r="D8" t="str">
            <v>Paramaz Avedisian Building</v>
          </cell>
        </row>
      </sheetData>
      <sheetData sheetId="5031">
        <row r="8">
          <cell r="D8" t="str">
            <v>Paramaz Avedisian Building</v>
          </cell>
        </row>
      </sheetData>
      <sheetData sheetId="5032">
        <row r="8">
          <cell r="D8" t="str">
            <v>Paramaz Avedisian Building</v>
          </cell>
        </row>
      </sheetData>
      <sheetData sheetId="5033">
        <row r="8">
          <cell r="D8" t="str">
            <v>Paramaz Avedisian Building</v>
          </cell>
        </row>
      </sheetData>
      <sheetData sheetId="5034">
        <row r="8">
          <cell r="D8" t="str">
            <v>Paramaz Avedisian Building</v>
          </cell>
        </row>
      </sheetData>
      <sheetData sheetId="5035">
        <row r="8">
          <cell r="D8" t="str">
            <v>Paramaz Avedisian Building</v>
          </cell>
        </row>
      </sheetData>
      <sheetData sheetId="5036">
        <row r="8">
          <cell r="D8" t="str">
            <v>Paramaz Avedisian Building</v>
          </cell>
        </row>
      </sheetData>
      <sheetData sheetId="5037">
        <row r="8">
          <cell r="D8" t="str">
            <v>Paramaz Avedisian Building</v>
          </cell>
        </row>
      </sheetData>
      <sheetData sheetId="5038">
        <row r="8">
          <cell r="D8" t="str">
            <v>Paramaz Avedisian Building</v>
          </cell>
        </row>
      </sheetData>
      <sheetData sheetId="5039">
        <row r="8">
          <cell r="D8" t="str">
            <v>Paramaz Avedisian Building</v>
          </cell>
        </row>
      </sheetData>
      <sheetData sheetId="5040">
        <row r="8">
          <cell r="D8" t="str">
            <v>Paramaz Avedisian Building</v>
          </cell>
        </row>
      </sheetData>
      <sheetData sheetId="5041">
        <row r="8">
          <cell r="D8" t="str">
            <v>Paramaz Avedisian Building</v>
          </cell>
        </row>
      </sheetData>
      <sheetData sheetId="5042"/>
      <sheetData sheetId="5043"/>
      <sheetData sheetId="5044">
        <row r="8">
          <cell r="D8" t="str">
            <v>Paramaz Avedisian Building</v>
          </cell>
        </row>
      </sheetData>
      <sheetData sheetId="5045">
        <row r="8">
          <cell r="D8" t="str">
            <v>Paramaz Avedisian Building</v>
          </cell>
        </row>
      </sheetData>
      <sheetData sheetId="5046">
        <row r="8">
          <cell r="D8" t="str">
            <v>Paramaz Avedisian Building</v>
          </cell>
        </row>
      </sheetData>
      <sheetData sheetId="5047">
        <row r="8">
          <cell r="D8" t="str">
            <v>Paramaz Avedisian Building</v>
          </cell>
        </row>
      </sheetData>
      <sheetData sheetId="5048">
        <row r="8">
          <cell r="D8" t="str">
            <v>Paramaz Avedisian Building</v>
          </cell>
        </row>
      </sheetData>
      <sheetData sheetId="5049">
        <row r="8">
          <cell r="D8" t="str">
            <v>Paramaz Avedisian Building</v>
          </cell>
        </row>
      </sheetData>
      <sheetData sheetId="5050">
        <row r="8">
          <cell r="D8" t="str">
            <v>Paramaz Avedisian Building</v>
          </cell>
        </row>
      </sheetData>
      <sheetData sheetId="5051">
        <row r="8">
          <cell r="D8" t="str">
            <v>Paramaz Avedisian Building</v>
          </cell>
        </row>
      </sheetData>
      <sheetData sheetId="5052">
        <row r="8">
          <cell r="D8" t="str">
            <v>Paramaz Avedisian Building</v>
          </cell>
        </row>
      </sheetData>
      <sheetData sheetId="5053">
        <row r="8">
          <cell r="D8" t="str">
            <v>Paramaz Avedisian Building</v>
          </cell>
        </row>
      </sheetData>
      <sheetData sheetId="5054">
        <row r="8">
          <cell r="D8" t="str">
            <v>Paramaz Avedisian Building</v>
          </cell>
        </row>
      </sheetData>
      <sheetData sheetId="5055">
        <row r="8">
          <cell r="D8" t="str">
            <v>Paramaz Avedisian Building</v>
          </cell>
        </row>
      </sheetData>
      <sheetData sheetId="5056">
        <row r="8">
          <cell r="D8" t="str">
            <v>Paramaz Avedisian Building</v>
          </cell>
        </row>
      </sheetData>
      <sheetData sheetId="5057"/>
      <sheetData sheetId="5058"/>
      <sheetData sheetId="5059"/>
      <sheetData sheetId="5060"/>
      <sheetData sheetId="5061"/>
      <sheetData sheetId="5062">
        <row r="8">
          <cell r="D8" t="str">
            <v>Paramaz Avedisian Building</v>
          </cell>
        </row>
      </sheetData>
      <sheetData sheetId="5063">
        <row r="8">
          <cell r="D8" t="str">
            <v>Paramaz Avedisian Building</v>
          </cell>
        </row>
      </sheetData>
      <sheetData sheetId="5064">
        <row r="8">
          <cell r="D8" t="str">
            <v>Paramaz Avedisian Building</v>
          </cell>
        </row>
      </sheetData>
      <sheetData sheetId="5065">
        <row r="8">
          <cell r="D8" t="str">
            <v>Paramaz Avedisian Building</v>
          </cell>
        </row>
      </sheetData>
      <sheetData sheetId="5066">
        <row r="8">
          <cell r="D8" t="str">
            <v>Paramaz Avedisian Building</v>
          </cell>
        </row>
      </sheetData>
      <sheetData sheetId="5067">
        <row r="8">
          <cell r="D8" t="str">
            <v>Paramaz Avedisian Building</v>
          </cell>
        </row>
      </sheetData>
      <sheetData sheetId="5068">
        <row r="8">
          <cell r="D8" t="str">
            <v>Paramaz Avedisian Building</v>
          </cell>
        </row>
      </sheetData>
      <sheetData sheetId="5069">
        <row r="8">
          <cell r="D8" t="str">
            <v>Paramaz Avedisian Building</v>
          </cell>
        </row>
      </sheetData>
      <sheetData sheetId="5070">
        <row r="8">
          <cell r="D8" t="str">
            <v>Paramaz Avedisian Building</v>
          </cell>
        </row>
      </sheetData>
      <sheetData sheetId="5071">
        <row r="8">
          <cell r="D8" t="str">
            <v>Paramaz Avedisian Building</v>
          </cell>
        </row>
      </sheetData>
      <sheetData sheetId="5072">
        <row r="8">
          <cell r="D8" t="str">
            <v>Paramaz Avedisian Building</v>
          </cell>
        </row>
      </sheetData>
      <sheetData sheetId="5073">
        <row r="8">
          <cell r="D8" t="str">
            <v>Paramaz Avedisian Building</v>
          </cell>
        </row>
      </sheetData>
      <sheetData sheetId="5074">
        <row r="8">
          <cell r="D8" t="str">
            <v>Paramaz Avedisian Building</v>
          </cell>
        </row>
      </sheetData>
      <sheetData sheetId="5075"/>
      <sheetData sheetId="5076"/>
      <sheetData sheetId="5077"/>
      <sheetData sheetId="5078"/>
      <sheetData sheetId="5079"/>
      <sheetData sheetId="5080">
        <row r="8">
          <cell r="D8" t="str">
            <v>Paramaz Avedisian Building</v>
          </cell>
        </row>
      </sheetData>
      <sheetData sheetId="5081">
        <row r="8">
          <cell r="D8" t="str">
            <v>Paramaz Avedisian Building</v>
          </cell>
        </row>
      </sheetData>
      <sheetData sheetId="5082">
        <row r="8">
          <cell r="D8" t="str">
            <v>Paramaz Avedisian Building</v>
          </cell>
        </row>
      </sheetData>
      <sheetData sheetId="5083">
        <row r="8">
          <cell r="D8" t="str">
            <v>Paramaz Avedisian Building</v>
          </cell>
        </row>
      </sheetData>
      <sheetData sheetId="5084">
        <row r="8">
          <cell r="D8" t="str">
            <v>Paramaz Avedisian Building</v>
          </cell>
        </row>
      </sheetData>
      <sheetData sheetId="5085">
        <row r="8">
          <cell r="D8" t="str">
            <v>Paramaz Avedisian Building</v>
          </cell>
        </row>
      </sheetData>
      <sheetData sheetId="5086">
        <row r="8">
          <cell r="D8" t="str">
            <v>Paramaz Avedisian Building</v>
          </cell>
        </row>
      </sheetData>
      <sheetData sheetId="5087">
        <row r="8">
          <cell r="D8" t="str">
            <v>Paramaz Avedisian Building</v>
          </cell>
        </row>
      </sheetData>
      <sheetData sheetId="5088">
        <row r="8">
          <cell r="D8" t="str">
            <v>Paramaz Avedisian Building</v>
          </cell>
        </row>
      </sheetData>
      <sheetData sheetId="5089"/>
      <sheetData sheetId="5090"/>
      <sheetData sheetId="5091"/>
      <sheetData sheetId="5092"/>
      <sheetData sheetId="5093"/>
      <sheetData sheetId="5094"/>
      <sheetData sheetId="5095"/>
      <sheetData sheetId="5096"/>
      <sheetData sheetId="5097" refreshError="1"/>
      <sheetData sheetId="5098" refreshError="1"/>
      <sheetData sheetId="5099" refreshError="1"/>
      <sheetData sheetId="5100" refreshError="1"/>
      <sheetData sheetId="5101" refreshError="1"/>
      <sheetData sheetId="5102" refreshError="1"/>
      <sheetData sheetId="5103" refreshError="1"/>
      <sheetData sheetId="5104" refreshError="1"/>
      <sheetData sheetId="5105" refreshError="1"/>
      <sheetData sheetId="5106" refreshError="1"/>
      <sheetData sheetId="5107" refreshError="1"/>
      <sheetData sheetId="5108" refreshError="1"/>
      <sheetData sheetId="5109" refreshError="1"/>
      <sheetData sheetId="5110" refreshError="1"/>
      <sheetData sheetId="5111" refreshError="1"/>
      <sheetData sheetId="5112" refreshError="1"/>
      <sheetData sheetId="5113" refreshError="1"/>
      <sheetData sheetId="5114" refreshError="1"/>
      <sheetData sheetId="5115" refreshError="1"/>
      <sheetData sheetId="5116" refreshError="1"/>
      <sheetData sheetId="5117" refreshError="1"/>
      <sheetData sheetId="5118" refreshError="1"/>
      <sheetData sheetId="5119" refreshError="1"/>
      <sheetData sheetId="5120" refreshError="1"/>
      <sheetData sheetId="5121" refreshError="1"/>
      <sheetData sheetId="5122" refreshError="1"/>
      <sheetData sheetId="5123" refreshError="1"/>
      <sheetData sheetId="5124" refreshError="1"/>
      <sheetData sheetId="5125" refreshError="1"/>
      <sheetData sheetId="5126" refreshError="1"/>
      <sheetData sheetId="5127" refreshError="1"/>
      <sheetData sheetId="5128" refreshError="1"/>
      <sheetData sheetId="5129" refreshError="1"/>
      <sheetData sheetId="5130" refreshError="1"/>
      <sheetData sheetId="5131" refreshError="1"/>
      <sheetData sheetId="5132" refreshError="1"/>
      <sheetData sheetId="5133" refreshError="1"/>
      <sheetData sheetId="5134" refreshError="1"/>
      <sheetData sheetId="5135" refreshError="1"/>
      <sheetData sheetId="5136" refreshError="1"/>
      <sheetData sheetId="5137" refreshError="1"/>
      <sheetData sheetId="5138" refreshError="1"/>
      <sheetData sheetId="5139" refreshError="1"/>
      <sheetData sheetId="5140" refreshError="1"/>
      <sheetData sheetId="5141" refreshError="1"/>
      <sheetData sheetId="5142" refreshError="1"/>
      <sheetData sheetId="5143" refreshError="1"/>
      <sheetData sheetId="5144" refreshError="1"/>
      <sheetData sheetId="5145" refreshError="1"/>
      <sheetData sheetId="5146" refreshError="1"/>
      <sheetData sheetId="5147" refreshError="1"/>
      <sheetData sheetId="5148" refreshError="1"/>
      <sheetData sheetId="5149" refreshError="1"/>
      <sheetData sheetId="5150" refreshError="1"/>
      <sheetData sheetId="5151" refreshError="1"/>
      <sheetData sheetId="5152" refreshError="1"/>
      <sheetData sheetId="5153" refreshError="1"/>
      <sheetData sheetId="5154" refreshError="1"/>
      <sheetData sheetId="5155" refreshError="1"/>
      <sheetData sheetId="5156" refreshError="1"/>
      <sheetData sheetId="5157" refreshError="1"/>
      <sheetData sheetId="5158" refreshError="1"/>
      <sheetData sheetId="5159" refreshError="1"/>
      <sheetData sheetId="5160" refreshError="1"/>
      <sheetData sheetId="5161" refreshError="1"/>
      <sheetData sheetId="5162" refreshError="1"/>
      <sheetData sheetId="5163" refreshError="1"/>
      <sheetData sheetId="5164" refreshError="1"/>
      <sheetData sheetId="5165" refreshError="1"/>
      <sheetData sheetId="5166" refreshError="1"/>
      <sheetData sheetId="5167" refreshError="1"/>
      <sheetData sheetId="5168" refreshError="1"/>
      <sheetData sheetId="5169" refreshError="1"/>
      <sheetData sheetId="5170" refreshError="1"/>
      <sheetData sheetId="5171" refreshError="1"/>
      <sheetData sheetId="5172" refreshError="1"/>
      <sheetData sheetId="5173" refreshError="1"/>
      <sheetData sheetId="5174" refreshError="1"/>
      <sheetData sheetId="5175" refreshError="1"/>
      <sheetData sheetId="5176" refreshError="1"/>
      <sheetData sheetId="5177" refreshError="1"/>
      <sheetData sheetId="5178" refreshError="1"/>
      <sheetData sheetId="5179" refreshError="1"/>
      <sheetData sheetId="5180" refreshError="1"/>
      <sheetData sheetId="5181" refreshError="1"/>
      <sheetData sheetId="5182" refreshError="1"/>
      <sheetData sheetId="5183" refreshError="1"/>
      <sheetData sheetId="5184" refreshError="1"/>
      <sheetData sheetId="5185" refreshError="1"/>
      <sheetData sheetId="5186" refreshError="1"/>
      <sheetData sheetId="5187" refreshError="1"/>
      <sheetData sheetId="5188" refreshError="1"/>
      <sheetData sheetId="5189" refreshError="1"/>
      <sheetData sheetId="5190" refreshError="1"/>
      <sheetData sheetId="5191" refreshError="1"/>
      <sheetData sheetId="5192" refreshError="1"/>
      <sheetData sheetId="5193" refreshError="1"/>
      <sheetData sheetId="5194" refreshError="1"/>
      <sheetData sheetId="5195" refreshError="1"/>
      <sheetData sheetId="5196" refreshError="1"/>
      <sheetData sheetId="5197" refreshError="1"/>
      <sheetData sheetId="5198" refreshError="1"/>
      <sheetData sheetId="5199" refreshError="1"/>
      <sheetData sheetId="5200" refreshError="1"/>
      <sheetData sheetId="5201" refreshError="1"/>
      <sheetData sheetId="5202" refreshError="1"/>
      <sheetData sheetId="5203" refreshError="1"/>
      <sheetData sheetId="5204" refreshError="1"/>
      <sheetData sheetId="5205" refreshError="1"/>
      <sheetData sheetId="5206" refreshError="1"/>
      <sheetData sheetId="5207" refreshError="1"/>
      <sheetData sheetId="5208" refreshError="1"/>
      <sheetData sheetId="5209" refreshError="1"/>
      <sheetData sheetId="5210" refreshError="1"/>
      <sheetData sheetId="5211" refreshError="1"/>
      <sheetData sheetId="5212" refreshError="1"/>
      <sheetData sheetId="5213" refreshError="1"/>
      <sheetData sheetId="5214" refreshError="1"/>
      <sheetData sheetId="5215" refreshError="1"/>
      <sheetData sheetId="5216" refreshError="1"/>
      <sheetData sheetId="5217" refreshError="1"/>
      <sheetData sheetId="5218" refreshError="1"/>
      <sheetData sheetId="5219" refreshError="1"/>
      <sheetData sheetId="5220" refreshError="1"/>
      <sheetData sheetId="5221" refreshError="1"/>
      <sheetData sheetId="5222" refreshError="1"/>
      <sheetData sheetId="5223" refreshError="1"/>
      <sheetData sheetId="5224" refreshError="1"/>
      <sheetData sheetId="5225" refreshError="1"/>
      <sheetData sheetId="5226" refreshError="1"/>
      <sheetData sheetId="5227" refreshError="1"/>
      <sheetData sheetId="5228" refreshError="1"/>
      <sheetData sheetId="5229" refreshError="1"/>
      <sheetData sheetId="5230" refreshError="1"/>
      <sheetData sheetId="5231" refreshError="1"/>
      <sheetData sheetId="5232" refreshError="1"/>
      <sheetData sheetId="5233" refreshError="1"/>
      <sheetData sheetId="5234">
        <row r="8">
          <cell r="D8">
            <v>0</v>
          </cell>
        </row>
      </sheetData>
      <sheetData sheetId="5235">
        <row r="8">
          <cell r="D8">
            <v>0</v>
          </cell>
        </row>
      </sheetData>
      <sheetData sheetId="5236">
        <row r="8">
          <cell r="D8">
            <v>0</v>
          </cell>
        </row>
      </sheetData>
      <sheetData sheetId="5237"/>
      <sheetData sheetId="5238" refreshError="1"/>
      <sheetData sheetId="5239" refreshError="1"/>
      <sheetData sheetId="5240" refreshError="1"/>
      <sheetData sheetId="5241" refreshError="1"/>
      <sheetData sheetId="5242" refreshError="1"/>
      <sheetData sheetId="5243" refreshError="1"/>
      <sheetData sheetId="5244" refreshError="1"/>
      <sheetData sheetId="5245" refreshError="1"/>
      <sheetData sheetId="5246" refreshError="1"/>
      <sheetData sheetId="5247" refreshError="1"/>
      <sheetData sheetId="5248"/>
      <sheetData sheetId="5249"/>
      <sheetData sheetId="5250"/>
      <sheetData sheetId="5251"/>
      <sheetData sheetId="5252"/>
      <sheetData sheetId="5253"/>
      <sheetData sheetId="5254"/>
      <sheetData sheetId="5255">
        <row r="8">
          <cell r="D8" t="str">
            <v>Paramaz Avedisian Building</v>
          </cell>
        </row>
      </sheetData>
      <sheetData sheetId="5256"/>
      <sheetData sheetId="5257"/>
      <sheetData sheetId="5258"/>
      <sheetData sheetId="5259"/>
      <sheetData sheetId="5260"/>
      <sheetData sheetId="5261"/>
      <sheetData sheetId="5262"/>
      <sheetData sheetId="5263"/>
      <sheetData sheetId="5264"/>
      <sheetData sheetId="5265"/>
      <sheetData sheetId="5266"/>
      <sheetData sheetId="5267"/>
      <sheetData sheetId="5268"/>
      <sheetData sheetId="5269"/>
      <sheetData sheetId="5270"/>
      <sheetData sheetId="5271"/>
      <sheetData sheetId="5272"/>
      <sheetData sheetId="5273"/>
      <sheetData sheetId="5274">
        <row r="8">
          <cell r="D8" t="str">
            <v>Paramaz Avedisian Building</v>
          </cell>
        </row>
      </sheetData>
      <sheetData sheetId="5275">
        <row r="8">
          <cell r="D8" t="str">
            <v>Paramaz Avedisian Building</v>
          </cell>
        </row>
      </sheetData>
      <sheetData sheetId="5276">
        <row r="8">
          <cell r="D8" t="str">
            <v>Paramaz Avedisian Building</v>
          </cell>
        </row>
      </sheetData>
      <sheetData sheetId="5277">
        <row r="8">
          <cell r="D8" t="str">
            <v>Paramaz Avedisian Building</v>
          </cell>
        </row>
      </sheetData>
      <sheetData sheetId="5278">
        <row r="8">
          <cell r="D8" t="str">
            <v>Paramaz Avedisian Building</v>
          </cell>
        </row>
      </sheetData>
      <sheetData sheetId="5279">
        <row r="8">
          <cell r="D8" t="str">
            <v>Paramaz Avedisian Building</v>
          </cell>
        </row>
      </sheetData>
      <sheetData sheetId="5280">
        <row r="8">
          <cell r="D8" t="str">
            <v>Paramaz Avedisian Building</v>
          </cell>
        </row>
      </sheetData>
      <sheetData sheetId="5281">
        <row r="8">
          <cell r="D8" t="str">
            <v>Paramaz Avedisian Building</v>
          </cell>
        </row>
      </sheetData>
      <sheetData sheetId="5282"/>
      <sheetData sheetId="5283"/>
      <sheetData sheetId="5284"/>
      <sheetData sheetId="5285"/>
      <sheetData sheetId="5286"/>
      <sheetData sheetId="5287"/>
      <sheetData sheetId="5288"/>
      <sheetData sheetId="5289"/>
      <sheetData sheetId="5290"/>
      <sheetData sheetId="5291"/>
      <sheetData sheetId="5292"/>
      <sheetData sheetId="5293"/>
      <sheetData sheetId="5294"/>
      <sheetData sheetId="5295"/>
      <sheetData sheetId="5296"/>
      <sheetData sheetId="5297"/>
      <sheetData sheetId="5298"/>
      <sheetData sheetId="5299"/>
      <sheetData sheetId="5300"/>
      <sheetData sheetId="5301"/>
      <sheetData sheetId="5302"/>
      <sheetData sheetId="5303"/>
      <sheetData sheetId="5304"/>
      <sheetData sheetId="5305"/>
      <sheetData sheetId="5306"/>
      <sheetData sheetId="5307"/>
      <sheetData sheetId="5308"/>
      <sheetData sheetId="5309"/>
      <sheetData sheetId="5310"/>
      <sheetData sheetId="5311"/>
      <sheetData sheetId="5312"/>
      <sheetData sheetId="5313"/>
      <sheetData sheetId="5314"/>
      <sheetData sheetId="5315"/>
      <sheetData sheetId="5316"/>
      <sheetData sheetId="5317"/>
      <sheetData sheetId="5318"/>
      <sheetData sheetId="5319"/>
      <sheetData sheetId="5320"/>
      <sheetData sheetId="5321"/>
      <sheetData sheetId="5322"/>
      <sheetData sheetId="5323"/>
      <sheetData sheetId="5324"/>
      <sheetData sheetId="5325"/>
      <sheetData sheetId="5326"/>
      <sheetData sheetId="5327"/>
      <sheetData sheetId="5328"/>
      <sheetData sheetId="5329"/>
      <sheetData sheetId="5330"/>
      <sheetData sheetId="5331"/>
      <sheetData sheetId="5332"/>
      <sheetData sheetId="5333"/>
      <sheetData sheetId="5334"/>
      <sheetData sheetId="5335"/>
      <sheetData sheetId="5336"/>
      <sheetData sheetId="5337"/>
      <sheetData sheetId="5338"/>
      <sheetData sheetId="5339"/>
      <sheetData sheetId="5340"/>
      <sheetData sheetId="5341"/>
      <sheetData sheetId="5342"/>
      <sheetData sheetId="5343"/>
      <sheetData sheetId="5344"/>
      <sheetData sheetId="5345"/>
      <sheetData sheetId="5346"/>
      <sheetData sheetId="5347"/>
      <sheetData sheetId="5348"/>
      <sheetData sheetId="5349"/>
      <sheetData sheetId="5350"/>
      <sheetData sheetId="5351"/>
      <sheetData sheetId="5352"/>
      <sheetData sheetId="5353"/>
      <sheetData sheetId="5354"/>
      <sheetData sheetId="5355"/>
      <sheetData sheetId="5356"/>
      <sheetData sheetId="5357"/>
      <sheetData sheetId="5358"/>
      <sheetData sheetId="5359"/>
      <sheetData sheetId="5360"/>
      <sheetData sheetId="5361"/>
      <sheetData sheetId="5362"/>
      <sheetData sheetId="5363"/>
      <sheetData sheetId="5364"/>
      <sheetData sheetId="5365"/>
      <sheetData sheetId="5366"/>
      <sheetData sheetId="5367"/>
      <sheetData sheetId="5368"/>
      <sheetData sheetId="5369"/>
      <sheetData sheetId="5370"/>
      <sheetData sheetId="5371"/>
      <sheetData sheetId="5372"/>
      <sheetData sheetId="5373"/>
      <sheetData sheetId="5374"/>
      <sheetData sheetId="5375"/>
      <sheetData sheetId="5376"/>
      <sheetData sheetId="5377"/>
      <sheetData sheetId="5378"/>
      <sheetData sheetId="5379"/>
      <sheetData sheetId="5380"/>
      <sheetData sheetId="5381"/>
      <sheetData sheetId="5382"/>
      <sheetData sheetId="5383"/>
      <sheetData sheetId="5384"/>
      <sheetData sheetId="5385"/>
      <sheetData sheetId="5386"/>
      <sheetData sheetId="5387"/>
      <sheetData sheetId="5388"/>
      <sheetData sheetId="5389"/>
      <sheetData sheetId="5390"/>
      <sheetData sheetId="5391"/>
      <sheetData sheetId="5392"/>
      <sheetData sheetId="5393"/>
      <sheetData sheetId="5394"/>
      <sheetData sheetId="5395"/>
      <sheetData sheetId="5396"/>
      <sheetData sheetId="5397"/>
      <sheetData sheetId="5398"/>
      <sheetData sheetId="5399"/>
      <sheetData sheetId="5400"/>
      <sheetData sheetId="5401"/>
      <sheetData sheetId="5402"/>
      <sheetData sheetId="5403"/>
      <sheetData sheetId="5404"/>
      <sheetData sheetId="5405"/>
      <sheetData sheetId="5406"/>
      <sheetData sheetId="5407"/>
      <sheetData sheetId="5408"/>
      <sheetData sheetId="5409"/>
      <sheetData sheetId="5410"/>
      <sheetData sheetId="5411"/>
      <sheetData sheetId="5412"/>
      <sheetData sheetId="5413"/>
      <sheetData sheetId="5414"/>
      <sheetData sheetId="5415"/>
      <sheetData sheetId="5416"/>
      <sheetData sheetId="5417"/>
      <sheetData sheetId="5418"/>
      <sheetData sheetId="5419"/>
      <sheetData sheetId="5420"/>
      <sheetData sheetId="5421"/>
      <sheetData sheetId="5422"/>
      <sheetData sheetId="5423"/>
      <sheetData sheetId="5424"/>
      <sheetData sheetId="5425"/>
      <sheetData sheetId="5426"/>
      <sheetData sheetId="5427"/>
      <sheetData sheetId="5428"/>
      <sheetData sheetId="5429"/>
      <sheetData sheetId="5430"/>
      <sheetData sheetId="5431"/>
      <sheetData sheetId="5432"/>
      <sheetData sheetId="5433"/>
      <sheetData sheetId="5434"/>
      <sheetData sheetId="5435"/>
      <sheetData sheetId="5436"/>
      <sheetData sheetId="5437"/>
      <sheetData sheetId="5438"/>
      <sheetData sheetId="5439"/>
      <sheetData sheetId="5440"/>
      <sheetData sheetId="5441"/>
      <sheetData sheetId="5442"/>
      <sheetData sheetId="5443"/>
      <sheetData sheetId="5444"/>
      <sheetData sheetId="5445"/>
      <sheetData sheetId="5446"/>
      <sheetData sheetId="5447"/>
      <sheetData sheetId="5448"/>
      <sheetData sheetId="5449"/>
      <sheetData sheetId="5450"/>
      <sheetData sheetId="5451">
        <row r="8">
          <cell r="D8" t="str">
            <v>Paramaz Avedisian Building</v>
          </cell>
        </row>
      </sheetData>
      <sheetData sheetId="5452"/>
      <sheetData sheetId="5453"/>
      <sheetData sheetId="5454"/>
      <sheetData sheetId="5455"/>
      <sheetData sheetId="5456"/>
      <sheetData sheetId="5457"/>
      <sheetData sheetId="5458"/>
      <sheetData sheetId="5459"/>
      <sheetData sheetId="5460"/>
      <sheetData sheetId="5461"/>
      <sheetData sheetId="5462"/>
      <sheetData sheetId="5463"/>
      <sheetData sheetId="5464"/>
      <sheetData sheetId="5465"/>
      <sheetData sheetId="5466"/>
      <sheetData sheetId="5467"/>
      <sheetData sheetId="5468"/>
      <sheetData sheetId="5469"/>
      <sheetData sheetId="5470"/>
      <sheetData sheetId="5471"/>
      <sheetData sheetId="5472"/>
      <sheetData sheetId="5473"/>
      <sheetData sheetId="5474"/>
      <sheetData sheetId="5475"/>
      <sheetData sheetId="5476"/>
      <sheetData sheetId="5477"/>
      <sheetData sheetId="5478"/>
      <sheetData sheetId="5479"/>
      <sheetData sheetId="5480"/>
      <sheetData sheetId="5481"/>
      <sheetData sheetId="5482">
        <row r="8">
          <cell r="D8" t="str">
            <v>ASU's Application</v>
          </cell>
        </row>
      </sheetData>
      <sheetData sheetId="5483">
        <row r="8">
          <cell r="D8" t="str">
            <v>Paramaz Avedisian Building</v>
          </cell>
        </row>
      </sheetData>
      <sheetData sheetId="5484"/>
      <sheetData sheetId="5485"/>
      <sheetData sheetId="5486"/>
      <sheetData sheetId="5487"/>
      <sheetData sheetId="5488"/>
      <sheetData sheetId="5489"/>
      <sheetData sheetId="5490"/>
      <sheetData sheetId="5491"/>
      <sheetData sheetId="5492"/>
      <sheetData sheetId="5493"/>
      <sheetData sheetId="5494"/>
      <sheetData sheetId="5495"/>
      <sheetData sheetId="5496"/>
      <sheetData sheetId="5497"/>
      <sheetData sheetId="5498"/>
      <sheetData sheetId="5499"/>
      <sheetData sheetId="5500"/>
      <sheetData sheetId="5501"/>
      <sheetData sheetId="5502"/>
      <sheetData sheetId="5503"/>
      <sheetData sheetId="5504"/>
      <sheetData sheetId="5505"/>
      <sheetData sheetId="5506"/>
      <sheetData sheetId="5507"/>
      <sheetData sheetId="5508"/>
      <sheetData sheetId="5509"/>
      <sheetData sheetId="5510"/>
      <sheetData sheetId="5511"/>
      <sheetData sheetId="5512"/>
      <sheetData sheetId="5513"/>
      <sheetData sheetId="5514"/>
      <sheetData sheetId="5515"/>
      <sheetData sheetId="5516" refreshError="1"/>
      <sheetData sheetId="5517" refreshError="1"/>
      <sheetData sheetId="5518">
        <row r="8">
          <cell r="D8" t="str">
            <v>Paramaz Avedisian Building</v>
          </cell>
        </row>
      </sheetData>
      <sheetData sheetId="5519">
        <row r="8">
          <cell r="D8" t="str">
            <v>Paramaz Avedisian Building</v>
          </cell>
        </row>
      </sheetData>
      <sheetData sheetId="5520">
        <row r="8">
          <cell r="D8" t="str">
            <v>Paramaz Avedisian Building</v>
          </cell>
        </row>
      </sheetData>
      <sheetData sheetId="5521">
        <row r="8">
          <cell r="D8" t="str">
            <v>Paramaz Avedisian Building</v>
          </cell>
        </row>
      </sheetData>
      <sheetData sheetId="5522">
        <row r="8">
          <cell r="D8" t="str">
            <v>Paramaz Avedisian Building</v>
          </cell>
        </row>
      </sheetData>
      <sheetData sheetId="5523">
        <row r="8">
          <cell r="D8" t="str">
            <v>Paramaz Avedisian Building</v>
          </cell>
        </row>
      </sheetData>
      <sheetData sheetId="5524">
        <row r="8">
          <cell r="D8" t="str">
            <v>Paramaz Avedisian Building</v>
          </cell>
        </row>
      </sheetData>
      <sheetData sheetId="5525">
        <row r="8">
          <cell r="D8" t="str">
            <v>Paramaz Avedisian Building</v>
          </cell>
        </row>
      </sheetData>
      <sheetData sheetId="5526">
        <row r="8">
          <cell r="D8" t="str">
            <v>Paramaz Avedisian Building</v>
          </cell>
        </row>
      </sheetData>
      <sheetData sheetId="5527">
        <row r="8">
          <cell r="D8" t="str">
            <v>Paramaz Avedisian Building</v>
          </cell>
        </row>
      </sheetData>
      <sheetData sheetId="5528">
        <row r="8">
          <cell r="D8" t="str">
            <v>Paramaz Avedisian Building</v>
          </cell>
        </row>
      </sheetData>
      <sheetData sheetId="5529">
        <row r="8">
          <cell r="D8" t="str">
            <v>Paramaz Avedisian Building</v>
          </cell>
        </row>
      </sheetData>
      <sheetData sheetId="5530">
        <row r="8">
          <cell r="D8" t="str">
            <v>Paramaz Avedisian Building</v>
          </cell>
        </row>
      </sheetData>
      <sheetData sheetId="5531">
        <row r="8">
          <cell r="D8" t="str">
            <v>Paramaz Avedisian Building</v>
          </cell>
        </row>
      </sheetData>
      <sheetData sheetId="5532">
        <row r="8">
          <cell r="D8" t="str">
            <v>Paramaz Avedisian Building</v>
          </cell>
        </row>
      </sheetData>
      <sheetData sheetId="5533">
        <row r="8">
          <cell r="D8" t="str">
            <v>Paramaz Avedisian Building</v>
          </cell>
        </row>
      </sheetData>
      <sheetData sheetId="5534"/>
      <sheetData sheetId="5535">
        <row r="8">
          <cell r="D8" t="str">
            <v>Paramaz Avedisian Building</v>
          </cell>
        </row>
      </sheetData>
      <sheetData sheetId="5536"/>
      <sheetData sheetId="5537" refreshError="1"/>
      <sheetData sheetId="5538" refreshError="1"/>
      <sheetData sheetId="5539" refreshError="1"/>
      <sheetData sheetId="5540" refreshError="1"/>
      <sheetData sheetId="5541" refreshError="1"/>
      <sheetData sheetId="5542" refreshError="1"/>
      <sheetData sheetId="5543">
        <row r="8">
          <cell r="D8" t="str">
            <v>Paramaz Avedisian Building</v>
          </cell>
        </row>
      </sheetData>
      <sheetData sheetId="5544">
        <row r="8">
          <cell r="D8" t="str">
            <v>Paramaz Avedisian Building</v>
          </cell>
        </row>
      </sheetData>
      <sheetData sheetId="5545" refreshError="1"/>
      <sheetData sheetId="5546" refreshError="1"/>
      <sheetData sheetId="5547" refreshError="1"/>
      <sheetData sheetId="5548" refreshError="1"/>
      <sheetData sheetId="5549" refreshError="1"/>
      <sheetData sheetId="5550" refreshError="1"/>
      <sheetData sheetId="5551" refreshError="1"/>
      <sheetData sheetId="5552" refreshError="1"/>
      <sheetData sheetId="5553" refreshError="1"/>
      <sheetData sheetId="5554" refreshError="1"/>
      <sheetData sheetId="5555" refreshError="1"/>
      <sheetData sheetId="5556" refreshError="1"/>
      <sheetData sheetId="5557" refreshError="1"/>
      <sheetData sheetId="5558" refreshError="1"/>
      <sheetData sheetId="5559" refreshError="1"/>
      <sheetData sheetId="5560" refreshError="1"/>
      <sheetData sheetId="5561" refreshError="1"/>
      <sheetData sheetId="5562" refreshError="1"/>
      <sheetData sheetId="5563" refreshError="1"/>
      <sheetData sheetId="5564"/>
      <sheetData sheetId="5565"/>
      <sheetData sheetId="5566"/>
      <sheetData sheetId="5567"/>
      <sheetData sheetId="5568"/>
      <sheetData sheetId="5569"/>
      <sheetData sheetId="5570"/>
      <sheetData sheetId="5571"/>
      <sheetData sheetId="5572"/>
      <sheetData sheetId="5573"/>
      <sheetData sheetId="5574"/>
      <sheetData sheetId="5575"/>
      <sheetData sheetId="5576"/>
      <sheetData sheetId="5577"/>
      <sheetData sheetId="5578"/>
      <sheetData sheetId="5579" refreshError="1"/>
      <sheetData sheetId="5580" refreshError="1"/>
      <sheetData sheetId="5581" refreshError="1"/>
      <sheetData sheetId="5582" refreshError="1"/>
      <sheetData sheetId="5583" refreshError="1"/>
    </sheetDataSet>
  </externalBook>
</externalLink>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28069DC-0F21-48C0-B7A3-B19065553B78}" name="Table2" displayName="Table2" ref="A5:AE93" totalsRowShown="0" headerRowBorderDxfId="45" tableBorderDxfId="44">
  <autoFilter ref="A5:AE93" xr:uid="{928069DC-0F21-48C0-B7A3-B19065553B78}"/>
  <tableColumns count="31">
    <tableColumn id="1" xr3:uid="{D2372348-3019-4933-B4F2-2D6085511E59}" name="SN No" dataDxfId="43" dataCellStyle="Normal_KB 561-VAL 24 2"/>
    <tableColumn id="2" xr3:uid="{C61B2F56-AB43-4A1E-A7BE-8A7DE0AFB3B6}" name="Item" dataDxfId="42" dataCellStyle="Normal_KB 561-VAL 24 2"/>
    <tableColumn id="3" xr3:uid="{80B6136A-D507-4BDB-9CB3-8A3D05F15535}" name="Scope of work" dataDxfId="41" dataCellStyle="Normal_KB 561-VAL 24 2"/>
    <tableColumn id="4" xr3:uid="{3AA80D4E-C98E-4CA6-9509-69EC9A10CEA4}" name="Subcontract Order Amount" dataDxfId="40" dataCellStyle="Comma 5"/>
    <tableColumn id="5" xr3:uid="{0BDFC676-98AA-4FDC-A2D3-790F27D89B78}" name="Work Approval Reference" dataDxfId="39" dataCellStyle="Comma 5"/>
    <tableColumn id="6" xr3:uid="{5E03C544-A5B2-495D-95E0-DB8EA2E7CC44}" name="Previous Valuation" dataDxfId="38" dataCellStyle="Comma 2 2 4"/>
    <tableColumn id="7" xr3:uid="{9347E283-E95C-47CB-8990-C2FA2CE1711A}" name="This Month" dataDxfId="37" dataCellStyle="Comma 2 2 4"/>
    <tableColumn id="8" xr3:uid="{A58CDA8C-3347-4D87-A25F-CF04AFF5EC50}" name="This Month (KCE)" dataDxfId="36" dataCellStyle="Comma 2 2"/>
    <tableColumn id="9" xr3:uid="{A06529A9-1F9F-4BDA-8925-3ABEBEAB7AF5}" name="To Date" dataDxfId="35" dataCellStyle="Comma 2 2"/>
    <tableColumn id="10" xr3:uid="{7E7E04EB-33C9-442D-B206-BA8EB9C8E6FB}" name="To Date (KCE)" dataDxfId="34" dataCellStyle="Comma 2 2"/>
    <tableColumn id="11" xr3:uid="{0CBC38A7-442B-4400-BE1F-BF8BDA36521B}" name="BOQ Category" dataDxfId="33" dataCellStyle="Comma 2 2 4"/>
    <tableColumn id="12" xr3:uid="{0B523622-7B8C-47DA-BF7C-EF21FB68FDAB}" name="Materials On Site" dataDxfId="32" dataCellStyle="Comma 2 2 4"/>
    <tableColumn id="13" xr3:uid="{51707D2E-3D83-4560-9200-4E350F3BFB52}" name="Materials On Site (KCE)" dataDxfId="31" dataCellStyle="Comma 2 2 4"/>
    <tableColumn id="14" xr3:uid="{5E64A421-BC3A-468A-B6BA-6A4A78978386}" name="Material Off site" dataDxfId="30" dataCellStyle="Comma 2 2 4"/>
    <tableColumn id="15" xr3:uid="{D271EFCB-9FD6-4AF3-AA49-67314D8D322E}" name="Material Off site (KCE)" dataDxfId="29" dataCellStyle="Comma 2 2 4"/>
    <tableColumn id="16" xr3:uid="{13444E19-8FAD-4A2C-BB77-53C6AC11E114}" name="Variations_x000a_WFA" dataDxfId="28" dataCellStyle="Comma 2 2 4"/>
    <tableColumn id="17" xr3:uid="{8F882BA7-ADEF-4794-B577-C832807F9FF9}" name="Variations_x000a_WFA (KCE)" dataDxfId="27" dataCellStyle="Comma 2 2 4"/>
    <tableColumn id="18" xr3:uid="{CC2C4A6F-4FFF-4AF5-8655-8516F3C14E99}" name="Variations_x000a_KCE" dataDxfId="26" dataCellStyle="Comma 2 2 4"/>
    <tableColumn id="19" xr3:uid="{A2C2F9BC-4C3F-46C4-ACF2-562C9F42CBC0}" name="Variations_x000a_KCE (KCE)" dataDxfId="25" dataCellStyle="Comma 2 2 4"/>
    <tableColumn id="20" xr3:uid="{629B7FD6-38EF-420C-865E-4221BE2607B7}" name="Sub-Total" dataDxfId="24" dataCellStyle="Comma 2 2"/>
    <tableColumn id="21" xr3:uid="{DBBABACE-B3C2-4505-B185-1C7FD4DE7CA2}" name="Sub-Total (KCE)" dataDxfId="23" dataCellStyle="Comma 2 2"/>
    <tableColumn id="22" xr3:uid="{F19629CA-C974-47D9-A89C-98EFFB9878F3}" name="Advance" dataDxfId="22" dataCellStyle="Normal 10 2 2 2 10 10"/>
    <tableColumn id="23" xr3:uid="{B32BD0B3-2507-4EF7-8A68-30C4FD30994B}" name="Advance (KCE)" dataDxfId="21" dataCellStyle="Comma 4"/>
    <tableColumn id="24" xr3:uid="{2E3E24EA-8605-4146-B51F-5600C0CDABFE}" name="Advance % " dataDxfId="20"/>
    <tableColumn id="25" xr3:uid="{390FF537-8C49-4B15-9E5E-7BFA8C04B786}" name="Recovery %" dataDxfId="19"/>
    <tableColumn id="26" xr3:uid="{7C7FE8D5-ADCA-474D-AA52-D59DB08E93F3}" name="Recovery" dataDxfId="18" dataCellStyle="Comma 2 2"/>
    <tableColumn id="27" xr3:uid="{FA364BAE-50E8-41C6-BD32-9E705DD5852B}" name="Recovery (KCE)" dataDxfId="17" dataCellStyle="Comma 2 2"/>
    <tableColumn id="28" xr3:uid="{E5512CCF-48B6-4965-ACD8-24DC79E56A47}" name="Balance" dataDxfId="16" dataCellStyle="Comma 2 2"/>
    <tableColumn id="29" xr3:uid="{DA18CB53-1B8C-4F33-AA64-6B82E175FBAE}" name="Balance (KCE)" dataDxfId="15" dataCellStyle="Comma 2 2"/>
    <tableColumn id="30" xr3:uid="{57C7FBB9-7E69-4F6E-9A5B-3328E759C1F2}" name="Total Certified " dataDxfId="14" dataCellStyle="Comma 2 2"/>
    <tableColumn id="31" xr3:uid="{AF82461B-9B7B-4A07-954D-D2C0A99C2264}" name="Total Claimed (KCE)" dataDxfId="13" dataCellStyle="Comma 2 2"/>
  </tableColumns>
  <tableStyleInfo name="Table Style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9CA1EF9-E39F-489E-A96E-9CFA1A1488FF}" name="Table1" displayName="Table1" ref="A3:E80" totalsRowShown="0" headerRowDxfId="12" dataDxfId="10" headerRowBorderDxfId="11" tableBorderDxfId="9">
  <autoFilter ref="A3:E80" xr:uid="{99CA1EF9-E39F-489E-A96E-9CFA1A1488FF}"/>
  <sortState xmlns:xlrd2="http://schemas.microsoft.com/office/spreadsheetml/2017/richdata2" ref="A4:E74">
    <sortCondition ref="B3:B74"/>
  </sortState>
  <tableColumns count="5">
    <tableColumn id="1" xr3:uid="{E68C7F3B-2166-41EB-8B80-B93ADC46DA32}" name="SN" dataDxfId="8" dataCellStyle="Normal 2 2 2">
      <calculatedColumnFormula>1+A3</calculatedColumnFormula>
    </tableColumn>
    <tableColumn id="2" xr3:uid="{B201CC4B-C89C-419B-9C23-32DA258212E8}" name="Description" dataDxfId="7" dataCellStyle="Normal 2 2 2"/>
    <tableColumn id="3" xr3:uid="{98D5BD84-4E45-4F32-BB05-1B5D056EF651}" name="Total Amount (AED )" dataDxfId="6" dataCellStyle="Comma 10 7 2 4 2"/>
    <tableColumn id="4" xr3:uid="{AEB44293-806C-483D-B6FC-8FBEA5156F38}" name="Applied Amount (AED)" dataDxfId="5" dataCellStyle="Comma 2 2 2"/>
    <tableColumn id="5" xr3:uid="{DF6CBF9E-C4B1-4334-9FDF-3E3E57A121E8}" name="Category" dataDxfId="4" dataCellStyle="Normal 2 2 2"/>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11.bin"/><Relationship Id="rId4"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78"/>
  <sheetViews>
    <sheetView view="pageBreakPreview" topLeftCell="A22" zoomScale="70" zoomScaleNormal="70" zoomScaleSheetLayoutView="70" workbookViewId="0">
      <selection activeCell="G17" sqref="G16:G17"/>
    </sheetView>
  </sheetViews>
  <sheetFormatPr defaultColWidth="9.1796875" defaultRowHeight="13"/>
  <cols>
    <col min="1" max="2" width="1.54296875" style="124" customWidth="1"/>
    <col min="3" max="3" width="34.54296875" style="124" customWidth="1"/>
    <col min="4" max="4" width="31.1796875" style="124" customWidth="1"/>
    <col min="5" max="5" width="31.26953125" style="124" customWidth="1"/>
    <col min="6" max="7" width="35" style="124" customWidth="1"/>
    <col min="8" max="9" width="26.7265625" style="123" customWidth="1"/>
    <col min="10" max="10" width="22.7265625" style="123" customWidth="1"/>
    <col min="11" max="11" width="17.26953125" style="123" customWidth="1"/>
    <col min="12" max="12" width="23.81640625" style="123" customWidth="1"/>
    <col min="13" max="13" width="29.54296875" style="123" customWidth="1"/>
    <col min="14" max="14" width="20.1796875" style="123" customWidth="1"/>
    <col min="15" max="16384" width="9.1796875" style="124"/>
  </cols>
  <sheetData>
    <row r="1" spans="1:14" ht="35.25" customHeight="1">
      <c r="A1" s="122"/>
      <c r="B1" s="1050" t="s">
        <v>75</v>
      </c>
      <c r="C1" s="1051"/>
      <c r="D1" s="1051"/>
      <c r="E1" s="1051"/>
      <c r="F1" s="1051"/>
      <c r="G1" s="1052"/>
    </row>
    <row r="2" spans="1:14" s="125" customFormat="1" ht="20">
      <c r="B2" s="126" t="s">
        <v>76</v>
      </c>
      <c r="C2" s="127"/>
      <c r="D2" s="127" t="s">
        <v>77</v>
      </c>
      <c r="E2" s="128"/>
      <c r="F2" s="129" t="s">
        <v>78</v>
      </c>
      <c r="G2" s="130" t="s">
        <v>1017</v>
      </c>
      <c r="H2" s="131"/>
      <c r="I2" s="131"/>
      <c r="J2" s="131"/>
      <c r="K2" s="131"/>
      <c r="L2" s="131"/>
      <c r="M2" s="131"/>
      <c r="N2" s="131"/>
    </row>
    <row r="3" spans="1:14" s="125" customFormat="1" ht="18.5" thickBot="1">
      <c r="B3" s="132"/>
      <c r="C3" s="133"/>
      <c r="D3" s="133"/>
      <c r="E3" s="133"/>
      <c r="F3" s="134" t="s">
        <v>79</v>
      </c>
      <c r="G3" s="135">
        <f>G11-4</f>
        <v>45039</v>
      </c>
      <c r="H3" s="131"/>
      <c r="I3" s="131"/>
      <c r="J3" s="131"/>
      <c r="K3" s="131"/>
      <c r="L3" s="131"/>
      <c r="M3" s="131"/>
      <c r="N3" s="131"/>
    </row>
    <row r="4" spans="1:14" ht="16.5">
      <c r="A4" s="122"/>
      <c r="B4" s="136"/>
      <c r="C4" s="137" t="s">
        <v>80</v>
      </c>
      <c r="D4" s="138" t="s">
        <v>81</v>
      </c>
      <c r="E4" s="139"/>
      <c r="F4" s="139" t="s">
        <v>82</v>
      </c>
      <c r="G4" s="140" t="s">
        <v>1018</v>
      </c>
    </row>
    <row r="5" spans="1:14" ht="16.5">
      <c r="A5" s="122"/>
      <c r="B5" s="141"/>
      <c r="C5" s="142"/>
      <c r="D5" s="138" t="s">
        <v>83</v>
      </c>
      <c r="E5" s="139"/>
      <c r="F5" s="139" t="s">
        <v>84</v>
      </c>
      <c r="G5" s="140" t="s">
        <v>85</v>
      </c>
    </row>
    <row r="6" spans="1:14" ht="16.5" customHeight="1">
      <c r="A6" s="122"/>
      <c r="B6" s="141"/>
      <c r="C6" s="142"/>
      <c r="D6" s="138" t="s">
        <v>86</v>
      </c>
      <c r="E6" s="139"/>
      <c r="F6" s="139"/>
      <c r="G6" s="143"/>
      <c r="L6" s="144"/>
    </row>
    <row r="7" spans="1:14" ht="4.5" customHeight="1">
      <c r="A7" s="122"/>
      <c r="B7" s="141"/>
      <c r="C7" s="142"/>
      <c r="D7" s="142"/>
      <c r="E7" s="139"/>
      <c r="F7" s="139"/>
      <c r="G7" s="143"/>
    </row>
    <row r="8" spans="1:14" ht="16.5" customHeight="1">
      <c r="A8" s="122"/>
      <c r="B8" s="141"/>
      <c r="C8" s="145"/>
      <c r="D8" s="142"/>
      <c r="E8" s="139"/>
      <c r="F8" s="139" t="s">
        <v>87</v>
      </c>
      <c r="G8" s="143">
        <v>44651</v>
      </c>
      <c r="L8" s="144"/>
      <c r="M8" s="144"/>
    </row>
    <row r="9" spans="1:14" ht="16.5">
      <c r="A9" s="122"/>
      <c r="B9" s="141"/>
      <c r="C9" s="142"/>
      <c r="D9" s="142"/>
      <c r="E9" s="139"/>
      <c r="F9" s="139" t="s">
        <v>88</v>
      </c>
      <c r="G9" s="146">
        <f>J9</f>
        <v>45022</v>
      </c>
      <c r="J9" s="144">
        <v>45022</v>
      </c>
      <c r="L9" s="144"/>
    </row>
    <row r="10" spans="1:14" ht="16.5">
      <c r="A10" s="122"/>
      <c r="B10" s="141"/>
      <c r="C10" s="145" t="s">
        <v>89</v>
      </c>
      <c r="D10" s="142" t="s">
        <v>0</v>
      </c>
      <c r="E10" s="147"/>
      <c r="F10" s="139" t="s">
        <v>90</v>
      </c>
      <c r="G10" s="143" t="s">
        <v>979</v>
      </c>
      <c r="J10" s="144">
        <f>J9+10</f>
        <v>45032</v>
      </c>
    </row>
    <row r="11" spans="1:14" ht="16.5">
      <c r="A11" s="122"/>
      <c r="B11" s="141"/>
      <c r="C11" s="142"/>
      <c r="D11" s="142" t="s">
        <v>91</v>
      </c>
      <c r="E11" s="139"/>
      <c r="F11" s="139" t="s">
        <v>92</v>
      </c>
      <c r="G11" s="146">
        <f>J9+28-7</f>
        <v>45043</v>
      </c>
      <c r="H11" s="148"/>
      <c r="I11" s="148"/>
      <c r="J11" s="148"/>
    </row>
    <row r="12" spans="1:14" ht="16.5">
      <c r="A12" s="122"/>
      <c r="B12" s="141"/>
      <c r="C12" s="142"/>
      <c r="D12" s="142" t="s">
        <v>86</v>
      </c>
      <c r="E12" s="139"/>
      <c r="F12" s="139" t="s">
        <v>93</v>
      </c>
      <c r="G12" s="140" t="s">
        <v>9</v>
      </c>
      <c r="J12" s="144"/>
      <c r="L12" s="144"/>
    </row>
    <row r="13" spans="1:14" ht="20.5" customHeight="1">
      <c r="A13" s="122"/>
      <c r="B13" s="141"/>
      <c r="C13" s="142"/>
      <c r="D13" s="142"/>
      <c r="E13" s="139"/>
      <c r="F13" s="139"/>
      <c r="G13" s="140"/>
      <c r="J13" s="144"/>
    </row>
    <row r="14" spans="1:14" ht="17.25" customHeight="1">
      <c r="A14" s="122"/>
      <c r="B14" s="141"/>
      <c r="C14" s="145" t="s">
        <v>94</v>
      </c>
      <c r="D14" s="142" t="s">
        <v>95</v>
      </c>
      <c r="E14" s="139"/>
      <c r="F14" s="147"/>
      <c r="G14" s="149"/>
    </row>
    <row r="15" spans="1:14" ht="18" customHeight="1">
      <c r="A15" s="122"/>
      <c r="B15" s="141"/>
      <c r="C15" s="145"/>
      <c r="D15" s="142" t="s">
        <v>96</v>
      </c>
      <c r="E15" s="147"/>
      <c r="F15" s="150" t="s">
        <v>97</v>
      </c>
      <c r="G15" s="149"/>
      <c r="H15" s="148"/>
      <c r="I15" s="148"/>
    </row>
    <row r="16" spans="1:14" ht="18" customHeight="1">
      <c r="A16" s="122"/>
      <c r="B16" s="141"/>
      <c r="C16" s="145"/>
      <c r="D16" s="142" t="s">
        <v>86</v>
      </c>
      <c r="E16" s="147"/>
      <c r="F16" s="150" t="s">
        <v>98</v>
      </c>
      <c r="G16" s="1017">
        <f>G34/G23</f>
        <v>1.0532120524974378</v>
      </c>
    </row>
    <row r="17" spans="1:14" ht="18" customHeight="1">
      <c r="A17" s="122"/>
      <c r="B17" s="141"/>
      <c r="C17" s="145"/>
      <c r="D17" s="142"/>
      <c r="E17" s="147"/>
      <c r="F17" s="151" t="s">
        <v>99</v>
      </c>
      <c r="G17" s="1017">
        <f>G36/G23</f>
        <v>1.1312847230287681</v>
      </c>
    </row>
    <row r="18" spans="1:14" ht="18" customHeight="1">
      <c r="A18" s="122"/>
      <c r="B18" s="141"/>
      <c r="C18" s="145"/>
      <c r="D18" s="142"/>
      <c r="E18" s="147"/>
      <c r="F18" s="150" t="s">
        <v>100</v>
      </c>
      <c r="G18" s="152"/>
    </row>
    <row r="19" spans="1:14" ht="4.5" customHeight="1" thickBot="1">
      <c r="A19" s="122"/>
      <c r="B19" s="153"/>
      <c r="C19" s="154"/>
      <c r="D19" s="155"/>
      <c r="E19" s="156"/>
      <c r="F19" s="157"/>
      <c r="G19" s="158"/>
    </row>
    <row r="20" spans="1:14" ht="16.5">
      <c r="A20" s="122"/>
      <c r="B20" s="159"/>
      <c r="C20" s="160"/>
      <c r="D20" s="161"/>
      <c r="E20" s="162"/>
      <c r="F20" s="163" t="s">
        <v>101</v>
      </c>
      <c r="G20" s="164" t="s">
        <v>9</v>
      </c>
      <c r="H20" s="123" t="s">
        <v>102</v>
      </c>
    </row>
    <row r="21" spans="1:14" s="165" customFormat="1" ht="16.5">
      <c r="B21" s="166"/>
      <c r="E21" s="167"/>
      <c r="F21" s="168" t="s">
        <v>103</v>
      </c>
      <c r="G21" s="169">
        <v>194951735</v>
      </c>
      <c r="H21" s="148"/>
      <c r="I21" s="170"/>
      <c r="J21" s="123"/>
      <c r="K21" s="123"/>
      <c r="L21" s="123"/>
      <c r="M21" s="123"/>
      <c r="N21" s="170"/>
    </row>
    <row r="22" spans="1:14" s="165" customFormat="1" ht="16.5">
      <c r="B22" s="166"/>
      <c r="E22" s="167"/>
      <c r="F22" s="168" t="s">
        <v>104</v>
      </c>
      <c r="G22" s="169">
        <v>0</v>
      </c>
      <c r="H22" s="170"/>
      <c r="J22" s="123"/>
      <c r="K22" s="123"/>
      <c r="L22" s="123"/>
      <c r="M22" s="123"/>
      <c r="N22" s="170"/>
    </row>
    <row r="23" spans="1:14" s="165" customFormat="1" ht="22.15" customHeight="1" thickBot="1">
      <c r="B23" s="166"/>
      <c r="E23" s="167"/>
      <c r="F23" s="168" t="s">
        <v>105</v>
      </c>
      <c r="G23" s="171">
        <f>SUM(G21:G22)</f>
        <v>194951735</v>
      </c>
      <c r="H23" s="170"/>
      <c r="I23" s="170"/>
      <c r="J23" s="123"/>
      <c r="K23" s="123"/>
      <c r="L23" s="123"/>
      <c r="M23" s="123"/>
      <c r="N23" s="170"/>
    </row>
    <row r="24" spans="1:14" ht="3.75" customHeight="1" thickTop="1" thickBot="1">
      <c r="A24" s="122"/>
      <c r="B24" s="172"/>
      <c r="C24" s="173"/>
      <c r="D24" s="174"/>
      <c r="E24" s="175"/>
      <c r="F24" s="176"/>
      <c r="G24" s="177"/>
    </row>
    <row r="25" spans="1:14" ht="16.5">
      <c r="A25" s="122"/>
      <c r="B25" s="153"/>
      <c r="C25" s="145" t="s">
        <v>106</v>
      </c>
      <c r="D25" s="142"/>
      <c r="E25" s="142"/>
      <c r="F25" s="139"/>
      <c r="G25" s="178">
        <f>E31</f>
        <v>15220402.576166216</v>
      </c>
    </row>
    <row r="26" spans="1:14" ht="16.5">
      <c r="A26" s="122"/>
      <c r="B26" s="153"/>
      <c r="C26" s="179"/>
      <c r="D26" s="142"/>
      <c r="E26" s="180"/>
      <c r="F26" s="139"/>
      <c r="G26" s="181"/>
    </row>
    <row r="27" spans="1:14" ht="24.75" customHeight="1">
      <c r="A27" s="122"/>
      <c r="B27" s="182"/>
      <c r="C27" s="183" t="s">
        <v>107</v>
      </c>
      <c r="D27" s="184"/>
      <c r="E27" s="185">
        <f>'Annexure 11-Advance Recovery'!H17</f>
        <v>24111573.163000003</v>
      </c>
      <c r="F27" s="139"/>
      <c r="G27" s="181"/>
    </row>
    <row r="28" spans="1:14" ht="6" customHeight="1">
      <c r="A28" s="122"/>
      <c r="B28" s="182"/>
      <c r="C28" s="183"/>
      <c r="D28" s="184"/>
      <c r="E28" s="185"/>
      <c r="F28" s="139"/>
      <c r="G28" s="181"/>
      <c r="H28" s="186"/>
      <c r="I28" s="186"/>
    </row>
    <row r="29" spans="1:14" ht="16.5">
      <c r="A29" s="122"/>
      <c r="B29" s="182"/>
      <c r="C29" s="183" t="s">
        <v>829</v>
      </c>
      <c r="D29" s="184"/>
      <c r="E29" s="185">
        <f>'Annexure 11-Advance Recovery'!H24</f>
        <v>8891170.5868337862</v>
      </c>
      <c r="F29" s="139"/>
      <c r="G29" s="181"/>
    </row>
    <row r="30" spans="1:14" s="123" customFormat="1" ht="5.25" customHeight="1">
      <c r="A30" s="122"/>
      <c r="B30" s="182"/>
      <c r="C30" s="183"/>
      <c r="D30" s="184"/>
      <c r="E30" s="187"/>
      <c r="F30" s="139"/>
      <c r="G30" s="181"/>
    </row>
    <row r="31" spans="1:14" s="123" customFormat="1" ht="16.5">
      <c r="A31" s="122"/>
      <c r="B31" s="182"/>
      <c r="C31" s="183" t="s">
        <v>108</v>
      </c>
      <c r="D31" s="184"/>
      <c r="E31" s="185">
        <f>E27-E29</f>
        <v>15220402.576166216</v>
      </c>
      <c r="F31" s="139"/>
      <c r="G31" s="181"/>
    </row>
    <row r="32" spans="1:14" s="123" customFormat="1" ht="9.75" customHeight="1">
      <c r="A32" s="122"/>
      <c r="B32" s="182"/>
      <c r="C32" s="183"/>
      <c r="D32" s="184"/>
      <c r="E32" s="188"/>
      <c r="F32" s="139"/>
      <c r="G32" s="181"/>
      <c r="H32" s="170"/>
      <c r="I32" s="170"/>
    </row>
    <row r="33" spans="1:14" s="123" customFormat="1" ht="20">
      <c r="A33" s="122"/>
      <c r="B33" s="189"/>
      <c r="C33" s="190"/>
      <c r="D33" s="191"/>
      <c r="E33" s="192"/>
      <c r="F33" s="193"/>
      <c r="G33" s="194"/>
      <c r="H33" s="186"/>
      <c r="I33" s="186"/>
    </row>
    <row r="34" spans="1:14" s="123" customFormat="1" ht="18">
      <c r="A34" s="125"/>
      <c r="B34" s="195"/>
      <c r="C34" s="145" t="s">
        <v>109</v>
      </c>
      <c r="D34" s="142"/>
      <c r="E34" s="196"/>
      <c r="F34" s="197"/>
      <c r="G34" s="178">
        <f>'Annexure-1 Est. Contract Price '!I65</f>
        <v>205325516.9572866</v>
      </c>
    </row>
    <row r="35" spans="1:14" s="123" customFormat="1" ht="3" customHeight="1">
      <c r="A35" s="165"/>
      <c r="B35" s="198"/>
      <c r="C35" s="199"/>
      <c r="D35" s="200"/>
      <c r="E35" s="200"/>
      <c r="F35" s="201"/>
      <c r="G35" s="194"/>
    </row>
    <row r="36" spans="1:14" s="123" customFormat="1" ht="20">
      <c r="A36" s="125"/>
      <c r="B36" s="195"/>
      <c r="C36" s="145" t="s">
        <v>110</v>
      </c>
      <c r="D36" s="142"/>
      <c r="E36" s="142"/>
      <c r="F36" s="197"/>
      <c r="G36" s="178">
        <f>G25+G34</f>
        <v>220545919.53345281</v>
      </c>
      <c r="I36" s="712"/>
      <c r="M36" s="186"/>
    </row>
    <row r="37" spans="1:14" s="123" customFormat="1" ht="9.65" customHeight="1">
      <c r="A37" s="165"/>
      <c r="B37" s="166"/>
      <c r="C37" s="1053"/>
      <c r="D37" s="1053"/>
      <c r="E37" s="142"/>
      <c r="F37" s="197"/>
      <c r="G37" s="202"/>
      <c r="K37" s="123" t="s">
        <v>876</v>
      </c>
    </row>
    <row r="38" spans="1:14" s="123" customFormat="1" ht="16.5">
      <c r="A38" s="165"/>
      <c r="B38" s="166"/>
      <c r="C38" s="145" t="s">
        <v>830</v>
      </c>
      <c r="D38" s="203"/>
      <c r="E38" s="142"/>
      <c r="F38" s="197"/>
      <c r="G38" s="204">
        <f>-'Annexure 10-Retention'!J20</f>
        <v>-10337691.152999999</v>
      </c>
    </row>
    <row r="39" spans="1:14" s="123" customFormat="1" ht="9.65" customHeight="1">
      <c r="A39" s="165"/>
      <c r="B39" s="166"/>
      <c r="C39" s="145"/>
      <c r="D39" s="203"/>
      <c r="E39" s="142"/>
      <c r="F39" s="197"/>
      <c r="G39" s="205"/>
    </row>
    <row r="40" spans="1:14" s="123" customFormat="1" ht="20">
      <c r="A40" s="165"/>
      <c r="B40" s="166"/>
      <c r="C40" s="206" t="s">
        <v>111</v>
      </c>
      <c r="D40" s="207"/>
      <c r="E40" s="142"/>
      <c r="F40" s="197"/>
      <c r="G40" s="208">
        <v>0</v>
      </c>
      <c r="M40" s="186"/>
    </row>
    <row r="41" spans="1:14" s="123" customFormat="1" ht="9.65" customHeight="1">
      <c r="A41" s="165"/>
      <c r="B41" s="198"/>
      <c r="C41" s="199"/>
      <c r="D41" s="200"/>
      <c r="E41" s="200"/>
      <c r="F41" s="201"/>
      <c r="G41" s="194"/>
    </row>
    <row r="42" spans="1:14" s="123" customFormat="1" ht="16.5">
      <c r="A42" s="165"/>
      <c r="B42" s="166"/>
      <c r="C42" s="145" t="s">
        <v>112</v>
      </c>
      <c r="D42" s="142"/>
      <c r="E42" s="142"/>
      <c r="F42" s="197"/>
      <c r="G42" s="178">
        <f>+G36+(G38+G40)</f>
        <v>210208228.38045281</v>
      </c>
    </row>
    <row r="43" spans="1:14" s="123" customFormat="1" ht="7.9" customHeight="1">
      <c r="A43" s="165"/>
      <c r="B43" s="166"/>
      <c r="C43" s="142"/>
      <c r="D43" s="142"/>
      <c r="E43" s="142"/>
      <c r="F43" s="197"/>
      <c r="G43" s="181"/>
    </row>
    <row r="44" spans="1:14" s="123" customFormat="1" ht="16.5">
      <c r="A44" s="165"/>
      <c r="B44" s="166"/>
      <c r="C44" s="145" t="s">
        <v>831</v>
      </c>
      <c r="D44" s="142"/>
      <c r="E44" s="209"/>
      <c r="F44" s="197"/>
      <c r="G44" s="210">
        <f>-'Annexure 12-Previous Payments '!G41</f>
        <v>-187380300.47643578</v>
      </c>
    </row>
    <row r="45" spans="1:14" ht="3.75" customHeight="1" thickBot="1">
      <c r="A45" s="165"/>
      <c r="B45" s="211"/>
      <c r="C45" s="212"/>
      <c r="D45" s="213"/>
      <c r="E45" s="213"/>
      <c r="F45" s="214"/>
      <c r="G45" s="215"/>
    </row>
    <row r="46" spans="1:14" s="165" customFormat="1" ht="43.9" customHeight="1" thickBot="1">
      <c r="B46" s="216"/>
      <c r="C46" s="1054" t="s">
        <v>113</v>
      </c>
      <c r="D46" s="1054"/>
      <c r="E46" s="1054"/>
      <c r="F46" s="217" t="s">
        <v>9</v>
      </c>
      <c r="G46" s="218">
        <f>+G42+G44</f>
        <v>22827927.904017031</v>
      </c>
      <c r="H46" s="219"/>
      <c r="I46" s="925"/>
      <c r="J46" s="123"/>
      <c r="K46" s="123"/>
      <c r="L46" s="123"/>
      <c r="N46" s="170"/>
    </row>
    <row r="47" spans="1:14" s="165" customFormat="1" ht="30" customHeight="1">
      <c r="B47" s="166"/>
      <c r="C47" s="220" t="s">
        <v>114</v>
      </c>
      <c r="D47" s="184"/>
      <c r="E47" s="221"/>
      <c r="F47" s="222"/>
      <c r="G47" s="223">
        <f>G46*5%</f>
        <v>1141396.3952008516</v>
      </c>
      <c r="H47" s="123"/>
      <c r="I47" s="123"/>
      <c r="J47" s="123"/>
      <c r="K47" s="123"/>
      <c r="L47" s="123"/>
      <c r="N47" s="170"/>
    </row>
    <row r="48" spans="1:14" s="165" customFormat="1" ht="25.9" customHeight="1" thickBot="1">
      <c r="B48" s="224"/>
      <c r="C48" s="220" t="s">
        <v>115</v>
      </c>
      <c r="D48" s="184"/>
      <c r="E48" s="221"/>
      <c r="F48" s="222"/>
      <c r="G48" s="225">
        <v>0</v>
      </c>
      <c r="H48" s="123"/>
      <c r="I48" s="123"/>
      <c r="J48" s="123"/>
      <c r="K48" s="123"/>
      <c r="L48" s="123"/>
      <c r="N48" s="170"/>
    </row>
    <row r="49" spans="1:14" ht="36" customHeight="1" thickBot="1">
      <c r="A49" s="122"/>
      <c r="B49" s="1055" t="s">
        <v>116</v>
      </c>
      <c r="C49" s="1056"/>
      <c r="D49" s="1056"/>
      <c r="E49" s="1056"/>
      <c r="F49" s="217" t="s">
        <v>9</v>
      </c>
      <c r="G49" s="218">
        <f>G46+G47</f>
        <v>23969324.299217883</v>
      </c>
      <c r="I49" s="989"/>
    </row>
    <row r="50" spans="1:14" ht="10.15" customHeight="1" thickBot="1">
      <c r="A50" s="122"/>
      <c r="B50" s="172"/>
      <c r="C50" s="173"/>
      <c r="D50" s="173"/>
      <c r="E50" s="175"/>
      <c r="F50" s="175"/>
      <c r="G50" s="226"/>
    </row>
    <row r="51" spans="1:14" ht="34.15" customHeight="1">
      <c r="A51" s="122"/>
      <c r="B51" s="1057" t="s">
        <v>117</v>
      </c>
      <c r="C51" s="1058"/>
      <c r="D51" s="1059" t="s">
        <v>1019</v>
      </c>
      <c r="E51" s="1060"/>
      <c r="F51" s="1060"/>
      <c r="G51" s="1061"/>
    </row>
    <row r="52" spans="1:14" ht="27.65" customHeight="1">
      <c r="A52" s="122"/>
      <c r="B52" s="1062" t="s">
        <v>118</v>
      </c>
      <c r="C52" s="1063"/>
      <c r="D52" s="1064" t="s">
        <v>119</v>
      </c>
      <c r="E52" s="1065"/>
      <c r="F52" s="1065"/>
      <c r="G52" s="1066"/>
    </row>
    <row r="53" spans="1:14" ht="2.5" customHeight="1" thickBot="1">
      <c r="A53" s="122"/>
      <c r="B53" s="227"/>
      <c r="C53" s="228"/>
      <c r="D53" s="229"/>
      <c r="E53" s="230"/>
      <c r="F53" s="230"/>
      <c r="G53" s="231"/>
    </row>
    <row r="54" spans="1:14" ht="23.5" thickBot="1">
      <c r="A54" s="122"/>
      <c r="B54" s="232"/>
      <c r="C54" s="1067" t="s">
        <v>120</v>
      </c>
      <c r="D54" s="1067"/>
      <c r="E54" s="1067"/>
      <c r="F54" s="1067"/>
      <c r="G54" s="1068"/>
    </row>
    <row r="55" spans="1:14" ht="21" customHeight="1">
      <c r="A55" s="122"/>
      <c r="B55" s="233"/>
      <c r="C55" s="234" t="s">
        <v>121</v>
      </c>
      <c r="D55" s="235"/>
      <c r="E55" s="236"/>
      <c r="F55" s="236"/>
      <c r="G55" s="237"/>
    </row>
    <row r="56" spans="1:14" ht="21" customHeight="1">
      <c r="A56" s="122"/>
      <c r="B56" s="233"/>
      <c r="C56" s="234"/>
      <c r="D56" s="235"/>
      <c r="E56" s="236"/>
      <c r="F56" s="236"/>
      <c r="G56" s="237"/>
    </row>
    <row r="57" spans="1:14" s="125" customFormat="1" ht="126.5" customHeight="1" thickBot="1">
      <c r="B57" s="238"/>
      <c r="C57" s="239"/>
      <c r="D57" s="240"/>
      <c r="E57" s="241"/>
      <c r="F57" s="240"/>
      <c r="G57" s="242"/>
      <c r="H57" s="123"/>
      <c r="I57" s="123"/>
      <c r="J57" s="123"/>
      <c r="K57" s="123"/>
      <c r="L57" s="123"/>
      <c r="N57" s="131"/>
    </row>
    <row r="58" spans="1:14" s="243" customFormat="1" ht="22.5" customHeight="1">
      <c r="B58" s="244"/>
      <c r="C58" s="245" t="s">
        <v>122</v>
      </c>
      <c r="D58" s="246"/>
      <c r="E58" s="241"/>
      <c r="F58" s="247"/>
      <c r="G58" s="248" t="s">
        <v>123</v>
      </c>
      <c r="H58" s="123"/>
      <c r="I58" s="123"/>
      <c r="J58" s="123"/>
      <c r="K58" s="123"/>
      <c r="L58" s="123"/>
      <c r="N58" s="249"/>
    </row>
    <row r="59" spans="1:14" s="125" customFormat="1" ht="19.5" customHeight="1" thickBot="1">
      <c r="B59" s="244"/>
      <c r="C59" s="246"/>
      <c r="D59" s="246"/>
      <c r="E59" s="241"/>
      <c r="F59" s="1069"/>
      <c r="G59" s="1070"/>
      <c r="H59" s="123"/>
      <c r="I59" s="123"/>
      <c r="J59" s="123"/>
      <c r="K59" s="123"/>
      <c r="L59" s="123"/>
      <c r="N59" s="131"/>
    </row>
    <row r="60" spans="1:14" s="125" customFormat="1" ht="22.5" customHeight="1" thickBot="1">
      <c r="B60" s="232"/>
      <c r="C60" s="1067" t="s">
        <v>124</v>
      </c>
      <c r="D60" s="1067"/>
      <c r="E60" s="1067"/>
      <c r="F60" s="1067"/>
      <c r="G60" s="1068"/>
      <c r="H60" s="123"/>
      <c r="I60" s="123"/>
      <c r="J60" s="123"/>
      <c r="K60" s="123"/>
      <c r="L60" s="123"/>
      <c r="N60" s="131"/>
    </row>
    <row r="61" spans="1:14" s="125" customFormat="1" ht="22.5" customHeight="1">
      <c r="B61" s="238"/>
      <c r="C61" s="250" t="s">
        <v>125</v>
      </c>
      <c r="D61" s="251"/>
      <c r="E61" s="252"/>
      <c r="F61" s="250"/>
      <c r="G61" s="253"/>
      <c r="H61" s="123"/>
      <c r="I61" s="123"/>
      <c r="J61" s="123"/>
      <c r="K61" s="123"/>
      <c r="L61" s="123"/>
      <c r="N61" s="131"/>
    </row>
    <row r="62" spans="1:14" s="125" customFormat="1" ht="135.5" customHeight="1" thickBot="1">
      <c r="B62" s="238"/>
      <c r="C62" s="239"/>
      <c r="D62" s="240"/>
      <c r="E62" s="254"/>
      <c r="F62" s="240"/>
      <c r="G62" s="255"/>
      <c r="H62" s="123"/>
      <c r="I62" s="123"/>
      <c r="J62" s="123"/>
      <c r="K62" s="123"/>
      <c r="L62" s="123"/>
      <c r="N62" s="131"/>
    </row>
    <row r="63" spans="1:14" s="125" customFormat="1" ht="21.75" customHeight="1">
      <c r="B63" s="238"/>
      <c r="C63" s="234" t="s">
        <v>126</v>
      </c>
      <c r="D63" s="240"/>
      <c r="E63" s="254"/>
      <c r="F63" s="256"/>
      <c r="G63" s="248" t="s">
        <v>123</v>
      </c>
      <c r="H63" s="123"/>
      <c r="I63" s="123"/>
      <c r="J63" s="123"/>
      <c r="K63" s="123"/>
      <c r="L63" s="123"/>
      <c r="M63" s="123"/>
      <c r="N63" s="131"/>
    </row>
    <row r="64" spans="1:14" s="125" customFormat="1" ht="21.75" customHeight="1">
      <c r="B64" s="281"/>
      <c r="C64" s="234"/>
      <c r="D64" s="240"/>
      <c r="E64" s="254"/>
      <c r="F64" s="256"/>
      <c r="G64" s="846"/>
      <c r="H64" s="123"/>
      <c r="I64" s="123"/>
      <c r="J64" s="123"/>
      <c r="K64" s="123"/>
      <c r="L64" s="123"/>
      <c r="M64" s="123"/>
      <c r="N64" s="131"/>
    </row>
    <row r="65" spans="1:14" s="125" customFormat="1" ht="12.75" customHeight="1" thickBot="1">
      <c r="B65" s="257"/>
      <c r="C65" s="258"/>
      <c r="D65" s="239"/>
      <c r="E65" s="258"/>
      <c r="F65" s="258"/>
      <c r="G65" s="259"/>
      <c r="H65" s="123"/>
      <c r="I65" s="123"/>
      <c r="J65" s="123"/>
      <c r="K65" s="123"/>
      <c r="L65" s="123"/>
      <c r="M65" s="123"/>
      <c r="N65" s="131"/>
    </row>
    <row r="66" spans="1:14" ht="14">
      <c r="A66" s="122"/>
      <c r="B66" s="122"/>
    </row>
    <row r="67" spans="1:14" ht="14">
      <c r="A67" s="122"/>
      <c r="B67" s="122"/>
    </row>
    <row r="68" spans="1:14" ht="14">
      <c r="A68" s="260"/>
      <c r="B68" s="260"/>
    </row>
    <row r="69" spans="1:14" ht="14">
      <c r="A69" s="122"/>
      <c r="B69" s="122"/>
    </row>
    <row r="70" spans="1:14" ht="14">
      <c r="A70" s="122"/>
      <c r="B70" s="122"/>
    </row>
    <row r="71" spans="1:14" ht="14">
      <c r="A71" s="122"/>
      <c r="B71" s="122"/>
    </row>
    <row r="72" spans="1:14" ht="14">
      <c r="A72" s="122"/>
      <c r="B72" s="122"/>
    </row>
    <row r="73" spans="1:14" ht="14">
      <c r="A73" s="122"/>
      <c r="B73" s="122"/>
    </row>
    <row r="74" spans="1:14" ht="14">
      <c r="A74" s="122"/>
      <c r="B74" s="122"/>
    </row>
    <row r="75" spans="1:14" ht="14">
      <c r="A75" s="122"/>
      <c r="B75" s="122"/>
    </row>
    <row r="76" spans="1:14" ht="14">
      <c r="A76" s="122"/>
      <c r="B76" s="122"/>
    </row>
    <row r="77" spans="1:14" ht="14">
      <c r="A77" s="122"/>
      <c r="B77" s="122"/>
    </row>
    <row r="78" spans="1:14" ht="14">
      <c r="A78" s="122"/>
      <c r="B78" s="122"/>
    </row>
  </sheetData>
  <mergeCells count="11">
    <mergeCell ref="B52:C52"/>
    <mergeCell ref="D52:G52"/>
    <mergeCell ref="C54:G54"/>
    <mergeCell ref="F59:G59"/>
    <mergeCell ref="C60:G60"/>
    <mergeCell ref="B1:G1"/>
    <mergeCell ref="C37:D37"/>
    <mergeCell ref="C46:E46"/>
    <mergeCell ref="B49:E49"/>
    <mergeCell ref="B51:C51"/>
    <mergeCell ref="D51:G51"/>
  </mergeCells>
  <pageMargins left="0.5" right="0.4" top="0.75" bottom="0.4" header="0.3" footer="0.3"/>
  <pageSetup paperSize="9" scale="55"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I35"/>
  <sheetViews>
    <sheetView view="pageBreakPreview" zoomScale="90" zoomScaleNormal="100" zoomScaleSheetLayoutView="90" workbookViewId="0">
      <selection activeCell="D14" sqref="D14:F14"/>
    </sheetView>
  </sheetViews>
  <sheetFormatPr defaultColWidth="8.81640625" defaultRowHeight="14.5"/>
  <cols>
    <col min="1" max="1" width="9.7265625" style="310" customWidth="1"/>
    <col min="2" max="2" width="22.453125" style="310" customWidth="1"/>
    <col min="3" max="3" width="14.81640625" style="310" customWidth="1"/>
    <col min="4" max="4" width="15.54296875" style="310" customWidth="1"/>
    <col min="5" max="5" width="15.54296875" style="311" customWidth="1"/>
    <col min="6" max="6" width="19.453125" style="311" customWidth="1"/>
    <col min="7" max="7" width="13.7265625" style="310" customWidth="1"/>
    <col min="8" max="8" width="8.81640625" style="310"/>
    <col min="9" max="9" width="20.26953125" style="312" customWidth="1"/>
    <col min="10" max="10" width="19.26953125" style="310" customWidth="1"/>
    <col min="11" max="11" width="12.54296875" style="310" bestFit="1" customWidth="1"/>
    <col min="12" max="16384" width="8.81640625" style="310"/>
  </cols>
  <sheetData>
    <row r="1" spans="1:9" ht="18">
      <c r="A1" s="1097" t="s">
        <v>0</v>
      </c>
      <c r="B1" s="1097"/>
      <c r="C1" s="1097"/>
      <c r="D1" s="1097"/>
      <c r="E1" s="1097"/>
      <c r="F1" s="1097"/>
    </row>
    <row r="2" spans="1:9" ht="16" thickBot="1">
      <c r="A2" s="1096" t="s">
        <v>923</v>
      </c>
      <c r="B2" s="1096"/>
      <c r="C2" s="1096"/>
      <c r="D2" s="1096"/>
      <c r="E2" s="1096"/>
      <c r="F2" s="1096"/>
    </row>
    <row r="3" spans="1:9">
      <c r="A3" s="284"/>
      <c r="B3" s="285"/>
      <c r="C3" s="285"/>
      <c r="D3" s="286"/>
      <c r="E3" s="342"/>
      <c r="F3" s="287"/>
    </row>
    <row r="4" spans="1:9">
      <c r="A4" s="313" t="s">
        <v>137</v>
      </c>
      <c r="B4" t="s">
        <v>138</v>
      </c>
      <c r="E4" s="314" t="s">
        <v>3</v>
      </c>
      <c r="F4" s="315">
        <f>'KCE-PC 14 INT'!G3</f>
        <v>45039</v>
      </c>
    </row>
    <row r="5" spans="1:9">
      <c r="A5" s="313" t="s">
        <v>156</v>
      </c>
      <c r="B5" t="s">
        <v>95</v>
      </c>
      <c r="E5" s="314" t="s">
        <v>5</v>
      </c>
      <c r="F5" s="316" t="str">
        <f>+'Annexure-4 Labour Cost Summary'!H5</f>
        <v>KCE-14</v>
      </c>
    </row>
    <row r="6" spans="1:9">
      <c r="A6" s="313" t="s">
        <v>139</v>
      </c>
      <c r="B6" t="s">
        <v>140</v>
      </c>
      <c r="E6" s="314" t="s">
        <v>8</v>
      </c>
      <c r="F6" s="317" t="s">
        <v>9</v>
      </c>
    </row>
    <row r="7" spans="1:9" ht="15" thickBot="1">
      <c r="A7" s="288"/>
      <c r="B7" s="289"/>
      <c r="C7" s="290"/>
      <c r="D7" s="290"/>
      <c r="E7" s="343"/>
      <c r="F7" s="291"/>
    </row>
    <row r="8" spans="1:9" ht="15" thickBot="1">
      <c r="A8" s="344"/>
      <c r="B8"/>
      <c r="C8" s="292"/>
      <c r="E8" s="345"/>
      <c r="F8" s="346"/>
    </row>
    <row r="9" spans="1:9" s="349" customFormat="1" ht="19.899999999999999" customHeight="1">
      <c r="A9" s="347" t="s">
        <v>157</v>
      </c>
      <c r="B9" s="1101" t="s">
        <v>800</v>
      </c>
      <c r="C9" s="1102"/>
      <c r="D9" s="826" t="s">
        <v>158</v>
      </c>
      <c r="E9" s="827" t="s">
        <v>143</v>
      </c>
      <c r="F9" s="348" t="s">
        <v>144</v>
      </c>
      <c r="I9" s="350"/>
    </row>
    <row r="10" spans="1:9">
      <c r="A10" s="351" t="s">
        <v>802</v>
      </c>
      <c r="B10" s="1109" t="s">
        <v>838</v>
      </c>
      <c r="C10" s="1110"/>
      <c r="D10" s="352">
        <v>190216.73</v>
      </c>
      <c r="E10" s="825">
        <f>F10-D10</f>
        <v>-109350</v>
      </c>
      <c r="F10" s="353">
        <f>+'Committed Orders'!H5</f>
        <v>80866.73000000001</v>
      </c>
    </row>
    <row r="11" spans="1:9">
      <c r="A11" s="351" t="s">
        <v>803</v>
      </c>
      <c r="B11" s="1111" t="s">
        <v>175</v>
      </c>
      <c r="C11" s="1112"/>
      <c r="D11" s="352">
        <v>741538.02999999991</v>
      </c>
      <c r="E11" s="825">
        <f>F11-D11</f>
        <v>-344998.49999999988</v>
      </c>
      <c r="F11" s="828">
        <f>+'Committed Orders'!H6</f>
        <v>396539.53</v>
      </c>
    </row>
    <row r="12" spans="1:9">
      <c r="A12" s="351" t="s">
        <v>804</v>
      </c>
      <c r="B12" s="1111" t="s">
        <v>43</v>
      </c>
      <c r="C12" s="1112"/>
      <c r="D12" s="354">
        <v>5750</v>
      </c>
      <c r="E12" s="825">
        <f>F12-D12</f>
        <v>0</v>
      </c>
      <c r="F12" s="323">
        <f>+'Committed Orders'!H7</f>
        <v>5750</v>
      </c>
    </row>
    <row r="13" spans="1:9">
      <c r="A13" s="355" t="s">
        <v>805</v>
      </c>
      <c r="B13" s="1105" t="s">
        <v>254</v>
      </c>
      <c r="C13" s="1106"/>
      <c r="D13" s="356">
        <v>694792.75299999991</v>
      </c>
      <c r="E13" s="818">
        <f>F13-D13</f>
        <v>-285309.85299999989</v>
      </c>
      <c r="F13" s="328">
        <f>+'Committed Orders'!H8</f>
        <v>409482.9</v>
      </c>
    </row>
    <row r="14" spans="1:9" ht="15" thickBot="1">
      <c r="A14" s="357"/>
      <c r="B14" s="1107" t="s">
        <v>155</v>
      </c>
      <c r="C14" s="1108"/>
      <c r="D14" s="821">
        <f>SUM(D10:D13)</f>
        <v>1632297.5129999998</v>
      </c>
      <c r="E14" s="821">
        <f>SUM(E10:E13)</f>
        <v>-739658.35299999977</v>
      </c>
      <c r="F14" s="822">
        <f>SUM(F10:F13)</f>
        <v>892639.16</v>
      </c>
    </row>
    <row r="34" spans="5:6">
      <c r="E34" s="311">
        <v>97009.168999999994</v>
      </c>
      <c r="F34" s="311">
        <v>1773353.4099999997</v>
      </c>
    </row>
    <row r="35" spans="5:6">
      <c r="E35" s="311">
        <f>E14-E34</f>
        <v>-836667.52199999976</v>
      </c>
      <c r="F35" s="311">
        <f>F14-F34</f>
        <v>-880714.24999999965</v>
      </c>
    </row>
  </sheetData>
  <mergeCells count="8">
    <mergeCell ref="B13:C13"/>
    <mergeCell ref="B14:C14"/>
    <mergeCell ref="A1:F1"/>
    <mergeCell ref="A2:F2"/>
    <mergeCell ref="B9:C9"/>
    <mergeCell ref="B10:C10"/>
    <mergeCell ref="B11:C11"/>
    <mergeCell ref="B12:C12"/>
  </mergeCells>
  <pageMargins left="0.7" right="0.7" top="0.75" bottom="0.75" header="0.3" footer="0.3"/>
  <pageSetup paperSize="9" scale="89" fitToHeight="0"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J88"/>
  <sheetViews>
    <sheetView view="pageBreakPreview" zoomScale="70" zoomScaleNormal="70" zoomScaleSheetLayoutView="70" workbookViewId="0">
      <selection activeCell="E86" sqref="E86"/>
    </sheetView>
  </sheetViews>
  <sheetFormatPr defaultColWidth="9.1796875" defaultRowHeight="14.5"/>
  <cols>
    <col min="1" max="1" width="8.7265625" style="865" customWidth="1"/>
    <col min="2" max="2" width="91.7265625" style="526" customWidth="1"/>
    <col min="3" max="3" width="26" style="526" customWidth="1"/>
    <col min="4" max="4" width="32.7265625" style="527" customWidth="1"/>
    <col min="5" max="5" width="43.54296875" style="526" customWidth="1"/>
    <col min="6" max="6" width="9.1796875" style="526"/>
    <col min="7" max="7" width="29.54296875" style="526" customWidth="1"/>
    <col min="8" max="8" width="18.54296875" style="526" bestFit="1" customWidth="1"/>
    <col min="9" max="9" width="9.1796875" style="526"/>
    <col min="10" max="10" width="17.26953125" style="526" customWidth="1"/>
    <col min="11" max="11" width="9.1796875" style="526"/>
    <col min="12" max="12" width="18.7265625" style="526" customWidth="1"/>
    <col min="13" max="252" width="9.1796875" style="526"/>
    <col min="253" max="253" width="11.7265625" style="526" customWidth="1"/>
    <col min="254" max="254" width="60.7265625" style="526" customWidth="1"/>
    <col min="255" max="255" width="20.7265625" style="526" customWidth="1"/>
    <col min="256" max="256" width="13.7265625" style="526" customWidth="1"/>
    <col min="257" max="508" width="9.1796875" style="526"/>
    <col min="509" max="509" width="11.7265625" style="526" customWidth="1"/>
    <col min="510" max="510" width="60.7265625" style="526" customWidth="1"/>
    <col min="511" max="511" width="20.7265625" style="526" customWidth="1"/>
    <col min="512" max="512" width="13.7265625" style="526" customWidth="1"/>
    <col min="513" max="764" width="9.1796875" style="526"/>
    <col min="765" max="765" width="11.7265625" style="526" customWidth="1"/>
    <col min="766" max="766" width="60.7265625" style="526" customWidth="1"/>
    <col min="767" max="767" width="20.7265625" style="526" customWidth="1"/>
    <col min="768" max="768" width="13.7265625" style="526" customWidth="1"/>
    <col min="769" max="1020" width="9.1796875" style="526"/>
    <col min="1021" max="1021" width="11.7265625" style="526" customWidth="1"/>
    <col min="1022" max="1022" width="60.7265625" style="526" customWidth="1"/>
    <col min="1023" max="1023" width="20.7265625" style="526" customWidth="1"/>
    <col min="1024" max="1024" width="13.7265625" style="526" customWidth="1"/>
    <col min="1025" max="1276" width="9.1796875" style="526"/>
    <col min="1277" max="1277" width="11.7265625" style="526" customWidth="1"/>
    <col min="1278" max="1278" width="60.7265625" style="526" customWidth="1"/>
    <col min="1279" max="1279" width="20.7265625" style="526" customWidth="1"/>
    <col min="1280" max="1280" width="13.7265625" style="526" customWidth="1"/>
    <col min="1281" max="1532" width="9.1796875" style="526"/>
    <col min="1533" max="1533" width="11.7265625" style="526" customWidth="1"/>
    <col min="1534" max="1534" width="60.7265625" style="526" customWidth="1"/>
    <col min="1535" max="1535" width="20.7265625" style="526" customWidth="1"/>
    <col min="1536" max="1536" width="13.7265625" style="526" customWidth="1"/>
    <col min="1537" max="1788" width="9.1796875" style="526"/>
    <col min="1789" max="1789" width="11.7265625" style="526" customWidth="1"/>
    <col min="1790" max="1790" width="60.7265625" style="526" customWidth="1"/>
    <col min="1791" max="1791" width="20.7265625" style="526" customWidth="1"/>
    <col min="1792" max="1792" width="13.7265625" style="526" customWidth="1"/>
    <col min="1793" max="2044" width="9.1796875" style="526"/>
    <col min="2045" max="2045" width="11.7265625" style="526" customWidth="1"/>
    <col min="2046" max="2046" width="60.7265625" style="526" customWidth="1"/>
    <col min="2047" max="2047" width="20.7265625" style="526" customWidth="1"/>
    <col min="2048" max="2048" width="13.7265625" style="526" customWidth="1"/>
    <col min="2049" max="2300" width="9.1796875" style="526"/>
    <col min="2301" max="2301" width="11.7265625" style="526" customWidth="1"/>
    <col min="2302" max="2302" width="60.7265625" style="526" customWidth="1"/>
    <col min="2303" max="2303" width="20.7265625" style="526" customWidth="1"/>
    <col min="2304" max="2304" width="13.7265625" style="526" customWidth="1"/>
    <col min="2305" max="2556" width="9.1796875" style="526"/>
    <col min="2557" max="2557" width="11.7265625" style="526" customWidth="1"/>
    <col min="2558" max="2558" width="60.7265625" style="526" customWidth="1"/>
    <col min="2559" max="2559" width="20.7265625" style="526" customWidth="1"/>
    <col min="2560" max="2560" width="13.7265625" style="526" customWidth="1"/>
    <col min="2561" max="2812" width="9.1796875" style="526"/>
    <col min="2813" max="2813" width="11.7265625" style="526" customWidth="1"/>
    <col min="2814" max="2814" width="60.7265625" style="526" customWidth="1"/>
    <col min="2815" max="2815" width="20.7265625" style="526" customWidth="1"/>
    <col min="2816" max="2816" width="13.7265625" style="526" customWidth="1"/>
    <col min="2817" max="3068" width="9.1796875" style="526"/>
    <col min="3069" max="3069" width="11.7265625" style="526" customWidth="1"/>
    <col min="3070" max="3070" width="60.7265625" style="526" customWidth="1"/>
    <col min="3071" max="3071" width="20.7265625" style="526" customWidth="1"/>
    <col min="3072" max="3072" width="13.7265625" style="526" customWidth="1"/>
    <col min="3073" max="3324" width="9.1796875" style="526"/>
    <col min="3325" max="3325" width="11.7265625" style="526" customWidth="1"/>
    <col min="3326" max="3326" width="60.7265625" style="526" customWidth="1"/>
    <col min="3327" max="3327" width="20.7265625" style="526" customWidth="1"/>
    <col min="3328" max="3328" width="13.7265625" style="526" customWidth="1"/>
    <col min="3329" max="3580" width="9.1796875" style="526"/>
    <col min="3581" max="3581" width="11.7265625" style="526" customWidth="1"/>
    <col min="3582" max="3582" width="60.7265625" style="526" customWidth="1"/>
    <col min="3583" max="3583" width="20.7265625" style="526" customWidth="1"/>
    <col min="3584" max="3584" width="13.7265625" style="526" customWidth="1"/>
    <col min="3585" max="3836" width="9.1796875" style="526"/>
    <col min="3837" max="3837" width="11.7265625" style="526" customWidth="1"/>
    <col min="3838" max="3838" width="60.7265625" style="526" customWidth="1"/>
    <col min="3839" max="3839" width="20.7265625" style="526" customWidth="1"/>
    <col min="3840" max="3840" width="13.7265625" style="526" customWidth="1"/>
    <col min="3841" max="4092" width="9.1796875" style="526"/>
    <col min="4093" max="4093" width="11.7265625" style="526" customWidth="1"/>
    <col min="4094" max="4094" width="60.7265625" style="526" customWidth="1"/>
    <col min="4095" max="4095" width="20.7265625" style="526" customWidth="1"/>
    <col min="4096" max="4096" width="13.7265625" style="526" customWidth="1"/>
    <col min="4097" max="4348" width="9.1796875" style="526"/>
    <col min="4349" max="4349" width="11.7265625" style="526" customWidth="1"/>
    <col min="4350" max="4350" width="60.7265625" style="526" customWidth="1"/>
    <col min="4351" max="4351" width="20.7265625" style="526" customWidth="1"/>
    <col min="4352" max="4352" width="13.7265625" style="526" customWidth="1"/>
    <col min="4353" max="4604" width="9.1796875" style="526"/>
    <col min="4605" max="4605" width="11.7265625" style="526" customWidth="1"/>
    <col min="4606" max="4606" width="60.7265625" style="526" customWidth="1"/>
    <col min="4607" max="4607" width="20.7265625" style="526" customWidth="1"/>
    <col min="4608" max="4608" width="13.7265625" style="526" customWidth="1"/>
    <col min="4609" max="4860" width="9.1796875" style="526"/>
    <col min="4861" max="4861" width="11.7265625" style="526" customWidth="1"/>
    <col min="4862" max="4862" width="60.7265625" style="526" customWidth="1"/>
    <col min="4863" max="4863" width="20.7265625" style="526" customWidth="1"/>
    <col min="4864" max="4864" width="13.7265625" style="526" customWidth="1"/>
    <col min="4865" max="5116" width="9.1796875" style="526"/>
    <col min="5117" max="5117" width="11.7265625" style="526" customWidth="1"/>
    <col min="5118" max="5118" width="60.7265625" style="526" customWidth="1"/>
    <col min="5119" max="5119" width="20.7265625" style="526" customWidth="1"/>
    <col min="5120" max="5120" width="13.7265625" style="526" customWidth="1"/>
    <col min="5121" max="5372" width="9.1796875" style="526"/>
    <col min="5373" max="5373" width="11.7265625" style="526" customWidth="1"/>
    <col min="5374" max="5374" width="60.7265625" style="526" customWidth="1"/>
    <col min="5375" max="5375" width="20.7265625" style="526" customWidth="1"/>
    <col min="5376" max="5376" width="13.7265625" style="526" customWidth="1"/>
    <col min="5377" max="5628" width="9.1796875" style="526"/>
    <col min="5629" max="5629" width="11.7265625" style="526" customWidth="1"/>
    <col min="5630" max="5630" width="60.7265625" style="526" customWidth="1"/>
    <col min="5631" max="5631" width="20.7265625" style="526" customWidth="1"/>
    <col min="5632" max="5632" width="13.7265625" style="526" customWidth="1"/>
    <col min="5633" max="5884" width="9.1796875" style="526"/>
    <col min="5885" max="5885" width="11.7265625" style="526" customWidth="1"/>
    <col min="5886" max="5886" width="60.7265625" style="526" customWidth="1"/>
    <col min="5887" max="5887" width="20.7265625" style="526" customWidth="1"/>
    <col min="5888" max="5888" width="13.7265625" style="526" customWidth="1"/>
    <col min="5889" max="6140" width="9.1796875" style="526"/>
    <col min="6141" max="6141" width="11.7265625" style="526" customWidth="1"/>
    <col min="6142" max="6142" width="60.7265625" style="526" customWidth="1"/>
    <col min="6143" max="6143" width="20.7265625" style="526" customWidth="1"/>
    <col min="6144" max="6144" width="13.7265625" style="526" customWidth="1"/>
    <col min="6145" max="6396" width="9.1796875" style="526"/>
    <col min="6397" max="6397" width="11.7265625" style="526" customWidth="1"/>
    <col min="6398" max="6398" width="60.7265625" style="526" customWidth="1"/>
    <col min="6399" max="6399" width="20.7265625" style="526" customWidth="1"/>
    <col min="6400" max="6400" width="13.7265625" style="526" customWidth="1"/>
    <col min="6401" max="6652" width="9.1796875" style="526"/>
    <col min="6653" max="6653" width="11.7265625" style="526" customWidth="1"/>
    <col min="6654" max="6654" width="60.7265625" style="526" customWidth="1"/>
    <col min="6655" max="6655" width="20.7265625" style="526" customWidth="1"/>
    <col min="6656" max="6656" width="13.7265625" style="526" customWidth="1"/>
    <col min="6657" max="6908" width="9.1796875" style="526"/>
    <col min="6909" max="6909" width="11.7265625" style="526" customWidth="1"/>
    <col min="6910" max="6910" width="60.7265625" style="526" customWidth="1"/>
    <col min="6911" max="6911" width="20.7265625" style="526" customWidth="1"/>
    <col min="6912" max="6912" width="13.7265625" style="526" customWidth="1"/>
    <col min="6913" max="7164" width="9.1796875" style="526"/>
    <col min="7165" max="7165" width="11.7265625" style="526" customWidth="1"/>
    <col min="7166" max="7166" width="60.7265625" style="526" customWidth="1"/>
    <col min="7167" max="7167" width="20.7265625" style="526" customWidth="1"/>
    <col min="7168" max="7168" width="13.7265625" style="526" customWidth="1"/>
    <col min="7169" max="7420" width="9.1796875" style="526"/>
    <col min="7421" max="7421" width="11.7265625" style="526" customWidth="1"/>
    <col min="7422" max="7422" width="60.7265625" style="526" customWidth="1"/>
    <col min="7423" max="7423" width="20.7265625" style="526" customWidth="1"/>
    <col min="7424" max="7424" width="13.7265625" style="526" customWidth="1"/>
    <col min="7425" max="7676" width="9.1796875" style="526"/>
    <col min="7677" max="7677" width="11.7265625" style="526" customWidth="1"/>
    <col min="7678" max="7678" width="60.7265625" style="526" customWidth="1"/>
    <col min="7679" max="7679" width="20.7265625" style="526" customWidth="1"/>
    <col min="7680" max="7680" width="13.7265625" style="526" customWidth="1"/>
    <col min="7681" max="7932" width="9.1796875" style="526"/>
    <col min="7933" max="7933" width="11.7265625" style="526" customWidth="1"/>
    <col min="7934" max="7934" width="60.7265625" style="526" customWidth="1"/>
    <col min="7935" max="7935" width="20.7265625" style="526" customWidth="1"/>
    <col min="7936" max="7936" width="13.7265625" style="526" customWidth="1"/>
    <col min="7937" max="8188" width="9.1796875" style="526"/>
    <col min="8189" max="8189" width="11.7265625" style="526" customWidth="1"/>
    <col min="8190" max="8190" width="60.7265625" style="526" customWidth="1"/>
    <col min="8191" max="8191" width="20.7265625" style="526" customWidth="1"/>
    <col min="8192" max="8192" width="13.7265625" style="526" customWidth="1"/>
    <col min="8193" max="8444" width="9.1796875" style="526"/>
    <col min="8445" max="8445" width="11.7265625" style="526" customWidth="1"/>
    <col min="8446" max="8446" width="60.7265625" style="526" customWidth="1"/>
    <col min="8447" max="8447" width="20.7265625" style="526" customWidth="1"/>
    <col min="8448" max="8448" width="13.7265625" style="526" customWidth="1"/>
    <col min="8449" max="8700" width="9.1796875" style="526"/>
    <col min="8701" max="8701" width="11.7265625" style="526" customWidth="1"/>
    <col min="8702" max="8702" width="60.7265625" style="526" customWidth="1"/>
    <col min="8703" max="8703" width="20.7265625" style="526" customWidth="1"/>
    <col min="8704" max="8704" width="13.7265625" style="526" customWidth="1"/>
    <col min="8705" max="8956" width="9.1796875" style="526"/>
    <col min="8957" max="8957" width="11.7265625" style="526" customWidth="1"/>
    <col min="8958" max="8958" width="60.7265625" style="526" customWidth="1"/>
    <col min="8959" max="8959" width="20.7265625" style="526" customWidth="1"/>
    <col min="8960" max="8960" width="13.7265625" style="526" customWidth="1"/>
    <col min="8961" max="9212" width="9.1796875" style="526"/>
    <col min="9213" max="9213" width="11.7265625" style="526" customWidth="1"/>
    <col min="9214" max="9214" width="60.7265625" style="526" customWidth="1"/>
    <col min="9215" max="9215" width="20.7265625" style="526" customWidth="1"/>
    <col min="9216" max="9216" width="13.7265625" style="526" customWidth="1"/>
    <col min="9217" max="9468" width="9.1796875" style="526"/>
    <col min="9469" max="9469" width="11.7265625" style="526" customWidth="1"/>
    <col min="9470" max="9470" width="60.7265625" style="526" customWidth="1"/>
    <col min="9471" max="9471" width="20.7265625" style="526" customWidth="1"/>
    <col min="9472" max="9472" width="13.7265625" style="526" customWidth="1"/>
    <col min="9473" max="9724" width="9.1796875" style="526"/>
    <col min="9725" max="9725" width="11.7265625" style="526" customWidth="1"/>
    <col min="9726" max="9726" width="60.7265625" style="526" customWidth="1"/>
    <col min="9727" max="9727" width="20.7265625" style="526" customWidth="1"/>
    <col min="9728" max="9728" width="13.7265625" style="526" customWidth="1"/>
    <col min="9729" max="9980" width="9.1796875" style="526"/>
    <col min="9981" max="9981" width="11.7265625" style="526" customWidth="1"/>
    <col min="9982" max="9982" width="60.7265625" style="526" customWidth="1"/>
    <col min="9983" max="9983" width="20.7265625" style="526" customWidth="1"/>
    <col min="9984" max="9984" width="13.7265625" style="526" customWidth="1"/>
    <col min="9985" max="10236" width="9.1796875" style="526"/>
    <col min="10237" max="10237" width="11.7265625" style="526" customWidth="1"/>
    <col min="10238" max="10238" width="60.7265625" style="526" customWidth="1"/>
    <col min="10239" max="10239" width="20.7265625" style="526" customWidth="1"/>
    <col min="10240" max="10240" width="13.7265625" style="526" customWidth="1"/>
    <col min="10241" max="10492" width="9.1796875" style="526"/>
    <col min="10493" max="10493" width="11.7265625" style="526" customWidth="1"/>
    <col min="10494" max="10494" width="60.7265625" style="526" customWidth="1"/>
    <col min="10495" max="10495" width="20.7265625" style="526" customWidth="1"/>
    <col min="10496" max="10496" width="13.7265625" style="526" customWidth="1"/>
    <col min="10497" max="10748" width="9.1796875" style="526"/>
    <col min="10749" max="10749" width="11.7265625" style="526" customWidth="1"/>
    <col min="10750" max="10750" width="60.7265625" style="526" customWidth="1"/>
    <col min="10751" max="10751" width="20.7265625" style="526" customWidth="1"/>
    <col min="10752" max="10752" width="13.7265625" style="526" customWidth="1"/>
    <col min="10753" max="11004" width="9.1796875" style="526"/>
    <col min="11005" max="11005" width="11.7265625" style="526" customWidth="1"/>
    <col min="11006" max="11006" width="60.7265625" style="526" customWidth="1"/>
    <col min="11007" max="11007" width="20.7265625" style="526" customWidth="1"/>
    <col min="11008" max="11008" width="13.7265625" style="526" customWidth="1"/>
    <col min="11009" max="11260" width="9.1796875" style="526"/>
    <col min="11261" max="11261" width="11.7265625" style="526" customWidth="1"/>
    <col min="11262" max="11262" width="60.7265625" style="526" customWidth="1"/>
    <col min="11263" max="11263" width="20.7265625" style="526" customWidth="1"/>
    <col min="11264" max="11264" width="13.7265625" style="526" customWidth="1"/>
    <col min="11265" max="11516" width="9.1796875" style="526"/>
    <col min="11517" max="11517" width="11.7265625" style="526" customWidth="1"/>
    <col min="11518" max="11518" width="60.7265625" style="526" customWidth="1"/>
    <col min="11519" max="11519" width="20.7265625" style="526" customWidth="1"/>
    <col min="11520" max="11520" width="13.7265625" style="526" customWidth="1"/>
    <col min="11521" max="11772" width="9.1796875" style="526"/>
    <col min="11773" max="11773" width="11.7265625" style="526" customWidth="1"/>
    <col min="11774" max="11774" width="60.7265625" style="526" customWidth="1"/>
    <col min="11775" max="11775" width="20.7265625" style="526" customWidth="1"/>
    <col min="11776" max="11776" width="13.7265625" style="526" customWidth="1"/>
    <col min="11777" max="12028" width="9.1796875" style="526"/>
    <col min="12029" max="12029" width="11.7265625" style="526" customWidth="1"/>
    <col min="12030" max="12030" width="60.7265625" style="526" customWidth="1"/>
    <col min="12031" max="12031" width="20.7265625" style="526" customWidth="1"/>
    <col min="12032" max="12032" width="13.7265625" style="526" customWidth="1"/>
    <col min="12033" max="12284" width="9.1796875" style="526"/>
    <col min="12285" max="12285" width="11.7265625" style="526" customWidth="1"/>
    <col min="12286" max="12286" width="60.7265625" style="526" customWidth="1"/>
    <col min="12287" max="12287" width="20.7265625" style="526" customWidth="1"/>
    <col min="12288" max="12288" width="13.7265625" style="526" customWidth="1"/>
    <col min="12289" max="12540" width="9.1796875" style="526"/>
    <col min="12541" max="12541" width="11.7265625" style="526" customWidth="1"/>
    <col min="12542" max="12542" width="60.7265625" style="526" customWidth="1"/>
    <col min="12543" max="12543" width="20.7265625" style="526" customWidth="1"/>
    <col min="12544" max="12544" width="13.7265625" style="526" customWidth="1"/>
    <col min="12545" max="12796" width="9.1796875" style="526"/>
    <col min="12797" max="12797" width="11.7265625" style="526" customWidth="1"/>
    <col min="12798" max="12798" width="60.7265625" style="526" customWidth="1"/>
    <col min="12799" max="12799" width="20.7265625" style="526" customWidth="1"/>
    <col min="12800" max="12800" width="13.7265625" style="526" customWidth="1"/>
    <col min="12801" max="13052" width="9.1796875" style="526"/>
    <col min="13053" max="13053" width="11.7265625" style="526" customWidth="1"/>
    <col min="13054" max="13054" width="60.7265625" style="526" customWidth="1"/>
    <col min="13055" max="13055" width="20.7265625" style="526" customWidth="1"/>
    <col min="13056" max="13056" width="13.7265625" style="526" customWidth="1"/>
    <col min="13057" max="13308" width="9.1796875" style="526"/>
    <col min="13309" max="13309" width="11.7265625" style="526" customWidth="1"/>
    <col min="13310" max="13310" width="60.7265625" style="526" customWidth="1"/>
    <col min="13311" max="13311" width="20.7265625" style="526" customWidth="1"/>
    <col min="13312" max="13312" width="13.7265625" style="526" customWidth="1"/>
    <col min="13313" max="13564" width="9.1796875" style="526"/>
    <col min="13565" max="13565" width="11.7265625" style="526" customWidth="1"/>
    <col min="13566" max="13566" width="60.7265625" style="526" customWidth="1"/>
    <col min="13567" max="13567" width="20.7265625" style="526" customWidth="1"/>
    <col min="13568" max="13568" width="13.7265625" style="526" customWidth="1"/>
    <col min="13569" max="13820" width="9.1796875" style="526"/>
    <col min="13821" max="13821" width="11.7265625" style="526" customWidth="1"/>
    <col min="13822" max="13822" width="60.7265625" style="526" customWidth="1"/>
    <col min="13823" max="13823" width="20.7265625" style="526" customWidth="1"/>
    <col min="13824" max="13824" width="13.7265625" style="526" customWidth="1"/>
    <col min="13825" max="14076" width="9.1796875" style="526"/>
    <col min="14077" max="14077" width="11.7265625" style="526" customWidth="1"/>
    <col min="14078" max="14078" width="60.7265625" style="526" customWidth="1"/>
    <col min="14079" max="14079" width="20.7265625" style="526" customWidth="1"/>
    <col min="14080" max="14080" width="13.7265625" style="526" customWidth="1"/>
    <col min="14081" max="14332" width="9.1796875" style="526"/>
    <col min="14333" max="14333" width="11.7265625" style="526" customWidth="1"/>
    <col min="14334" max="14334" width="60.7265625" style="526" customWidth="1"/>
    <col min="14335" max="14335" width="20.7265625" style="526" customWidth="1"/>
    <col min="14336" max="14336" width="13.7265625" style="526" customWidth="1"/>
    <col min="14337" max="14588" width="9.1796875" style="526"/>
    <col min="14589" max="14589" width="11.7265625" style="526" customWidth="1"/>
    <col min="14590" max="14590" width="60.7265625" style="526" customWidth="1"/>
    <col min="14591" max="14591" width="20.7265625" style="526" customWidth="1"/>
    <col min="14592" max="14592" width="13.7265625" style="526" customWidth="1"/>
    <col min="14593" max="14844" width="9.1796875" style="526"/>
    <col min="14845" max="14845" width="11.7265625" style="526" customWidth="1"/>
    <col min="14846" max="14846" width="60.7265625" style="526" customWidth="1"/>
    <col min="14847" max="14847" width="20.7265625" style="526" customWidth="1"/>
    <col min="14848" max="14848" width="13.7265625" style="526" customWidth="1"/>
    <col min="14849" max="15100" width="9.1796875" style="526"/>
    <col min="15101" max="15101" width="11.7265625" style="526" customWidth="1"/>
    <col min="15102" max="15102" width="60.7265625" style="526" customWidth="1"/>
    <col min="15103" max="15103" width="20.7265625" style="526" customWidth="1"/>
    <col min="15104" max="15104" width="13.7265625" style="526" customWidth="1"/>
    <col min="15105" max="15356" width="9.1796875" style="526"/>
    <col min="15357" max="15357" width="11.7265625" style="526" customWidth="1"/>
    <col min="15358" max="15358" width="60.7265625" style="526" customWidth="1"/>
    <col min="15359" max="15359" width="20.7265625" style="526" customWidth="1"/>
    <col min="15360" max="15360" width="13.7265625" style="526" customWidth="1"/>
    <col min="15361" max="15612" width="9.1796875" style="526"/>
    <col min="15613" max="15613" width="11.7265625" style="526" customWidth="1"/>
    <col min="15614" max="15614" width="60.7265625" style="526" customWidth="1"/>
    <col min="15615" max="15615" width="20.7265625" style="526" customWidth="1"/>
    <col min="15616" max="15616" width="13.7265625" style="526" customWidth="1"/>
    <col min="15617" max="15868" width="9.1796875" style="526"/>
    <col min="15869" max="15869" width="11.7265625" style="526" customWidth="1"/>
    <col min="15870" max="15870" width="60.7265625" style="526" customWidth="1"/>
    <col min="15871" max="15871" width="20.7265625" style="526" customWidth="1"/>
    <col min="15872" max="15872" width="13.7265625" style="526" customWidth="1"/>
    <col min="15873" max="16124" width="9.1796875" style="526"/>
    <col min="16125" max="16125" width="11.7265625" style="526" customWidth="1"/>
    <col min="16126" max="16126" width="60.7265625" style="526" customWidth="1"/>
    <col min="16127" max="16127" width="20.7265625" style="526" customWidth="1"/>
    <col min="16128" max="16128" width="13.7265625" style="526" customWidth="1"/>
    <col min="16129" max="16384" width="9.1796875" style="526"/>
  </cols>
  <sheetData>
    <row r="1" spans="1:10" ht="20.5" customHeight="1">
      <c r="A1" s="525" t="s">
        <v>0</v>
      </c>
      <c r="E1" s="863"/>
    </row>
    <row r="2" spans="1:10" ht="20.5" customHeight="1">
      <c r="A2" s="525" t="s">
        <v>825</v>
      </c>
      <c r="E2" s="864"/>
    </row>
    <row r="3" spans="1:10" ht="25.9" customHeight="1">
      <c r="A3" s="946" t="s">
        <v>207</v>
      </c>
      <c r="B3" s="947" t="s">
        <v>141</v>
      </c>
      <c r="C3" s="946" t="s">
        <v>251</v>
      </c>
      <c r="D3" s="948" t="s">
        <v>252</v>
      </c>
      <c r="E3" s="948" t="s">
        <v>164</v>
      </c>
    </row>
    <row r="4" spans="1:10" ht="26.5" customHeight="1">
      <c r="A4" s="944" t="s">
        <v>145</v>
      </c>
      <c r="B4" s="890" t="s">
        <v>253</v>
      </c>
      <c r="C4" s="528">
        <v>528371.34</v>
      </c>
      <c r="D4" s="528">
        <v>0</v>
      </c>
      <c r="E4" s="957" t="s">
        <v>254</v>
      </c>
      <c r="G4" s="529" t="s">
        <v>255</v>
      </c>
      <c r="H4" s="530" t="s">
        <v>256</v>
      </c>
      <c r="J4" s="526" t="b">
        <v>1</v>
      </c>
    </row>
    <row r="5" spans="1:10" ht="26.5" customHeight="1">
      <c r="A5" s="944" t="s">
        <v>751</v>
      </c>
      <c r="B5" s="890" t="s">
        <v>740</v>
      </c>
      <c r="C5" s="528">
        <v>26500</v>
      </c>
      <c r="D5" s="528">
        <v>0</v>
      </c>
      <c r="E5" s="955" t="s">
        <v>159</v>
      </c>
      <c r="G5" s="321" t="s">
        <v>159</v>
      </c>
      <c r="H5" s="531">
        <f>SUMIF(E$4:E$103,G5,D$4:D$103)</f>
        <v>80866.73000000001</v>
      </c>
      <c r="J5" s="526" t="b">
        <v>1</v>
      </c>
    </row>
    <row r="6" spans="1:10" ht="26.5" customHeight="1">
      <c r="A6" s="944" t="s">
        <v>147</v>
      </c>
      <c r="B6" s="953" t="s">
        <v>257</v>
      </c>
      <c r="C6" s="528">
        <v>154032</v>
      </c>
      <c r="D6" s="528">
        <v>30240</v>
      </c>
      <c r="E6" s="957" t="s">
        <v>254</v>
      </c>
      <c r="G6" s="532" t="s">
        <v>160</v>
      </c>
      <c r="H6" s="531">
        <f>SUMIF(E$4:E$103,G6,D$4:D$103)</f>
        <v>396539.53</v>
      </c>
      <c r="J6" s="526" t="b">
        <v>1</v>
      </c>
    </row>
    <row r="7" spans="1:10" ht="26.5" customHeight="1">
      <c r="A7" s="944" t="s">
        <v>149</v>
      </c>
      <c r="B7" s="893" t="s">
        <v>258</v>
      </c>
      <c r="C7" s="528">
        <v>6500</v>
      </c>
      <c r="D7" s="528">
        <v>6500</v>
      </c>
      <c r="E7" s="957" t="s">
        <v>160</v>
      </c>
      <c r="G7" s="533" t="s">
        <v>43</v>
      </c>
      <c r="H7" s="531">
        <f>SUMIF(E$4:E$103,G7,D$4:D$103)</f>
        <v>5750</v>
      </c>
      <c r="J7" s="526" t="b">
        <v>1</v>
      </c>
    </row>
    <row r="8" spans="1:10" ht="26.5" customHeight="1">
      <c r="A8" s="944" t="s">
        <v>151</v>
      </c>
      <c r="B8" s="954" t="s">
        <v>259</v>
      </c>
      <c r="C8" s="528">
        <v>4900</v>
      </c>
      <c r="D8" s="528">
        <v>0</v>
      </c>
      <c r="E8" s="957" t="s">
        <v>159</v>
      </c>
      <c r="G8" s="533" t="s">
        <v>254</v>
      </c>
      <c r="H8" s="531">
        <f>SUMIF(E$4:E$103,G8,D$4:D$103)</f>
        <v>409482.9</v>
      </c>
      <c r="J8" s="526" t="b">
        <v>1</v>
      </c>
    </row>
    <row r="9" spans="1:10" ht="26.5" customHeight="1">
      <c r="A9" s="944" t="s">
        <v>750</v>
      </c>
      <c r="B9" s="890" t="s">
        <v>739</v>
      </c>
      <c r="C9" s="528">
        <v>3003</v>
      </c>
      <c r="D9" s="528">
        <v>0</v>
      </c>
      <c r="E9" s="955" t="s">
        <v>159</v>
      </c>
      <c r="G9" s="534" t="s">
        <v>155</v>
      </c>
      <c r="H9" s="535">
        <f>SUM(H5:H8)</f>
        <v>892639.16</v>
      </c>
      <c r="J9" s="526" t="b">
        <v>1</v>
      </c>
    </row>
    <row r="10" spans="1:10" ht="26.5" customHeight="1">
      <c r="A10" s="944" t="s">
        <v>852</v>
      </c>
      <c r="B10" s="890" t="s">
        <v>961</v>
      </c>
      <c r="C10" s="528">
        <v>480000</v>
      </c>
      <c r="D10" s="528">
        <v>120057.60000000001</v>
      </c>
      <c r="E10" s="955" t="s">
        <v>254</v>
      </c>
      <c r="J10" s="526" t="b">
        <v>1</v>
      </c>
    </row>
    <row r="11" spans="1:10" ht="26.5" customHeight="1">
      <c r="A11" s="944" t="s">
        <v>153</v>
      </c>
      <c r="B11" s="890" t="s">
        <v>260</v>
      </c>
      <c r="C11" s="528">
        <v>15000</v>
      </c>
      <c r="D11" s="528">
        <v>3438.16</v>
      </c>
      <c r="E11" s="955" t="s">
        <v>159</v>
      </c>
      <c r="J11" s="526" t="b">
        <v>1</v>
      </c>
    </row>
    <row r="12" spans="1:10" ht="26.5" customHeight="1">
      <c r="A12" s="944" t="s">
        <v>747</v>
      </c>
      <c r="B12" s="890" t="s">
        <v>891</v>
      </c>
      <c r="C12" s="528">
        <v>90586.4</v>
      </c>
      <c r="D12" s="528">
        <v>0</v>
      </c>
      <c r="E12" s="955" t="s">
        <v>254</v>
      </c>
      <c r="J12" s="526" t="b">
        <v>1</v>
      </c>
    </row>
    <row r="13" spans="1:10" ht="26.5" customHeight="1">
      <c r="A13" s="944" t="s">
        <v>261</v>
      </c>
      <c r="B13" s="890" t="s">
        <v>262</v>
      </c>
      <c r="C13" s="528">
        <v>13790</v>
      </c>
      <c r="D13" s="528">
        <v>0</v>
      </c>
      <c r="E13" s="955" t="s">
        <v>159</v>
      </c>
      <c r="J13" s="526" t="b">
        <v>1</v>
      </c>
    </row>
    <row r="14" spans="1:10" ht="26.5" customHeight="1">
      <c r="A14" s="945">
        <f>1+A13</f>
        <v>7</v>
      </c>
      <c r="B14" s="952" t="s">
        <v>946</v>
      </c>
      <c r="C14" s="528">
        <v>98548.1</v>
      </c>
      <c r="D14" s="528">
        <v>19709.45</v>
      </c>
      <c r="E14" s="956" t="s">
        <v>254</v>
      </c>
      <c r="J14" s="526" t="b">
        <v>1</v>
      </c>
    </row>
    <row r="15" spans="1:10" ht="26.5" customHeight="1">
      <c r="A15" s="944" t="s">
        <v>263</v>
      </c>
      <c r="B15" s="890" t="s">
        <v>886</v>
      </c>
      <c r="C15" s="528">
        <v>166700</v>
      </c>
      <c r="D15" s="528">
        <v>0</v>
      </c>
      <c r="E15" s="955" t="s">
        <v>160</v>
      </c>
      <c r="J15" s="526" t="b">
        <v>1</v>
      </c>
    </row>
    <row r="16" spans="1:10" ht="26.5" customHeight="1">
      <c r="A16" s="945">
        <f>1+A15</f>
        <v>8</v>
      </c>
      <c r="B16" s="916" t="s">
        <v>948</v>
      </c>
      <c r="C16" s="528">
        <v>237500</v>
      </c>
      <c r="D16" s="528">
        <v>96730</v>
      </c>
      <c r="E16" s="956" t="s">
        <v>160</v>
      </c>
      <c r="J16" s="526" t="b">
        <v>1</v>
      </c>
    </row>
    <row r="17" spans="1:10" ht="26.5" customHeight="1">
      <c r="A17" s="945">
        <f>1+A16</f>
        <v>9</v>
      </c>
      <c r="B17" s="952" t="s">
        <v>949</v>
      </c>
      <c r="C17" s="528">
        <v>138000</v>
      </c>
      <c r="D17" s="528">
        <v>95220</v>
      </c>
      <c r="E17" s="956" t="s">
        <v>160</v>
      </c>
      <c r="J17" s="526" t="b">
        <v>1</v>
      </c>
    </row>
    <row r="18" spans="1:10" ht="26.5" customHeight="1">
      <c r="A18" s="945">
        <f>1+A17</f>
        <v>10</v>
      </c>
      <c r="B18" s="952" t="s">
        <v>995</v>
      </c>
      <c r="C18" s="528">
        <v>24996.5</v>
      </c>
      <c r="D18" s="528">
        <v>0</v>
      </c>
      <c r="E18" s="956" t="s">
        <v>160</v>
      </c>
      <c r="J18" s="526" t="b">
        <v>1</v>
      </c>
    </row>
    <row r="19" spans="1:10" ht="26.5" customHeight="1">
      <c r="A19" s="945">
        <f>1+A18</f>
        <v>11</v>
      </c>
      <c r="B19" s="952" t="s">
        <v>999</v>
      </c>
      <c r="C19" s="528">
        <v>5403.7080000000005</v>
      </c>
      <c r="D19" s="528">
        <v>0</v>
      </c>
      <c r="E19" s="956" t="s">
        <v>254</v>
      </c>
      <c r="F19" s="862"/>
      <c r="J19" s="526" t="b">
        <v>1</v>
      </c>
    </row>
    <row r="20" spans="1:10" ht="26.5" customHeight="1">
      <c r="A20" s="944" t="s">
        <v>748</v>
      </c>
      <c r="B20" s="953" t="s">
        <v>737</v>
      </c>
      <c r="C20" s="528">
        <v>57018</v>
      </c>
      <c r="D20" s="528">
        <v>0</v>
      </c>
      <c r="E20" s="955" t="s">
        <v>254</v>
      </c>
      <c r="J20" s="526" t="b">
        <v>1</v>
      </c>
    </row>
    <row r="21" spans="1:10" ht="26.5" customHeight="1">
      <c r="A21" s="944" t="s">
        <v>854</v>
      </c>
      <c r="B21" s="890" t="s">
        <v>857</v>
      </c>
      <c r="C21" s="528">
        <v>223860.28</v>
      </c>
      <c r="D21" s="528">
        <v>0</v>
      </c>
      <c r="E21" s="955" t="s">
        <v>254</v>
      </c>
      <c r="J21" s="526" t="b">
        <v>1</v>
      </c>
    </row>
    <row r="22" spans="1:10" ht="26.5" customHeight="1">
      <c r="A22" s="944" t="s">
        <v>856</v>
      </c>
      <c r="B22" s="953" t="s">
        <v>893</v>
      </c>
      <c r="C22" s="528">
        <v>13148</v>
      </c>
      <c r="D22" s="528">
        <v>0</v>
      </c>
      <c r="E22" s="955" t="s">
        <v>254</v>
      </c>
      <c r="J22" s="526" t="b">
        <v>1</v>
      </c>
    </row>
    <row r="23" spans="1:10" ht="26.5" customHeight="1">
      <c r="A23" s="944" t="s">
        <v>264</v>
      </c>
      <c r="B23" s="890" t="s">
        <v>265</v>
      </c>
      <c r="C23" s="528">
        <v>72900</v>
      </c>
      <c r="D23" s="528">
        <v>0</v>
      </c>
      <c r="E23" s="957" t="s">
        <v>159</v>
      </c>
      <c r="J23" s="526" t="b">
        <v>1</v>
      </c>
    </row>
    <row r="24" spans="1:10" ht="26.5" customHeight="1">
      <c r="A24" s="944" t="s">
        <v>266</v>
      </c>
      <c r="B24" s="890" t="s">
        <v>267</v>
      </c>
      <c r="C24" s="528">
        <v>72900</v>
      </c>
      <c r="D24" s="528">
        <v>0</v>
      </c>
      <c r="E24" s="955" t="s">
        <v>159</v>
      </c>
      <c r="J24" s="526" t="b">
        <v>1</v>
      </c>
    </row>
    <row r="25" spans="1:10" customFormat="1" ht="25.9" customHeight="1">
      <c r="A25" s="944" t="s">
        <v>268</v>
      </c>
      <c r="B25" s="890" t="s">
        <v>269</v>
      </c>
      <c r="C25" s="528">
        <v>7600</v>
      </c>
      <c r="D25" s="528">
        <v>0</v>
      </c>
      <c r="E25" s="955" t="s">
        <v>159</v>
      </c>
      <c r="J25" s="526" t="b">
        <v>1</v>
      </c>
    </row>
    <row r="26" spans="1:10" ht="26.5" customHeight="1">
      <c r="A26" s="945">
        <f>1+A25</f>
        <v>11</v>
      </c>
      <c r="B26" s="952" t="s">
        <v>951</v>
      </c>
      <c r="C26" s="528">
        <v>19000</v>
      </c>
      <c r="D26" s="528">
        <v>0</v>
      </c>
      <c r="E26" s="956" t="s">
        <v>160</v>
      </c>
      <c r="J26" s="526" t="b">
        <v>1</v>
      </c>
    </row>
    <row r="27" spans="1:10" customFormat="1" ht="25.9" customHeight="1">
      <c r="A27" s="945">
        <f>1+A26</f>
        <v>12</v>
      </c>
      <c r="B27" s="916" t="s">
        <v>1000</v>
      </c>
      <c r="C27" s="528">
        <v>2324.1</v>
      </c>
      <c r="D27" s="528">
        <v>2324.1</v>
      </c>
      <c r="E27" s="956" t="s">
        <v>160</v>
      </c>
      <c r="J27" s="526" t="b">
        <v>1</v>
      </c>
    </row>
    <row r="28" spans="1:10" ht="26.5" customHeight="1">
      <c r="A28" s="944" t="s">
        <v>270</v>
      </c>
      <c r="B28" s="890" t="s">
        <v>888</v>
      </c>
      <c r="C28" s="528">
        <v>28207</v>
      </c>
      <c r="D28" s="528">
        <v>0</v>
      </c>
      <c r="E28" s="955" t="s">
        <v>159</v>
      </c>
      <c r="J28" s="526" t="b">
        <v>1</v>
      </c>
    </row>
    <row r="29" spans="1:10" ht="26.5" customHeight="1">
      <c r="A29" s="944" t="s">
        <v>271</v>
      </c>
      <c r="B29" s="953" t="s">
        <v>272</v>
      </c>
      <c r="C29" s="528">
        <v>587200</v>
      </c>
      <c r="D29" s="528">
        <v>16101.5</v>
      </c>
      <c r="E29" s="955" t="s">
        <v>160</v>
      </c>
      <c r="J29" s="526" t="b">
        <v>1</v>
      </c>
    </row>
    <row r="30" spans="1:10" customFormat="1" ht="25.9" customHeight="1">
      <c r="A30" s="944" t="s">
        <v>274</v>
      </c>
      <c r="B30" s="890" t="s">
        <v>954</v>
      </c>
      <c r="C30" s="528">
        <v>19435</v>
      </c>
      <c r="D30" s="528">
        <v>9717.5</v>
      </c>
      <c r="E30" s="955" t="s">
        <v>254</v>
      </c>
      <c r="J30" s="526" t="b">
        <v>1</v>
      </c>
    </row>
    <row r="31" spans="1:10" ht="26.5" customHeight="1">
      <c r="A31" s="944" t="s">
        <v>302</v>
      </c>
      <c r="B31" s="890" t="s">
        <v>732</v>
      </c>
      <c r="C31" s="528">
        <v>18900</v>
      </c>
      <c r="D31" s="528">
        <v>0</v>
      </c>
      <c r="E31" s="955" t="s">
        <v>160</v>
      </c>
      <c r="J31" s="526" t="b">
        <v>1</v>
      </c>
    </row>
    <row r="32" spans="1:10" ht="26.5" customHeight="1">
      <c r="A32" s="944" t="s">
        <v>850</v>
      </c>
      <c r="B32" s="953" t="s">
        <v>1002</v>
      </c>
      <c r="C32" s="528">
        <v>31500</v>
      </c>
      <c r="D32" s="528">
        <v>12600</v>
      </c>
      <c r="E32" s="955" t="s">
        <v>160</v>
      </c>
      <c r="J32" s="526" t="b">
        <v>1</v>
      </c>
    </row>
    <row r="33" spans="1:10" ht="26.5" customHeight="1">
      <c r="A33" s="945">
        <f>1+A32</f>
        <v>49</v>
      </c>
      <c r="B33" s="952" t="s">
        <v>1001</v>
      </c>
      <c r="C33" s="528">
        <v>19800</v>
      </c>
      <c r="D33" s="528">
        <v>6600</v>
      </c>
      <c r="E33" s="956" t="s">
        <v>160</v>
      </c>
      <c r="J33" s="526" t="b">
        <v>1</v>
      </c>
    </row>
    <row r="34" spans="1:10" ht="26.5" customHeight="1">
      <c r="A34" s="944" t="s">
        <v>275</v>
      </c>
      <c r="B34" s="890" t="s">
        <v>276</v>
      </c>
      <c r="C34" s="528">
        <v>91817</v>
      </c>
      <c r="D34" s="528">
        <v>0</v>
      </c>
      <c r="E34" s="955" t="s">
        <v>160</v>
      </c>
      <c r="J34" s="526" t="b">
        <v>1</v>
      </c>
    </row>
    <row r="35" spans="1:10" ht="26.5" customHeight="1">
      <c r="A35" s="944" t="s">
        <v>277</v>
      </c>
      <c r="B35" s="890" t="s">
        <v>278</v>
      </c>
      <c r="C35" s="528">
        <v>42920</v>
      </c>
      <c r="D35" s="528">
        <v>0</v>
      </c>
      <c r="E35" s="955" t="s">
        <v>160</v>
      </c>
      <c r="J35" s="526" t="b">
        <v>1</v>
      </c>
    </row>
    <row r="36" spans="1:10" ht="26.5" customHeight="1">
      <c r="A36" s="944" t="s">
        <v>279</v>
      </c>
      <c r="B36" s="954" t="s">
        <v>280</v>
      </c>
      <c r="C36" s="528">
        <v>5350</v>
      </c>
      <c r="D36" s="528">
        <v>0</v>
      </c>
      <c r="E36" s="955" t="s">
        <v>159</v>
      </c>
      <c r="J36" s="526" t="b">
        <v>1</v>
      </c>
    </row>
    <row r="37" spans="1:10" ht="26.5" customHeight="1">
      <c r="A37" s="944" t="s">
        <v>281</v>
      </c>
      <c r="B37" s="890" t="s">
        <v>282</v>
      </c>
      <c r="C37" s="528">
        <v>10000</v>
      </c>
      <c r="D37" s="528">
        <v>10000</v>
      </c>
      <c r="E37" s="955" t="s">
        <v>159</v>
      </c>
      <c r="J37" s="526" t="b">
        <v>1</v>
      </c>
    </row>
    <row r="38" spans="1:10" ht="26.5" customHeight="1">
      <c r="A38" s="944" t="s">
        <v>283</v>
      </c>
      <c r="B38" s="954" t="s">
        <v>284</v>
      </c>
      <c r="C38" s="528">
        <v>11110</v>
      </c>
      <c r="D38" s="528">
        <v>0</v>
      </c>
      <c r="E38" s="955" t="s">
        <v>160</v>
      </c>
      <c r="J38" s="526" t="b">
        <v>1</v>
      </c>
    </row>
    <row r="39" spans="1:10" ht="26.5" customHeight="1">
      <c r="A39" s="945">
        <f>1+A38</f>
        <v>20</v>
      </c>
      <c r="B39" s="952" t="s">
        <v>950</v>
      </c>
      <c r="C39" s="528">
        <v>126000</v>
      </c>
      <c r="D39" s="528">
        <v>49247.8</v>
      </c>
      <c r="E39" s="956" t="s">
        <v>160</v>
      </c>
      <c r="J39" s="526" t="b">
        <v>1</v>
      </c>
    </row>
    <row r="40" spans="1:10" ht="26.5" customHeight="1">
      <c r="A40" s="944" t="s">
        <v>285</v>
      </c>
      <c r="B40" s="890" t="s">
        <v>955</v>
      </c>
      <c r="C40" s="528">
        <v>160000</v>
      </c>
      <c r="D40" s="528">
        <v>16000</v>
      </c>
      <c r="E40" s="955" t="s">
        <v>159</v>
      </c>
      <c r="J40" s="526" t="b">
        <v>1</v>
      </c>
    </row>
    <row r="41" spans="1:10" ht="26.5" customHeight="1">
      <c r="A41" s="944" t="s">
        <v>286</v>
      </c>
      <c r="B41" s="890" t="s">
        <v>956</v>
      </c>
      <c r="C41" s="528">
        <v>128000</v>
      </c>
      <c r="D41" s="528">
        <v>16000</v>
      </c>
      <c r="E41" s="955" t="s">
        <v>159</v>
      </c>
      <c r="J41" s="526" t="b">
        <v>1</v>
      </c>
    </row>
    <row r="42" spans="1:10" ht="26.5" customHeight="1">
      <c r="A42" s="944" t="s">
        <v>287</v>
      </c>
      <c r="B42" s="892" t="s">
        <v>958</v>
      </c>
      <c r="C42" s="528">
        <v>64000</v>
      </c>
      <c r="D42" s="528">
        <v>8000</v>
      </c>
      <c r="E42" s="955" t="s">
        <v>159</v>
      </c>
      <c r="J42" s="526" t="b">
        <v>1</v>
      </c>
    </row>
    <row r="43" spans="1:10" ht="26.5" customHeight="1">
      <c r="A43" s="944" t="s">
        <v>288</v>
      </c>
      <c r="B43" s="892" t="s">
        <v>957</v>
      </c>
      <c r="C43" s="528">
        <v>96000</v>
      </c>
      <c r="D43" s="528">
        <v>16000</v>
      </c>
      <c r="E43" s="955" t="s">
        <v>159</v>
      </c>
      <c r="J43" s="526" t="b">
        <v>1</v>
      </c>
    </row>
    <row r="44" spans="1:10" ht="26.5" customHeight="1">
      <c r="A44" s="944" t="s">
        <v>289</v>
      </c>
      <c r="B44" s="954" t="s">
        <v>959</v>
      </c>
      <c r="C44" s="528">
        <v>240812.4</v>
      </c>
      <c r="D44" s="528">
        <v>0</v>
      </c>
      <c r="E44" s="955" t="s">
        <v>254</v>
      </c>
      <c r="J44" s="526" t="b">
        <v>1</v>
      </c>
    </row>
    <row r="45" spans="1:10" ht="26.5" customHeight="1">
      <c r="A45" s="945">
        <f>1+A44</f>
        <v>25</v>
      </c>
      <c r="B45" s="952" t="s">
        <v>952</v>
      </c>
      <c r="C45" s="528">
        <v>13984.5</v>
      </c>
      <c r="D45" s="528">
        <v>0</v>
      </c>
      <c r="E45" s="956" t="s">
        <v>254</v>
      </c>
      <c r="J45" s="526" t="b">
        <v>1</v>
      </c>
    </row>
    <row r="46" spans="1:10" ht="26.5" customHeight="1">
      <c r="A46" s="945">
        <f>1+A45</f>
        <v>26</v>
      </c>
      <c r="B46" s="952" t="s">
        <v>993</v>
      </c>
      <c r="C46" s="528">
        <v>35406.19</v>
      </c>
      <c r="D46" s="528">
        <v>2562</v>
      </c>
      <c r="E46" s="956" t="s">
        <v>254</v>
      </c>
      <c r="J46" s="526" t="b">
        <v>1</v>
      </c>
    </row>
    <row r="47" spans="1:10" ht="26.5" customHeight="1">
      <c r="A47" s="945">
        <f>1+A46</f>
        <v>27</v>
      </c>
      <c r="B47" s="952" t="s">
        <v>994</v>
      </c>
      <c r="C47" s="528">
        <v>93046.22</v>
      </c>
      <c r="D47" s="528">
        <v>11633.02</v>
      </c>
      <c r="E47" s="956" t="s">
        <v>254</v>
      </c>
      <c r="J47" s="526" t="b">
        <v>1</v>
      </c>
    </row>
    <row r="48" spans="1:10" ht="26.5" customHeight="1">
      <c r="A48" s="945">
        <f>1+A47</f>
        <v>28</v>
      </c>
      <c r="B48" s="952" t="s">
        <v>997</v>
      </c>
      <c r="C48" s="528">
        <v>19038</v>
      </c>
      <c r="D48" s="528">
        <v>8119</v>
      </c>
      <c r="E48" s="956" t="s">
        <v>254</v>
      </c>
      <c r="J48" s="526" t="b">
        <v>1</v>
      </c>
    </row>
    <row r="49" spans="1:10" ht="26.5" customHeight="1">
      <c r="A49" s="945">
        <f>1+A48</f>
        <v>29</v>
      </c>
      <c r="B49" s="952" t="s">
        <v>953</v>
      </c>
      <c r="C49" s="528">
        <v>63900</v>
      </c>
      <c r="D49" s="528">
        <v>0</v>
      </c>
      <c r="E49" s="956" t="s">
        <v>160</v>
      </c>
      <c r="J49" s="526" t="b">
        <v>1</v>
      </c>
    </row>
    <row r="50" spans="1:10" ht="26.5" customHeight="1">
      <c r="A50" s="944" t="s">
        <v>290</v>
      </c>
      <c r="B50" s="890" t="s">
        <v>883</v>
      </c>
      <c r="C50" s="528">
        <v>8400</v>
      </c>
      <c r="D50" s="528">
        <v>0</v>
      </c>
      <c r="E50" s="955" t="s">
        <v>160</v>
      </c>
      <c r="J50" s="526" t="b">
        <v>1</v>
      </c>
    </row>
    <row r="51" spans="1:10" ht="26.5" customHeight="1">
      <c r="A51" s="944" t="s">
        <v>291</v>
      </c>
      <c r="B51" s="954" t="s">
        <v>292</v>
      </c>
      <c r="C51" s="528">
        <v>18000</v>
      </c>
      <c r="D51" s="528">
        <v>0</v>
      </c>
      <c r="E51" s="955" t="s">
        <v>160</v>
      </c>
      <c r="J51" s="526" t="b">
        <v>1</v>
      </c>
    </row>
    <row r="52" spans="1:10" ht="26.5" customHeight="1">
      <c r="A52" s="944" t="s">
        <v>746</v>
      </c>
      <c r="B52" s="890" t="s">
        <v>736</v>
      </c>
      <c r="C52" s="528">
        <v>9000</v>
      </c>
      <c r="D52" s="528">
        <v>0</v>
      </c>
      <c r="E52" s="955" t="s">
        <v>160</v>
      </c>
      <c r="J52" s="526" t="b">
        <v>1</v>
      </c>
    </row>
    <row r="53" spans="1:10" ht="26.5" customHeight="1">
      <c r="A53" s="944" t="s">
        <v>743</v>
      </c>
      <c r="B53" s="890" t="s">
        <v>733</v>
      </c>
      <c r="C53" s="528">
        <v>150516</v>
      </c>
      <c r="D53" s="528">
        <v>11129</v>
      </c>
      <c r="E53" s="956" t="s">
        <v>254</v>
      </c>
      <c r="J53" s="526" t="b">
        <v>1</v>
      </c>
    </row>
    <row r="54" spans="1:10" ht="26.5" customHeight="1">
      <c r="A54" s="944" t="s">
        <v>752</v>
      </c>
      <c r="B54" s="890" t="s">
        <v>741</v>
      </c>
      <c r="C54" s="528">
        <v>13640</v>
      </c>
      <c r="D54" s="528">
        <v>13640</v>
      </c>
      <c r="E54" s="955" t="s">
        <v>254</v>
      </c>
      <c r="J54" s="526" t="b">
        <v>1</v>
      </c>
    </row>
    <row r="55" spans="1:10" ht="26.5" customHeight="1">
      <c r="A55" s="944" t="s">
        <v>855</v>
      </c>
      <c r="B55" s="891" t="s">
        <v>892</v>
      </c>
      <c r="C55" s="528">
        <v>17100</v>
      </c>
      <c r="D55" s="528">
        <v>17100</v>
      </c>
      <c r="E55" s="955" t="s">
        <v>254</v>
      </c>
      <c r="J55" s="526" t="b">
        <v>1</v>
      </c>
    </row>
    <row r="56" spans="1:10" ht="26.5" customHeight="1">
      <c r="A56" s="945">
        <f>1+A55</f>
        <v>54</v>
      </c>
      <c r="B56" s="943" t="s">
        <v>996</v>
      </c>
      <c r="C56" s="528">
        <v>25564</v>
      </c>
      <c r="D56" s="528">
        <v>25564</v>
      </c>
      <c r="E56" s="955" t="s">
        <v>254</v>
      </c>
      <c r="J56" s="526" t="b">
        <v>1</v>
      </c>
    </row>
    <row r="57" spans="1:10" ht="26.5" customHeight="1">
      <c r="A57" s="945">
        <f>1+A56</f>
        <v>55</v>
      </c>
      <c r="B57" s="943" t="s">
        <v>998</v>
      </c>
      <c r="C57" s="528">
        <v>25040</v>
      </c>
      <c r="D57" s="528">
        <v>25040</v>
      </c>
      <c r="E57" s="955" t="s">
        <v>254</v>
      </c>
      <c r="J57" s="526" t="b">
        <v>1</v>
      </c>
    </row>
    <row r="58" spans="1:10" ht="25.9" customHeight="1">
      <c r="A58" s="944" t="s">
        <v>293</v>
      </c>
      <c r="B58" s="953" t="s">
        <v>887</v>
      </c>
      <c r="C58" s="528">
        <v>62299.3</v>
      </c>
      <c r="D58" s="528">
        <v>4574.5</v>
      </c>
      <c r="E58" s="955" t="s">
        <v>254</v>
      </c>
      <c r="J58" s="526" t="b">
        <v>1</v>
      </c>
    </row>
    <row r="59" spans="1:10" ht="25.9" customHeight="1">
      <c r="A59" s="944" t="s">
        <v>745</v>
      </c>
      <c r="B59" s="953" t="s">
        <v>735</v>
      </c>
      <c r="C59" s="528">
        <v>12202</v>
      </c>
      <c r="D59" s="528">
        <v>1116</v>
      </c>
      <c r="E59" s="955" t="s">
        <v>254</v>
      </c>
      <c r="J59" s="526" t="b">
        <v>1</v>
      </c>
    </row>
    <row r="60" spans="1:10" ht="25.9" customHeight="1">
      <c r="A60" s="944" t="s">
        <v>754</v>
      </c>
      <c r="B60" s="953" t="s">
        <v>1043</v>
      </c>
      <c r="C60" s="528">
        <v>8518</v>
      </c>
      <c r="D60" s="528">
        <v>0</v>
      </c>
      <c r="E60" s="955" t="s">
        <v>160</v>
      </c>
      <c r="J60" s="526" t="b">
        <v>1</v>
      </c>
    </row>
    <row r="61" spans="1:10" ht="25.9" customHeight="1">
      <c r="A61" s="944" t="s">
        <v>755</v>
      </c>
      <c r="B61" s="953" t="s">
        <v>1044</v>
      </c>
      <c r="C61" s="528">
        <v>2770</v>
      </c>
      <c r="D61" s="528">
        <v>0</v>
      </c>
      <c r="E61" s="955" t="s">
        <v>160</v>
      </c>
      <c r="J61" s="526" t="b">
        <v>1</v>
      </c>
    </row>
    <row r="62" spans="1:10" ht="25.9" customHeight="1">
      <c r="A62" s="944" t="s">
        <v>294</v>
      </c>
      <c r="B62" s="953" t="s">
        <v>295</v>
      </c>
      <c r="C62" s="528">
        <v>67371.210000000006</v>
      </c>
      <c r="D62" s="528">
        <v>51376.140000000007</v>
      </c>
      <c r="E62" s="955" t="s">
        <v>160</v>
      </c>
      <c r="J62" s="526" t="b">
        <v>1</v>
      </c>
    </row>
    <row r="63" spans="1:10" ht="25.9" customHeight="1">
      <c r="A63" s="944" t="s">
        <v>296</v>
      </c>
      <c r="B63" s="953" t="s">
        <v>884</v>
      </c>
      <c r="C63" s="528">
        <v>12760</v>
      </c>
      <c r="D63" s="528">
        <v>0</v>
      </c>
      <c r="E63" s="955" t="s">
        <v>159</v>
      </c>
      <c r="J63" s="526" t="b">
        <v>1</v>
      </c>
    </row>
    <row r="64" spans="1:10" ht="25.9" customHeight="1">
      <c r="A64" s="944" t="s">
        <v>744</v>
      </c>
      <c r="B64" s="953" t="s">
        <v>734</v>
      </c>
      <c r="C64" s="528">
        <v>137000</v>
      </c>
      <c r="D64" s="528">
        <v>0</v>
      </c>
      <c r="E64" s="955" t="s">
        <v>159</v>
      </c>
      <c r="J64" s="526" t="b">
        <v>1</v>
      </c>
    </row>
    <row r="65" spans="1:10" ht="25.9" customHeight="1">
      <c r="A65" s="944" t="s">
        <v>749</v>
      </c>
      <c r="B65" s="953" t="s">
        <v>738</v>
      </c>
      <c r="C65" s="528">
        <v>14928.57</v>
      </c>
      <c r="D65" s="528">
        <v>11428.57</v>
      </c>
      <c r="E65" s="955" t="s">
        <v>159</v>
      </c>
      <c r="J65" s="526" t="b">
        <v>1</v>
      </c>
    </row>
    <row r="66" spans="1:10" ht="26" customHeight="1">
      <c r="A66" s="944" t="s">
        <v>301</v>
      </c>
      <c r="B66" s="953" t="s">
        <v>889</v>
      </c>
      <c r="C66" s="528">
        <v>420090</v>
      </c>
      <c r="D66" s="528">
        <v>3150</v>
      </c>
      <c r="E66" s="955" t="s">
        <v>160</v>
      </c>
      <c r="J66" s="526" t="b">
        <v>1</v>
      </c>
    </row>
    <row r="67" spans="1:10" ht="26" customHeight="1">
      <c r="A67" s="944" t="s">
        <v>298</v>
      </c>
      <c r="B67" s="953" t="s">
        <v>742</v>
      </c>
      <c r="C67" s="528">
        <v>5000</v>
      </c>
      <c r="D67" s="528">
        <v>0</v>
      </c>
      <c r="E67" s="955" t="s">
        <v>43</v>
      </c>
      <c r="J67" s="526" t="b">
        <v>1</v>
      </c>
    </row>
    <row r="68" spans="1:10" ht="26" customHeight="1">
      <c r="A68" s="944" t="s">
        <v>753</v>
      </c>
      <c r="B68" s="953" t="s">
        <v>882</v>
      </c>
      <c r="C68" s="528">
        <v>11500</v>
      </c>
      <c r="D68" s="528">
        <v>5750</v>
      </c>
      <c r="E68" s="955" t="s">
        <v>43</v>
      </c>
      <c r="J68" s="526" t="b">
        <v>1</v>
      </c>
    </row>
    <row r="69" spans="1:10" ht="26" customHeight="1">
      <c r="A69" s="944" t="s">
        <v>853</v>
      </c>
      <c r="B69" s="953" t="s">
        <v>890</v>
      </c>
      <c r="C69" s="528">
        <v>1439</v>
      </c>
      <c r="D69" s="528">
        <v>0</v>
      </c>
      <c r="E69" s="955" t="s">
        <v>159</v>
      </c>
      <c r="J69" s="526" t="b">
        <v>1</v>
      </c>
    </row>
    <row r="70" spans="1:10" ht="26" customHeight="1">
      <c r="A70" s="944" t="s">
        <v>297</v>
      </c>
      <c r="B70" s="893" t="s">
        <v>885</v>
      </c>
      <c r="C70" s="528">
        <v>9742</v>
      </c>
      <c r="D70" s="528">
        <v>0</v>
      </c>
      <c r="E70" s="955" t="s">
        <v>159</v>
      </c>
      <c r="J70" s="526" t="b">
        <v>1</v>
      </c>
    </row>
    <row r="71" spans="1:10" ht="26" customHeight="1">
      <c r="A71" s="944" t="s">
        <v>299</v>
      </c>
      <c r="B71" s="953" t="s">
        <v>300</v>
      </c>
      <c r="C71" s="528">
        <v>15300</v>
      </c>
      <c r="D71" s="528">
        <v>0</v>
      </c>
      <c r="E71" s="955" t="s">
        <v>160</v>
      </c>
      <c r="J71" s="526" t="b">
        <v>1</v>
      </c>
    </row>
    <row r="72" spans="1:10" ht="26" customHeight="1">
      <c r="A72" s="944" t="s">
        <v>851</v>
      </c>
      <c r="B72" s="953" t="s">
        <v>960</v>
      </c>
      <c r="C72" s="528">
        <v>6875</v>
      </c>
      <c r="D72" s="528">
        <v>3079.99</v>
      </c>
      <c r="E72" s="955" t="s">
        <v>160</v>
      </c>
      <c r="J72" s="526" t="b">
        <v>1</v>
      </c>
    </row>
    <row r="73" spans="1:10" ht="26" customHeight="1">
      <c r="A73" s="944" t="s">
        <v>895</v>
      </c>
      <c r="B73" s="953" t="s">
        <v>894</v>
      </c>
      <c r="C73" s="528">
        <v>46000</v>
      </c>
      <c r="D73" s="528">
        <v>6125.1299999999974</v>
      </c>
      <c r="E73" s="955" t="s">
        <v>254</v>
      </c>
      <c r="J73" s="526" t="b">
        <v>1</v>
      </c>
    </row>
    <row r="74" spans="1:10" ht="26" customHeight="1">
      <c r="A74" s="1004">
        <f>1+A73</f>
        <v>56</v>
      </c>
      <c r="B74" s="1005" t="s">
        <v>947</v>
      </c>
      <c r="C74" s="528">
        <v>40786</v>
      </c>
      <c r="D74" s="528">
        <v>28550.2</v>
      </c>
      <c r="E74" s="1006" t="s">
        <v>254</v>
      </c>
      <c r="J74" s="526" t="b">
        <v>1</v>
      </c>
    </row>
    <row r="75" spans="1:10" ht="25.9" customHeight="1">
      <c r="A75" s="1004">
        <f t="shared" ref="A75:A80" si="0">1+A74</f>
        <v>57</v>
      </c>
      <c r="B75" s="916" t="s">
        <v>1037</v>
      </c>
      <c r="C75" s="528">
        <v>17600</v>
      </c>
      <c r="D75" s="528">
        <v>17600</v>
      </c>
      <c r="E75" s="1006" t="s">
        <v>254</v>
      </c>
    </row>
    <row r="76" spans="1:10" ht="25.9" customHeight="1">
      <c r="A76" s="1004">
        <f t="shared" si="0"/>
        <v>58</v>
      </c>
      <c r="B76" s="916" t="s">
        <v>1038</v>
      </c>
      <c r="C76" s="528">
        <v>20632.349999999999</v>
      </c>
      <c r="D76" s="528">
        <v>0</v>
      </c>
      <c r="E76" s="1007" t="s">
        <v>254</v>
      </c>
    </row>
    <row r="77" spans="1:10" ht="25.9" customHeight="1">
      <c r="A77" s="1004">
        <f t="shared" si="0"/>
        <v>59</v>
      </c>
      <c r="B77" s="916" t="s">
        <v>1039</v>
      </c>
      <c r="C77" s="528">
        <v>228022</v>
      </c>
      <c r="D77" s="528">
        <v>57005.5</v>
      </c>
      <c r="E77" s="1007" t="s">
        <v>254</v>
      </c>
    </row>
    <row r="78" spans="1:10" ht="25.9" customHeight="1">
      <c r="A78" s="1004">
        <f t="shared" si="0"/>
        <v>60</v>
      </c>
      <c r="B78" s="916" t="s">
        <v>1040</v>
      </c>
      <c r="C78" s="528">
        <v>18900</v>
      </c>
      <c r="D78" s="528">
        <v>18900</v>
      </c>
      <c r="E78" s="1007" t="s">
        <v>160</v>
      </c>
    </row>
    <row r="79" spans="1:10" ht="25.9" customHeight="1">
      <c r="A79" s="1004">
        <f t="shared" si="0"/>
        <v>61</v>
      </c>
      <c r="B79" s="916" t="s">
        <v>1041</v>
      </c>
      <c r="C79" s="528">
        <v>86000</v>
      </c>
      <c r="D79" s="528">
        <v>25800</v>
      </c>
      <c r="E79" s="1007" t="s">
        <v>160</v>
      </c>
    </row>
    <row r="80" spans="1:10" ht="25.9" customHeight="1">
      <c r="A80" s="1004">
        <f t="shared" si="0"/>
        <v>62</v>
      </c>
      <c r="B80" s="1005" t="s">
        <v>1042</v>
      </c>
      <c r="C80" s="528">
        <v>29700</v>
      </c>
      <c r="D80" s="528">
        <v>8910</v>
      </c>
      <c r="E80" s="1007" t="s">
        <v>160</v>
      </c>
    </row>
    <row r="81" spans="1:5" ht="26.5" customHeight="1">
      <c r="A81" s="949"/>
      <c r="B81" s="950" t="s">
        <v>303</v>
      </c>
      <c r="C81" s="1008">
        <f>SUM(C4:C80)</f>
        <v>5911703.1679999996</v>
      </c>
      <c r="D81" s="1008">
        <f>SUM(D4:D80)</f>
        <v>892639.15999999992</v>
      </c>
      <c r="E81" s="951"/>
    </row>
    <row r="82" spans="1:5" ht="26.5" customHeight="1"/>
    <row r="83" spans="1:5" ht="26.5" customHeight="1">
      <c r="A83" s="526"/>
      <c r="C83" s="526">
        <v>5911703.1679999987</v>
      </c>
      <c r="D83" s="527">
        <v>892639.16</v>
      </c>
    </row>
    <row r="84" spans="1:5" ht="26.5" customHeight="1">
      <c r="A84" s="526"/>
      <c r="C84" s="1009">
        <f>C81-C83</f>
        <v>0</v>
      </c>
      <c r="D84" s="1009">
        <f>D81-D83</f>
        <v>0</v>
      </c>
    </row>
    <row r="85" spans="1:5" customFormat="1" ht="25.9" customHeight="1">
      <c r="A85" s="526"/>
      <c r="B85" s="526"/>
      <c r="C85" s="526"/>
      <c r="D85" s="527"/>
      <c r="E85" s="526"/>
    </row>
    <row r="86" spans="1:5" ht="26.5" customHeight="1">
      <c r="A86" s="526"/>
    </row>
    <row r="87" spans="1:5" customFormat="1" ht="25.9" customHeight="1">
      <c r="A87" s="526"/>
      <c r="B87" s="526"/>
      <c r="C87" s="526"/>
      <c r="D87" s="527"/>
      <c r="E87" s="526"/>
    </row>
    <row r="88" spans="1:5" ht="30.65" customHeight="1">
      <c r="A88" s="526"/>
    </row>
  </sheetData>
  <phoneticPr fontId="90" type="noConversion"/>
  <conditionalFormatting sqref="B4:B80">
    <cfRule type="duplicateValues" dxfId="2" priority="20"/>
    <cfRule type="duplicateValues" dxfId="1" priority="21"/>
  </conditionalFormatting>
  <conditionalFormatting sqref="J1:J1048576">
    <cfRule type="cellIs" dxfId="0" priority="3" operator="equal">
      <formula>FALSE</formula>
    </cfRule>
  </conditionalFormatting>
  <pageMargins left="0.7" right="0.7" top="0.47" bottom="0.46" header="0.3" footer="0.3"/>
  <pageSetup paperSize="9" scale="43" fitToHeight="0" orientation="portrait" r:id="rId1"/>
  <rowBreaks count="2" manualBreakCount="2">
    <brk id="67" max="4" man="1"/>
    <brk id="81" max="4" man="1"/>
  </rowBreaks>
  <legacy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2:N53"/>
  <sheetViews>
    <sheetView view="pageBreakPreview" topLeftCell="A28" zoomScale="70" zoomScaleNormal="70" zoomScaleSheetLayoutView="70" workbookViewId="0">
      <selection activeCell="I38" sqref="I38"/>
    </sheetView>
  </sheetViews>
  <sheetFormatPr defaultColWidth="9.1796875" defaultRowHeight="12.5"/>
  <cols>
    <col min="1" max="1" width="2.453125" style="4" customWidth="1"/>
    <col min="2" max="2" width="5.7265625" style="4" customWidth="1"/>
    <col min="3" max="3" width="59.453125" style="4" customWidth="1"/>
    <col min="4" max="4" width="13.54296875" style="4" customWidth="1"/>
    <col min="5" max="6" width="9.26953125" style="4" customWidth="1"/>
    <col min="7" max="7" width="23.7265625" style="464" customWidth="1"/>
    <col min="8" max="8" width="1.7265625" style="407" customWidth="1"/>
    <col min="9" max="9" width="26" style="713" customWidth="1"/>
    <col min="10" max="10" width="17.7265625" style="4" bestFit="1" customWidth="1"/>
    <col min="11" max="11" width="20.54296875" style="4" hidden="1" customWidth="1"/>
    <col min="12" max="12" width="18.26953125" style="4" bestFit="1" customWidth="1"/>
    <col min="13" max="13" width="22.453125" style="4" customWidth="1"/>
    <col min="14" max="14" width="18.26953125" style="4" bestFit="1" customWidth="1"/>
    <col min="15" max="16384" width="9.1796875" style="4"/>
  </cols>
  <sheetData>
    <row r="2" spans="2:9" ht="22.9" customHeight="1">
      <c r="B2" s="1115" t="s">
        <v>0</v>
      </c>
      <c r="C2" s="1115"/>
      <c r="D2" s="1115"/>
      <c r="E2" s="1115"/>
      <c r="F2" s="1115"/>
      <c r="G2" s="1115"/>
    </row>
    <row r="3" spans="2:9" ht="24" customHeight="1" thickBot="1">
      <c r="B3" s="1096" t="s">
        <v>809</v>
      </c>
      <c r="C3" s="1096"/>
      <c r="D3" s="1096"/>
      <c r="E3" s="1096"/>
      <c r="F3" s="1096"/>
      <c r="G3" s="1096"/>
    </row>
    <row r="4" spans="2:9" ht="15.65" customHeight="1">
      <c r="B4" s="284"/>
      <c r="C4" s="10"/>
      <c r="D4" s="285"/>
      <c r="E4" s="285"/>
      <c r="F4" s="286"/>
      <c r="G4" s="287"/>
    </row>
    <row r="5" spans="2:9" s="18" customFormat="1" ht="18.649999999999999" customHeight="1">
      <c r="B5" s="409" t="s">
        <v>2</v>
      </c>
      <c r="D5" s="411" t="s">
        <v>3</v>
      </c>
      <c r="E5" s="410"/>
      <c r="F5" s="1116">
        <f>'KCE-PC 14'!G3</f>
        <v>45039</v>
      </c>
      <c r="G5" s="1117"/>
      <c r="H5" s="412"/>
      <c r="I5" s="714"/>
    </row>
    <row r="6" spans="2:9" s="18" customFormat="1" ht="23.5" customHeight="1">
      <c r="B6" s="409" t="s">
        <v>4</v>
      </c>
      <c r="D6" s="411" t="s">
        <v>5</v>
      </c>
      <c r="E6" s="410"/>
      <c r="F6" s="413" t="str">
        <f>'KCE-PC 14'!G2</f>
        <v>KCE-14</v>
      </c>
      <c r="G6" s="509"/>
      <c r="H6" s="412"/>
      <c r="I6" s="714"/>
    </row>
    <row r="7" spans="2:9" s="18" customFormat="1" ht="25.15" customHeight="1">
      <c r="B7" s="409" t="s">
        <v>184</v>
      </c>
      <c r="D7" s="411" t="s">
        <v>8</v>
      </c>
      <c r="E7" s="410"/>
      <c r="F7" s="410" t="s">
        <v>9</v>
      </c>
      <c r="G7" s="509"/>
      <c r="H7" s="412"/>
      <c r="I7" s="714"/>
    </row>
    <row r="8" spans="2:9" ht="4.5" customHeight="1" thickBot="1">
      <c r="B8" s="415"/>
      <c r="C8" s="29"/>
      <c r="D8" s="417"/>
      <c r="E8" s="417"/>
      <c r="F8" s="416"/>
      <c r="G8" s="510"/>
    </row>
    <row r="9" spans="2:9" s="419" customFormat="1" ht="3.75" customHeight="1" thickBot="1">
      <c r="C9" s="420"/>
      <c r="D9" s="421"/>
      <c r="E9" s="421"/>
      <c r="F9" s="421"/>
      <c r="G9" s="511"/>
      <c r="H9" s="423"/>
      <c r="I9" s="715"/>
    </row>
    <row r="10" spans="2:9" s="419" customFormat="1" ht="24" customHeight="1" thickBot="1">
      <c r="B10" s="1118" t="s">
        <v>141</v>
      </c>
      <c r="C10" s="1119"/>
      <c r="D10" s="1119"/>
      <c r="E10" s="1120"/>
      <c r="F10" s="1121" t="s">
        <v>176</v>
      </c>
      <c r="G10" s="1122"/>
      <c r="H10" s="423"/>
      <c r="I10" s="715"/>
    </row>
    <row r="11" spans="2:9" s="419" customFormat="1" ht="3.75" customHeight="1">
      <c r="B11" s="424"/>
      <c r="C11" s="425"/>
      <c r="D11" s="426"/>
      <c r="E11" s="427"/>
      <c r="F11" s="428"/>
      <c r="G11" s="512"/>
      <c r="H11" s="423"/>
      <c r="I11" s="715"/>
    </row>
    <row r="12" spans="2:9" s="419" customFormat="1" ht="15.5">
      <c r="B12" s="430"/>
      <c r="C12" s="431"/>
      <c r="D12" s="432"/>
      <c r="E12" s="432"/>
      <c r="F12" s="433"/>
      <c r="G12" s="513"/>
      <c r="H12" s="423"/>
      <c r="I12" s="715"/>
    </row>
    <row r="13" spans="2:9" s="419" customFormat="1" ht="23.5" customHeight="1">
      <c r="B13" s="436"/>
      <c r="C13" s="432"/>
      <c r="D13" s="432"/>
      <c r="E13" s="432"/>
      <c r="F13" s="437"/>
      <c r="G13" s="514"/>
      <c r="H13" s="423"/>
      <c r="I13" s="715"/>
    </row>
    <row r="14" spans="2:9" s="419" customFormat="1" ht="23.5" customHeight="1">
      <c r="B14" s="436" t="s">
        <v>185</v>
      </c>
      <c r="C14" s="515" t="s">
        <v>62</v>
      </c>
      <c r="D14" s="432"/>
      <c r="E14" s="432"/>
      <c r="F14" s="437"/>
      <c r="G14" s="514"/>
      <c r="H14" s="423"/>
      <c r="I14" s="715"/>
    </row>
    <row r="15" spans="2:9" s="419" customFormat="1" ht="23.5" customHeight="1">
      <c r="B15" s="436"/>
      <c r="C15" s="432" t="s">
        <v>236</v>
      </c>
      <c r="D15" s="432"/>
      <c r="E15" s="432"/>
      <c r="F15" s="437"/>
      <c r="G15" s="514">
        <f>+'Annexure-1 Est. Contract Price '!H19</f>
        <v>12259093.26</v>
      </c>
      <c r="H15" s="423"/>
      <c r="I15" s="715"/>
    </row>
    <row r="16" spans="2:9" s="419" customFormat="1" ht="23.5" customHeight="1">
      <c r="B16" s="436"/>
      <c r="C16" s="432" t="s">
        <v>237</v>
      </c>
      <c r="D16" s="432"/>
      <c r="E16" s="432"/>
      <c r="F16" s="437"/>
      <c r="G16" s="514">
        <f>+'Annexure-1 Est. Contract Price '!H28</f>
        <v>31638732.98</v>
      </c>
      <c r="H16" s="423"/>
      <c r="I16" s="715"/>
    </row>
    <row r="17" spans="2:9" s="419" customFormat="1" ht="23.5" customHeight="1">
      <c r="B17" s="436"/>
      <c r="C17" s="432" t="s">
        <v>238</v>
      </c>
      <c r="D17" s="432"/>
      <c r="E17" s="432"/>
      <c r="F17" s="437"/>
      <c r="G17" s="514">
        <f>+'Annexure-1 Est. Contract Price '!H52</f>
        <v>6019380.7599999998</v>
      </c>
      <c r="H17" s="423"/>
      <c r="I17" s="715"/>
    </row>
    <row r="18" spans="2:9" s="419" customFormat="1" ht="23.5" customHeight="1">
      <c r="B18" s="436"/>
      <c r="C18" s="432" t="s">
        <v>239</v>
      </c>
      <c r="D18" s="432"/>
      <c r="E18" s="432"/>
      <c r="F18" s="437"/>
      <c r="G18" s="514">
        <f>SUM('Annexure 6-SC Summary '!AB31:AB37)</f>
        <v>586696.74</v>
      </c>
      <c r="H18" s="423"/>
      <c r="I18" s="715"/>
    </row>
    <row r="19" spans="2:9" s="419" customFormat="1" ht="9" customHeight="1">
      <c r="B19" s="436"/>
      <c r="C19" s="432"/>
      <c r="D19" s="432"/>
      <c r="E19" s="432"/>
      <c r="F19" s="437"/>
      <c r="G19" s="514"/>
      <c r="H19" s="423"/>
      <c r="I19" s="715"/>
    </row>
    <row r="20" spans="2:9" s="419" customFormat="1" ht="23.5" customHeight="1" thickBot="1">
      <c r="B20" s="436"/>
      <c r="C20" s="516" t="s">
        <v>240</v>
      </c>
      <c r="D20" s="516"/>
      <c r="E20" s="516"/>
      <c r="F20" s="517"/>
      <c r="G20" s="518">
        <f>SUM(G15:G19)</f>
        <v>50503903.740000002</v>
      </c>
      <c r="H20" s="423"/>
      <c r="I20" s="715"/>
    </row>
    <row r="21" spans="2:9" s="419" customFormat="1" ht="23.5" customHeight="1" thickTop="1">
      <c r="B21" s="436"/>
      <c r="C21" s="432"/>
      <c r="D21" s="432"/>
      <c r="E21" s="432"/>
      <c r="F21" s="437"/>
      <c r="G21" s="514"/>
      <c r="H21" s="423"/>
      <c r="I21" s="715"/>
    </row>
    <row r="22" spans="2:9" s="419" customFormat="1" ht="23.5" customHeight="1">
      <c r="B22" s="436"/>
      <c r="C22" s="432"/>
      <c r="D22" s="432"/>
      <c r="E22" s="432"/>
      <c r="F22" s="437"/>
      <c r="G22" s="514"/>
      <c r="H22" s="423"/>
      <c r="I22" s="715"/>
    </row>
    <row r="23" spans="2:9" s="419" customFormat="1" ht="23.5" customHeight="1">
      <c r="B23" s="436" t="s">
        <v>191</v>
      </c>
      <c r="C23" s="515" t="s">
        <v>63</v>
      </c>
      <c r="D23" s="432"/>
      <c r="E23" s="432"/>
      <c r="F23" s="437"/>
      <c r="G23" s="514"/>
      <c r="H23" s="423"/>
      <c r="I23" s="715"/>
    </row>
    <row r="24" spans="2:9" s="419" customFormat="1" ht="15.5">
      <c r="B24" s="519"/>
      <c r="C24" s="520" t="s">
        <v>241</v>
      </c>
      <c r="D24" s="432"/>
      <c r="E24" s="432"/>
      <c r="F24" s="437"/>
      <c r="G24" s="514"/>
      <c r="H24" s="423"/>
      <c r="I24" s="715"/>
    </row>
    <row r="25" spans="2:9" s="419" customFormat="1" ht="23.5" customHeight="1">
      <c r="B25" s="436"/>
      <c r="C25" s="521" t="s">
        <v>66</v>
      </c>
      <c r="E25" s="432"/>
      <c r="F25" s="437"/>
      <c r="G25" s="514">
        <f>+'Annexure-1 Est. Contract Price '!H65</f>
        <v>56230194.967499994</v>
      </c>
      <c r="H25" s="423"/>
      <c r="I25" s="715"/>
    </row>
    <row r="26" spans="2:9" s="419" customFormat="1" ht="15.5">
      <c r="B26" s="519"/>
      <c r="C26" s="520" t="s">
        <v>242</v>
      </c>
      <c r="D26" s="432"/>
      <c r="E26" s="432"/>
      <c r="F26" s="437"/>
      <c r="G26" s="514"/>
      <c r="H26" s="423"/>
      <c r="I26" s="715"/>
    </row>
    <row r="27" spans="2:9" s="419" customFormat="1" ht="23.5" customHeight="1">
      <c r="B27" s="436"/>
      <c r="C27" s="521" t="s">
        <v>728</v>
      </c>
      <c r="E27" s="432"/>
      <c r="F27" s="437"/>
      <c r="G27" s="514">
        <f>-SUM('Annexure 6-SC Summary '!AB31:AB37)*12.5%</f>
        <v>-73337.092499999999</v>
      </c>
      <c r="H27" s="423"/>
      <c r="I27" s="715"/>
    </row>
    <row r="28" spans="2:9" s="419" customFormat="1" ht="9" customHeight="1">
      <c r="B28" s="436"/>
      <c r="C28" s="432"/>
      <c r="D28" s="432"/>
      <c r="E28" s="432"/>
      <c r="F28" s="437"/>
      <c r="G28" s="514"/>
      <c r="H28" s="423"/>
      <c r="I28" s="715"/>
    </row>
    <row r="29" spans="2:9" s="419" customFormat="1" ht="23.5" customHeight="1" thickBot="1">
      <c r="B29" s="436"/>
      <c r="C29" s="504" t="s">
        <v>243</v>
      </c>
      <c r="D29" s="516"/>
      <c r="E29" s="516"/>
      <c r="F29" s="517"/>
      <c r="G29" s="518">
        <f>SUM(G24:G28)</f>
        <v>56156857.874999993</v>
      </c>
      <c r="H29" s="423"/>
      <c r="I29" s="715"/>
    </row>
    <row r="30" spans="2:9" s="419" customFormat="1" ht="23.5" customHeight="1" thickTop="1">
      <c r="B30" s="436"/>
      <c r="C30" s="432"/>
      <c r="D30" s="432"/>
      <c r="E30" s="432"/>
      <c r="F30" s="437"/>
      <c r="G30" s="514"/>
      <c r="H30" s="423"/>
      <c r="I30" s="715"/>
    </row>
    <row r="31" spans="2:9" s="419" customFormat="1" ht="23.5" customHeight="1">
      <c r="B31" s="436"/>
      <c r="C31" s="432"/>
      <c r="D31" s="432"/>
      <c r="E31" s="432"/>
      <c r="F31" s="437"/>
      <c r="G31" s="514"/>
      <c r="H31" s="423"/>
      <c r="I31" s="715"/>
    </row>
    <row r="32" spans="2:9" s="419" customFormat="1" ht="23.5" customHeight="1">
      <c r="B32" s="436" t="s">
        <v>244</v>
      </c>
      <c r="C32" s="515" t="s">
        <v>64</v>
      </c>
      <c r="D32" s="432"/>
      <c r="E32" s="432"/>
      <c r="F32" s="437"/>
      <c r="G32" s="514"/>
      <c r="H32" s="423"/>
      <c r="I32" s="715"/>
    </row>
    <row r="33" spans="2:10" s="419" customFormat="1" ht="15.5">
      <c r="B33" s="522"/>
      <c r="C33" s="520" t="s">
        <v>241</v>
      </c>
      <c r="D33" s="432"/>
      <c r="E33" s="432"/>
      <c r="F33" s="437"/>
      <c r="G33" s="514"/>
      <c r="H33" s="423"/>
      <c r="I33" s="715"/>
    </row>
    <row r="34" spans="2:10" s="419" customFormat="1" ht="23.5" customHeight="1">
      <c r="B34" s="436"/>
      <c r="C34" s="521" t="s">
        <v>245</v>
      </c>
      <c r="E34" s="432"/>
      <c r="F34" s="437"/>
      <c r="G34" s="514">
        <f>+'Annexure-1 Est. Contract Price '!G19</f>
        <v>33624572.998458505</v>
      </c>
      <c r="H34" s="423"/>
      <c r="I34" s="715">
        <f>G34</f>
        <v>33624572.998458505</v>
      </c>
    </row>
    <row r="35" spans="2:10" s="419" customFormat="1" ht="23.5" customHeight="1">
      <c r="B35" s="436"/>
      <c r="C35" s="521" t="s">
        <v>246</v>
      </c>
      <c r="E35" s="432"/>
      <c r="F35" s="437"/>
      <c r="G35" s="514">
        <f>+'Annexure-1 Est. Contract Price '!G28</f>
        <v>27674937.169999994</v>
      </c>
      <c r="H35" s="423"/>
      <c r="I35" s="715">
        <f t="shared" ref="I35:I36" si="0">G35</f>
        <v>27674937.169999994</v>
      </c>
    </row>
    <row r="36" spans="2:10" s="419" customFormat="1" ht="23.5" customHeight="1">
      <c r="B36" s="436"/>
      <c r="C36" s="521" t="s">
        <v>247</v>
      </c>
      <c r="E36" s="432"/>
      <c r="F36" s="437"/>
      <c r="G36" s="514">
        <f>+'Annexure-1 Est. Contract Price '!G52</f>
        <v>66134030.68999999</v>
      </c>
      <c r="H36" s="423"/>
      <c r="I36" s="715">
        <f t="shared" si="0"/>
        <v>66134030.68999999</v>
      </c>
    </row>
    <row r="37" spans="2:10" s="419" customFormat="1" ht="23.5" customHeight="1">
      <c r="B37" s="436"/>
      <c r="C37" s="521" t="s">
        <v>248</v>
      </c>
      <c r="E37" s="432"/>
      <c r="F37" s="437"/>
      <c r="G37" s="514">
        <f>'Annexure 6-SC Summary '!AB93-(SUM('Annexure 6-SC Summary '!AB31:AB37,'Annexure 6-SC Summary '!AB28))</f>
        <v>2787348.0721662138</v>
      </c>
      <c r="H37" s="423"/>
      <c r="I37" s="715">
        <f>'Annexure 6-SC Summary '!AC93-(SUM('Annexure 6-SC Summary '!AC31:AC37,'Annexure 6-SC Summary '!AC28))</f>
        <v>2457096.1230000006</v>
      </c>
    </row>
    <row r="38" spans="2:10" s="419" customFormat="1" ht="23.5" customHeight="1">
      <c r="B38" s="436"/>
      <c r="C38" s="521" t="s">
        <v>1016</v>
      </c>
      <c r="E38" s="432"/>
      <c r="F38" s="437"/>
      <c r="G38" s="514">
        <v>1533471</v>
      </c>
      <c r="H38" s="423"/>
      <c r="I38" s="715">
        <f>G38</f>
        <v>1533471</v>
      </c>
    </row>
    <row r="39" spans="2:10" s="419" customFormat="1" ht="15.5">
      <c r="B39" s="522"/>
      <c r="C39" s="520" t="s">
        <v>242</v>
      </c>
      <c r="D39" s="432"/>
      <c r="E39" s="432"/>
      <c r="F39" s="437"/>
      <c r="G39" s="514"/>
      <c r="H39" s="423"/>
      <c r="I39" s="715"/>
    </row>
    <row r="40" spans="2:10" s="419" customFormat="1" ht="23.5" customHeight="1">
      <c r="B40" s="436"/>
      <c r="C40" s="521" t="s">
        <v>249</v>
      </c>
      <c r="E40" s="431"/>
      <c r="F40" s="437"/>
      <c r="G40" s="514">
        <f>-'Annexure 6-SC Summary '!T28</f>
        <v>-3385597.18</v>
      </c>
      <c r="H40" s="423"/>
      <c r="I40" s="715">
        <f>-'Annexure 6-SC Summary '!U28</f>
        <v>-5525883.79</v>
      </c>
    </row>
    <row r="41" spans="2:10" s="419" customFormat="1" ht="15.5">
      <c r="B41" s="436"/>
      <c r="C41" s="441"/>
      <c r="D41" s="441"/>
      <c r="E41" s="442"/>
      <c r="F41" s="443"/>
      <c r="G41" s="514"/>
      <c r="H41" s="445"/>
      <c r="I41" s="715"/>
    </row>
    <row r="42" spans="2:10" s="419" customFormat="1" ht="23.5" customHeight="1" thickBot="1">
      <c r="B42" s="436"/>
      <c r="C42" s="516" t="s">
        <v>250</v>
      </c>
      <c r="D42" s="516"/>
      <c r="E42" s="516"/>
      <c r="F42" s="517"/>
      <c r="G42" s="518">
        <f>SUM(G34:G41)</f>
        <v>128368762.7506247</v>
      </c>
      <c r="H42" s="423"/>
      <c r="I42" s="715">
        <f>SUM(I34:I40)</f>
        <v>125898224.19145848</v>
      </c>
    </row>
    <row r="43" spans="2:10" s="419" customFormat="1" ht="16.5" thickTop="1" thickBot="1">
      <c r="B43" s="454"/>
      <c r="C43" s="455"/>
      <c r="D43" s="456"/>
      <c r="E43" s="457"/>
      <c r="F43" s="458"/>
      <c r="G43" s="523"/>
      <c r="H43" s="423"/>
      <c r="I43" s="715"/>
    </row>
    <row r="44" spans="2:10" ht="10.9" customHeight="1">
      <c r="C44" s="460"/>
      <c r="D44" s="460"/>
      <c r="E44" s="460"/>
      <c r="F44" s="460"/>
      <c r="G44" s="524"/>
      <c r="J44" s="419"/>
    </row>
    <row r="45" spans="2:10" ht="15.5">
      <c r="J45" s="419"/>
    </row>
    <row r="46" spans="2:10" ht="15.5">
      <c r="J46" s="419"/>
    </row>
    <row r="47" spans="2:10" ht="15.5">
      <c r="J47" s="419"/>
    </row>
    <row r="48" spans="2:10" ht="15.5">
      <c r="J48" s="419"/>
    </row>
    <row r="49" spans="3:14" s="407" customFormat="1" ht="15.5">
      <c r="C49" s="4"/>
      <c r="D49" s="4"/>
      <c r="E49" s="4"/>
      <c r="F49" s="4"/>
      <c r="G49" s="464"/>
      <c r="I49" s="713"/>
      <c r="J49" s="419"/>
      <c r="K49" s="4"/>
      <c r="L49" s="4"/>
      <c r="M49" s="4"/>
      <c r="N49" s="4"/>
    </row>
    <row r="50" spans="3:14" ht="15.5">
      <c r="J50" s="419"/>
    </row>
    <row r="51" spans="3:14" ht="15.5">
      <c r="J51" s="419"/>
    </row>
    <row r="52" spans="3:14" s="407" customFormat="1">
      <c r="C52" s="4"/>
      <c r="D52" s="4"/>
      <c r="E52" s="4"/>
      <c r="F52" s="4"/>
      <c r="G52" s="464"/>
      <c r="I52" s="713"/>
      <c r="J52" s="4"/>
      <c r="K52" s="4"/>
      <c r="L52" s="4"/>
      <c r="M52" s="4"/>
      <c r="N52" s="4"/>
    </row>
    <row r="53" spans="3:14" s="407" customFormat="1">
      <c r="C53" s="4"/>
      <c r="D53" s="465"/>
      <c r="E53" s="4"/>
      <c r="F53" s="4"/>
      <c r="G53" s="464"/>
      <c r="I53" s="713"/>
      <c r="J53" s="4"/>
      <c r="K53" s="4"/>
      <c r="L53" s="4"/>
      <c r="M53" s="4"/>
      <c r="N53" s="4"/>
    </row>
  </sheetData>
  <mergeCells count="5">
    <mergeCell ref="B2:G2"/>
    <mergeCell ref="B3:G3"/>
    <mergeCell ref="F5:G5"/>
    <mergeCell ref="B10:E10"/>
    <mergeCell ref="F10:G10"/>
  </mergeCells>
  <pageMargins left="0.7" right="0.7" top="0.75" bottom="0.75" header="0.3" footer="0.3"/>
  <pageSetup paperSize="9" scale="70" fitToHeight="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2:N21"/>
  <sheetViews>
    <sheetView view="pageBreakPreview" zoomScale="85" zoomScaleNormal="100" zoomScaleSheetLayoutView="85" workbookViewId="0">
      <selection activeCell="G24" sqref="G24"/>
    </sheetView>
  </sheetViews>
  <sheetFormatPr defaultColWidth="9.1796875" defaultRowHeight="12.5"/>
  <cols>
    <col min="1" max="1" width="2.26953125" style="359" customWidth="1"/>
    <col min="2" max="2" width="13.453125" style="359" customWidth="1"/>
    <col min="3" max="3" width="9.1796875" style="359"/>
    <col min="4" max="5" width="8.81640625" style="359" customWidth="1"/>
    <col min="6" max="6" width="15.453125" style="359" customWidth="1"/>
    <col min="7" max="7" width="9.1796875" style="359"/>
    <col min="8" max="8" width="10.54296875" style="359" customWidth="1"/>
    <col min="9" max="9" width="4.81640625" style="359" customWidth="1"/>
    <col min="10" max="10" width="16.26953125" style="359" customWidth="1"/>
    <col min="11" max="11" width="20.7265625" style="358" customWidth="1"/>
    <col min="12" max="12" width="16" style="359" customWidth="1"/>
    <col min="13" max="13" width="9.1796875" style="359"/>
    <col min="14" max="14" width="15.7265625" style="359" customWidth="1"/>
    <col min="15" max="16384" width="9.1796875" style="359"/>
  </cols>
  <sheetData>
    <row r="2" spans="2:14" ht="23.5">
      <c r="B2" s="1125" t="s">
        <v>0</v>
      </c>
      <c r="C2" s="1125"/>
      <c r="D2" s="1125"/>
      <c r="E2" s="1125"/>
      <c r="F2" s="1125"/>
      <c r="G2" s="1125"/>
      <c r="H2" s="1125"/>
      <c r="I2" s="1125"/>
      <c r="J2" s="1125"/>
    </row>
    <row r="3" spans="2:14" ht="19" thickBot="1">
      <c r="B3" s="1126" t="s">
        <v>810</v>
      </c>
      <c r="C3" s="1126"/>
      <c r="D3" s="1126"/>
      <c r="E3" s="1126"/>
      <c r="F3" s="1126"/>
      <c r="G3" s="1126"/>
      <c r="H3" s="1126"/>
      <c r="I3" s="1126"/>
      <c r="J3" s="1126"/>
    </row>
    <row r="4" spans="2:14">
      <c r="B4" s="360"/>
      <c r="C4" s="361"/>
      <c r="D4" s="361"/>
      <c r="E4" s="361"/>
      <c r="F4" s="361"/>
      <c r="G4" s="362"/>
      <c r="H4" s="362"/>
      <c r="I4" s="361"/>
      <c r="J4" s="363"/>
    </row>
    <row r="5" spans="2:14" s="365" customFormat="1" ht="15.5">
      <c r="B5" s="364" t="s">
        <v>2</v>
      </c>
      <c r="G5" s="366" t="s">
        <v>3</v>
      </c>
      <c r="I5" s="1127">
        <f>+'Annexure 11-Advance Recovery'!G5</f>
        <v>45039</v>
      </c>
      <c r="J5" s="1128"/>
      <c r="K5" s="367"/>
      <c r="L5" s="359"/>
      <c r="M5" s="359"/>
      <c r="N5" s="359"/>
    </row>
    <row r="6" spans="2:14" s="365" customFormat="1" ht="15.5">
      <c r="B6" s="364" t="s">
        <v>4</v>
      </c>
      <c r="G6" s="366" t="s">
        <v>5</v>
      </c>
      <c r="I6" s="369" t="str">
        <f>+'Annexure 11-Advance Recovery'!G6</f>
        <v>KCE-14</v>
      </c>
      <c r="J6" s="368"/>
      <c r="K6" s="367"/>
      <c r="L6" s="359"/>
      <c r="M6" s="359"/>
      <c r="N6" s="359"/>
    </row>
    <row r="7" spans="2:14" s="365" customFormat="1" ht="15.5">
      <c r="B7" s="364" t="s">
        <v>7</v>
      </c>
      <c r="C7" s="370"/>
      <c r="G7" s="366" t="s">
        <v>8</v>
      </c>
      <c r="I7" s="365" t="str">
        <f>+'Annexure 11-Advance Recovery'!G7</f>
        <v>AED</v>
      </c>
      <c r="J7" s="368"/>
      <c r="K7" s="367"/>
      <c r="L7" s="359"/>
      <c r="M7" s="359"/>
      <c r="N7" s="359"/>
    </row>
    <row r="8" spans="2:14" ht="13" thickBot="1">
      <c r="B8" s="371"/>
      <c r="C8" s="372"/>
      <c r="D8" s="372"/>
      <c r="E8" s="372"/>
      <c r="F8" s="372"/>
      <c r="G8" s="373"/>
      <c r="H8" s="373"/>
      <c r="I8" s="372"/>
      <c r="J8" s="374"/>
    </row>
    <row r="9" spans="2:14" s="377" customFormat="1" ht="16" thickBot="1">
      <c r="B9" s="375"/>
      <c r="C9" s="376"/>
      <c r="J9" s="378"/>
      <c r="K9" s="379"/>
      <c r="L9" s="359"/>
      <c r="M9" s="359"/>
      <c r="N9" s="359"/>
    </row>
    <row r="10" spans="2:14" s="377" customFormat="1" ht="16" thickBot="1">
      <c r="B10" s="1129" t="s">
        <v>141</v>
      </c>
      <c r="C10" s="1130"/>
      <c r="D10" s="1130"/>
      <c r="E10" s="1130"/>
      <c r="F10" s="1130"/>
      <c r="G10" s="1130"/>
      <c r="H10" s="1131"/>
      <c r="I10" s="1132" t="s">
        <v>176</v>
      </c>
      <c r="J10" s="1133"/>
      <c r="K10" s="379"/>
      <c r="L10" s="359"/>
      <c r="M10" s="359"/>
      <c r="N10" s="359"/>
    </row>
    <row r="11" spans="2:14" s="377" customFormat="1" ht="15.5">
      <c r="B11" s="380"/>
      <c r="C11" s="381"/>
      <c r="D11" s="381"/>
      <c r="E11" s="381"/>
      <c r="F11" s="381"/>
      <c r="G11" s="381"/>
      <c r="H11" s="382"/>
      <c r="I11" s="383"/>
      <c r="J11" s="384"/>
      <c r="K11" s="379"/>
      <c r="L11" s="359"/>
      <c r="M11" s="359"/>
      <c r="N11" s="359"/>
    </row>
    <row r="12" spans="2:14" s="377" customFormat="1" ht="15.5">
      <c r="B12" s="385" t="s">
        <v>177</v>
      </c>
      <c r="C12" s="386"/>
      <c r="D12" s="386"/>
      <c r="E12" s="386"/>
      <c r="F12" s="386"/>
      <c r="G12" s="386"/>
      <c r="H12" s="387"/>
      <c r="I12" s="388"/>
      <c r="J12" s="389">
        <f>'Annexure-1 Est. Contract Price '!H65</f>
        <v>56230194.967499994</v>
      </c>
      <c r="K12" s="379"/>
      <c r="L12" s="359"/>
      <c r="M12" s="359"/>
      <c r="N12" s="359"/>
    </row>
    <row r="13" spans="2:14" s="377" customFormat="1" ht="15.5">
      <c r="B13" s="385" t="s">
        <v>178</v>
      </c>
      <c r="C13" s="386"/>
      <c r="D13" s="386"/>
      <c r="E13" s="386"/>
      <c r="F13" s="386"/>
      <c r="G13" s="386"/>
      <c r="H13" s="387"/>
      <c r="I13" s="388"/>
      <c r="J13" s="390">
        <f>-'Annexure-1 Est. Contract Price '!H18</f>
        <v>-1703720.47</v>
      </c>
      <c r="K13" s="379"/>
      <c r="L13" s="359"/>
      <c r="M13" s="359"/>
      <c r="N13" s="359"/>
    </row>
    <row r="14" spans="2:14" s="377" customFormat="1" ht="15.5">
      <c r="B14" s="385" t="s">
        <v>179</v>
      </c>
      <c r="C14" s="386"/>
      <c r="D14" s="386"/>
      <c r="E14" s="386"/>
      <c r="F14" s="386"/>
      <c r="G14" s="386"/>
      <c r="H14" s="387"/>
      <c r="I14" s="388"/>
      <c r="J14" s="390">
        <f>-'Annexure-1 Est. Contract Price '!H60</f>
        <v>-6312987.9675000003</v>
      </c>
      <c r="K14" s="379"/>
      <c r="L14" s="359"/>
      <c r="M14" s="359"/>
      <c r="N14" s="359"/>
    </row>
    <row r="15" spans="2:14" s="377" customFormat="1" ht="15.5">
      <c r="B15" s="385" t="s">
        <v>180</v>
      </c>
      <c r="C15" s="386"/>
      <c r="D15" s="386"/>
      <c r="E15" s="386"/>
      <c r="F15" s="386"/>
      <c r="G15" s="386"/>
      <c r="H15" s="387"/>
      <c r="I15" s="388"/>
      <c r="J15" s="390">
        <f>-'Annexure-1 Est. Contract Price '!I16</f>
        <v>-10555372.789999999</v>
      </c>
      <c r="K15" s="379"/>
      <c r="L15" s="359"/>
      <c r="M15" s="359"/>
      <c r="N15" s="359"/>
    </row>
    <row r="16" spans="2:14" s="377" customFormat="1" ht="15.5">
      <c r="B16" s="385" t="s">
        <v>181</v>
      </c>
      <c r="C16" s="386"/>
      <c r="D16" s="386"/>
      <c r="E16" s="386"/>
      <c r="F16" s="386"/>
      <c r="G16" s="386"/>
      <c r="H16" s="387"/>
      <c r="I16" s="388"/>
      <c r="J16" s="391">
        <f>('Annexure-1 Est. Contract Price '!G52)-'Committed Orders'!H7-'Committed Orders'!H8</f>
        <v>65718797.789999992</v>
      </c>
      <c r="K16" s="379"/>
      <c r="L16" s="359"/>
      <c r="M16" s="359"/>
      <c r="N16" s="359"/>
    </row>
    <row r="17" spans="2:14" s="377" customFormat="1" ht="15.5">
      <c r="B17" s="385" t="s">
        <v>182</v>
      </c>
      <c r="C17" s="386"/>
      <c r="D17" s="386"/>
      <c r="E17" s="386"/>
      <c r="F17" s="386"/>
      <c r="G17" s="386"/>
      <c r="H17" s="387"/>
      <c r="I17" s="388"/>
      <c r="J17" s="392">
        <f>SUM(J12:J16)</f>
        <v>103376911.52999999</v>
      </c>
      <c r="K17" s="379"/>
      <c r="L17" s="359"/>
      <c r="M17" s="359"/>
      <c r="N17" s="359"/>
    </row>
    <row r="18" spans="2:14" s="377" customFormat="1" ht="16" thickBot="1">
      <c r="B18" s="385"/>
      <c r="C18" s="386"/>
      <c r="D18" s="386"/>
      <c r="E18" s="386"/>
      <c r="F18" s="386"/>
      <c r="G18" s="386"/>
      <c r="H18" s="387"/>
      <c r="I18" s="388"/>
      <c r="J18" s="387"/>
      <c r="K18" s="379"/>
      <c r="L18" s="359"/>
      <c r="M18" s="359"/>
      <c r="N18" s="359"/>
    </row>
    <row r="19" spans="2:14" s="377" customFormat="1" ht="15.5">
      <c r="B19" s="393"/>
      <c r="C19" s="394"/>
      <c r="D19" s="394"/>
      <c r="E19" s="394"/>
      <c r="F19" s="394"/>
      <c r="G19" s="394"/>
      <c r="H19" s="395"/>
      <c r="I19" s="396"/>
      <c r="J19" s="397"/>
      <c r="K19" s="379"/>
      <c r="L19" s="359"/>
      <c r="M19" s="359"/>
      <c r="N19" s="359"/>
    </row>
    <row r="20" spans="2:14" s="377" customFormat="1" ht="15.5">
      <c r="B20" s="398" t="s">
        <v>183</v>
      </c>
      <c r="C20" s="399"/>
      <c r="D20" s="399"/>
      <c r="E20" s="399"/>
      <c r="F20" s="399"/>
      <c r="G20" s="399"/>
      <c r="H20" s="400"/>
      <c r="I20" s="401">
        <v>0.1</v>
      </c>
      <c r="J20" s="402">
        <f>J17*10%</f>
        <v>10337691.152999999</v>
      </c>
      <c r="K20" s="379"/>
      <c r="L20" s="359"/>
      <c r="M20" s="359"/>
      <c r="N20" s="359"/>
    </row>
    <row r="21" spans="2:14" s="377" customFormat="1" ht="16" thickBot="1">
      <c r="B21" s="1123"/>
      <c r="C21" s="1124"/>
      <c r="D21" s="403"/>
      <c r="E21" s="403"/>
      <c r="F21" s="403"/>
      <c r="G21" s="403"/>
      <c r="H21" s="404"/>
      <c r="I21" s="405"/>
      <c r="J21" s="406"/>
      <c r="K21" s="379"/>
      <c r="L21" s="359"/>
      <c r="M21" s="359"/>
      <c r="N21" s="359"/>
    </row>
  </sheetData>
  <mergeCells count="6">
    <mergeCell ref="B21:C21"/>
    <mergeCell ref="B2:J2"/>
    <mergeCell ref="B3:J3"/>
    <mergeCell ref="I5:J5"/>
    <mergeCell ref="B10:H10"/>
    <mergeCell ref="I10:J10"/>
  </mergeCells>
  <pageMargins left="0.7" right="0.7" top="0.75" bottom="0.75" header="0.3" footer="0.3"/>
  <pageSetup paperSize="9" scale="88" fitToHeight="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2:O42"/>
  <sheetViews>
    <sheetView view="pageBreakPreview" topLeftCell="A7" zoomScale="85" zoomScaleNormal="100" zoomScaleSheetLayoutView="85" workbookViewId="0">
      <selection activeCell="J23" sqref="J23"/>
    </sheetView>
  </sheetViews>
  <sheetFormatPr defaultColWidth="9.1796875" defaultRowHeight="12.5"/>
  <cols>
    <col min="1" max="1" width="2.453125" style="4" customWidth="1"/>
    <col min="2" max="2" width="5.7265625" style="4" customWidth="1"/>
    <col min="3" max="3" width="42.7265625" style="4" customWidth="1"/>
    <col min="4" max="4" width="9" style="4" customWidth="1"/>
    <col min="5" max="5" width="16.26953125" style="4" customWidth="1"/>
    <col min="6" max="6" width="5.54296875" style="4" customWidth="1"/>
    <col min="7" max="7" width="7.453125" style="4" customWidth="1"/>
    <col min="8" max="8" width="20" style="4" customWidth="1"/>
    <col min="9" max="9" width="2.54296875" style="407" customWidth="1"/>
    <col min="10" max="10" width="20" style="4" bestFit="1" customWidth="1"/>
    <col min="11" max="11" width="17.7265625" style="4" bestFit="1" customWidth="1"/>
    <col min="12" max="12" width="20.54296875" style="4" hidden="1" customWidth="1"/>
    <col min="13" max="13" width="18.26953125" style="4" bestFit="1" customWidth="1"/>
    <col min="14" max="14" width="22.453125" style="4" customWidth="1"/>
    <col min="15" max="15" width="18.26953125" style="4" bestFit="1" customWidth="1"/>
    <col min="16" max="16384" width="9.1796875" style="4"/>
  </cols>
  <sheetData>
    <row r="2" spans="2:10" ht="39" customHeight="1">
      <c r="C2" s="1115" t="s">
        <v>0</v>
      </c>
      <c r="D2" s="1115"/>
      <c r="E2" s="1115"/>
      <c r="F2" s="1115"/>
      <c r="G2" s="1115"/>
      <c r="H2" s="1115"/>
    </row>
    <row r="3" spans="2:10" ht="35.5" customHeight="1" thickBot="1">
      <c r="C3" s="1098" t="s">
        <v>811</v>
      </c>
      <c r="D3" s="1098"/>
      <c r="E3" s="1098"/>
      <c r="F3" s="1098"/>
      <c r="G3" s="1098"/>
      <c r="H3" s="1098"/>
    </row>
    <row r="4" spans="2:10" ht="15.65" customHeight="1">
      <c r="B4" s="284"/>
      <c r="C4" s="10"/>
      <c r="D4" s="286"/>
      <c r="E4" s="285"/>
      <c r="F4" s="285"/>
      <c r="G4" s="286"/>
      <c r="H4" s="408"/>
    </row>
    <row r="5" spans="2:10" s="18" customFormat="1" ht="18.649999999999999" customHeight="1">
      <c r="B5" s="409" t="s">
        <v>2</v>
      </c>
      <c r="D5" s="410"/>
      <c r="E5" s="411" t="s">
        <v>3</v>
      </c>
      <c r="F5" s="410"/>
      <c r="G5" s="1116">
        <f>'KCE-PC 14'!G3</f>
        <v>45039</v>
      </c>
      <c r="H5" s="1117"/>
      <c r="I5" s="412"/>
    </row>
    <row r="6" spans="2:10" s="18" customFormat="1" ht="23.5" customHeight="1">
      <c r="B6" s="409" t="s">
        <v>4</v>
      </c>
      <c r="D6" s="410"/>
      <c r="E6" s="411" t="s">
        <v>5</v>
      </c>
      <c r="F6" s="410"/>
      <c r="G6" s="413" t="str">
        <f>'KCE-PC 14'!G2</f>
        <v>KCE-14</v>
      </c>
      <c r="H6" s="414"/>
      <c r="I6" s="412"/>
    </row>
    <row r="7" spans="2:10" s="18" customFormat="1" ht="25.15" customHeight="1">
      <c r="B7" s="409" t="s">
        <v>184</v>
      </c>
      <c r="D7" s="410"/>
      <c r="E7" s="411" t="s">
        <v>8</v>
      </c>
      <c r="F7" s="410"/>
      <c r="G7" s="410" t="s">
        <v>9</v>
      </c>
      <c r="H7" s="414"/>
      <c r="I7" s="412"/>
    </row>
    <row r="8" spans="2:10" ht="4.5" customHeight="1" thickBot="1">
      <c r="B8" s="415"/>
      <c r="C8" s="29"/>
      <c r="D8" s="416"/>
      <c r="E8" s="417"/>
      <c r="F8" s="417"/>
      <c r="G8" s="416"/>
      <c r="H8" s="418"/>
    </row>
    <row r="9" spans="2:10" s="419" customFormat="1" ht="3.75" customHeight="1" thickBot="1">
      <c r="C9" s="420"/>
      <c r="D9" s="421"/>
      <c r="E9" s="421"/>
      <c r="F9" s="421"/>
      <c r="G9" s="421"/>
      <c r="H9" s="422"/>
      <c r="I9" s="423"/>
    </row>
    <row r="10" spans="2:10" s="419" customFormat="1" ht="24" customHeight="1" thickBot="1">
      <c r="B10" s="1118" t="s">
        <v>141</v>
      </c>
      <c r="C10" s="1119"/>
      <c r="D10" s="1119"/>
      <c r="E10" s="1119"/>
      <c r="F10" s="1120"/>
      <c r="G10" s="1121" t="s">
        <v>176</v>
      </c>
      <c r="H10" s="1122"/>
      <c r="I10" s="423"/>
    </row>
    <row r="11" spans="2:10" s="419" customFormat="1" ht="3.75" customHeight="1">
      <c r="B11" s="424"/>
      <c r="C11" s="425"/>
      <c r="D11" s="426"/>
      <c r="E11" s="426"/>
      <c r="F11" s="427"/>
      <c r="G11" s="428"/>
      <c r="H11" s="429"/>
      <c r="I11" s="423"/>
    </row>
    <row r="12" spans="2:10" s="419" customFormat="1" ht="15" customHeight="1">
      <c r="B12" s="430" t="s">
        <v>185</v>
      </c>
      <c r="C12" s="431" t="s">
        <v>186</v>
      </c>
      <c r="D12" s="432"/>
      <c r="E12" s="432"/>
      <c r="F12" s="432"/>
      <c r="G12" s="433"/>
      <c r="H12" s="434"/>
      <c r="I12" s="423"/>
    </row>
    <row r="13" spans="2:10" s="419" customFormat="1" ht="15" customHeight="1">
      <c r="B13" s="435"/>
      <c r="C13" s="431"/>
      <c r="D13" s="432"/>
      <c r="E13" s="432"/>
      <c r="F13" s="432"/>
      <c r="G13" s="433"/>
      <c r="H13" s="434"/>
      <c r="I13" s="423"/>
    </row>
    <row r="14" spans="2:10" s="419" customFormat="1" ht="24.75" customHeight="1">
      <c r="B14" s="436">
        <v>1</v>
      </c>
      <c r="C14" s="432" t="s">
        <v>187</v>
      </c>
      <c r="D14" s="432"/>
      <c r="E14" s="432"/>
      <c r="F14" s="432"/>
      <c r="G14" s="437"/>
      <c r="H14" s="438">
        <v>6000000</v>
      </c>
      <c r="I14" s="423"/>
      <c r="J14" s="440">
        <f>H14</f>
        <v>6000000</v>
      </c>
    </row>
    <row r="15" spans="2:10" s="419" customFormat="1" ht="19.899999999999999" customHeight="1">
      <c r="B15" s="436">
        <v>2</v>
      </c>
      <c r="C15" s="439" t="s">
        <v>188</v>
      </c>
      <c r="D15" s="431"/>
      <c r="E15" s="431"/>
      <c r="F15" s="431"/>
      <c r="G15" s="437"/>
      <c r="H15" s="438">
        <v>6000000</v>
      </c>
      <c r="I15" s="423"/>
      <c r="J15" s="459">
        <f>H15</f>
        <v>6000000</v>
      </c>
    </row>
    <row r="16" spans="2:10" s="419" customFormat="1" ht="24.65" customHeight="1">
      <c r="B16" s="436">
        <v>3</v>
      </c>
      <c r="C16" s="1134" t="s">
        <v>189</v>
      </c>
      <c r="D16" s="1134"/>
      <c r="E16" s="1134"/>
      <c r="F16" s="1135"/>
      <c r="G16" s="437"/>
      <c r="H16" s="438">
        <f>'Annexure 6-SC Summary '!V93</f>
        <v>12111573.163000001</v>
      </c>
      <c r="I16" s="423"/>
      <c r="J16" s="440">
        <f>'Annexure 6-SC Summary '!W93</f>
        <v>12216411.850000003</v>
      </c>
    </row>
    <row r="17" spans="2:15" s="419" customFormat="1" ht="18" customHeight="1" thickBot="1">
      <c r="B17" s="436"/>
      <c r="C17" s="441" t="s">
        <v>190</v>
      </c>
      <c r="D17" s="441"/>
      <c r="E17" s="441"/>
      <c r="F17" s="442"/>
      <c r="G17" s="443"/>
      <c r="H17" s="444">
        <f>SUM(H14:H16)</f>
        <v>24111573.163000003</v>
      </c>
      <c r="I17" s="445"/>
      <c r="J17" s="440">
        <f>SUM(J14:J16)</f>
        <v>24216411.850000001</v>
      </c>
    </row>
    <row r="18" spans="2:15" s="419" customFormat="1" ht="15.75" customHeight="1" thickTop="1">
      <c r="B18" s="446"/>
      <c r="C18" s="447"/>
      <c r="D18" s="447"/>
      <c r="E18" s="447"/>
      <c r="F18" s="442"/>
      <c r="G18" s="448"/>
      <c r="H18" s="449"/>
      <c r="I18" s="445"/>
      <c r="J18" s="450"/>
    </row>
    <row r="19" spans="2:15" s="419" customFormat="1" ht="15.75" customHeight="1">
      <c r="B19" s="436" t="s">
        <v>191</v>
      </c>
      <c r="C19" s="447" t="s">
        <v>192</v>
      </c>
      <c r="D19" s="447"/>
      <c r="E19" s="447"/>
      <c r="F19" s="442"/>
      <c r="G19" s="448"/>
      <c r="H19" s="449"/>
      <c r="I19" s="445"/>
      <c r="J19" s="450"/>
    </row>
    <row r="20" spans="2:15" s="419" customFormat="1" ht="15.75" customHeight="1">
      <c r="B20" s="435"/>
      <c r="C20" s="447"/>
      <c r="D20" s="447"/>
      <c r="E20" s="447"/>
      <c r="F20" s="442"/>
      <c r="G20" s="448"/>
      <c r="H20" s="449"/>
      <c r="I20" s="445"/>
      <c r="J20" s="450"/>
    </row>
    <row r="21" spans="2:15" s="419" customFormat="1" ht="15.75" customHeight="1">
      <c r="B21" s="436">
        <v>4</v>
      </c>
      <c r="C21" s="432" t="s">
        <v>193</v>
      </c>
      <c r="D21" s="432"/>
      <c r="E21" s="432"/>
      <c r="F21" s="432"/>
      <c r="G21" s="437"/>
      <c r="H21" s="438">
        <v>4000000</v>
      </c>
      <c r="I21" s="445"/>
      <c r="J21" s="450"/>
    </row>
    <row r="22" spans="2:15" s="419" customFormat="1" ht="15.75" customHeight="1">
      <c r="B22" s="436">
        <v>5</v>
      </c>
      <c r="C22" s="451" t="s">
        <v>194</v>
      </c>
      <c r="D22" s="431"/>
      <c r="E22" s="431"/>
      <c r="F22" s="431"/>
      <c r="G22" s="437"/>
      <c r="H22" s="438">
        <v>0</v>
      </c>
      <c r="I22" s="445"/>
      <c r="J22" s="450"/>
    </row>
    <row r="23" spans="2:15" s="419" customFormat="1" ht="15.75" customHeight="1">
      <c r="B23" s="436">
        <v>6</v>
      </c>
      <c r="C23" s="1134" t="s">
        <v>195</v>
      </c>
      <c r="D23" s="1134"/>
      <c r="E23" s="431"/>
      <c r="F23" s="431"/>
      <c r="G23" s="437"/>
      <c r="H23" s="438">
        <f>'Annexure 6-SC Summary '!Z93</f>
        <v>4891170.5868337872</v>
      </c>
      <c r="I23" s="445"/>
      <c r="J23" s="450">
        <f>'Annexure 6-SC Summary '!AA93</f>
        <v>5412001.9040000001</v>
      </c>
      <c r="M23" s="440"/>
    </row>
    <row r="24" spans="2:15" s="419" customFormat="1" ht="15.75" customHeight="1" thickBot="1">
      <c r="B24" s="436">
        <v>7</v>
      </c>
      <c r="C24" s="432" t="s">
        <v>196</v>
      </c>
      <c r="D24" s="447"/>
      <c r="E24" s="447"/>
      <c r="F24" s="442"/>
      <c r="G24" s="452"/>
      <c r="H24" s="444">
        <f>SUM(H21:H23)</f>
        <v>8891170.5868337862</v>
      </c>
      <c r="I24" s="445"/>
      <c r="J24" s="450">
        <f>SUM(J21:J23)</f>
        <v>5412001.9040000001</v>
      </c>
    </row>
    <row r="25" spans="2:15" s="419" customFormat="1" ht="15.75" customHeight="1" thickTop="1">
      <c r="B25" s="453"/>
      <c r="C25" s="447"/>
      <c r="D25" s="447"/>
      <c r="E25" s="447"/>
      <c r="F25" s="442"/>
      <c r="G25" s="452"/>
      <c r="H25" s="449"/>
      <c r="I25" s="445"/>
      <c r="J25" s="450"/>
    </row>
    <row r="26" spans="2:15" s="419" customFormat="1" ht="14.25" customHeight="1" thickBot="1">
      <c r="B26" s="454"/>
      <c r="C26" s="455"/>
      <c r="D26" s="456"/>
      <c r="E26" s="456"/>
      <c r="F26" s="457"/>
      <c r="G26" s="458"/>
      <c r="H26" s="457"/>
      <c r="I26" s="423"/>
      <c r="J26" s="459"/>
    </row>
    <row r="27" spans="2:15" ht="10.9" customHeight="1">
      <c r="C27" s="460"/>
      <c r="D27" s="460"/>
      <c r="E27" s="460"/>
      <c r="F27" s="460"/>
      <c r="G27" s="460"/>
      <c r="H27" s="460"/>
      <c r="J27" s="465"/>
    </row>
    <row r="28" spans="2:15" s="407" customFormat="1" ht="10.9" customHeight="1">
      <c r="C28" s="460"/>
      <c r="D28" s="460"/>
      <c r="E28" s="460"/>
      <c r="F28" s="460"/>
      <c r="G28" s="460"/>
      <c r="H28" s="460"/>
      <c r="J28" s="4"/>
      <c r="K28" s="4"/>
      <c r="L28" s="4"/>
      <c r="M28" s="4"/>
      <c r="N28" s="4"/>
      <c r="O28" s="4"/>
    </row>
    <row r="29" spans="2:15" s="407" customFormat="1" ht="10.9" customHeight="1">
      <c r="C29" s="460"/>
      <c r="D29" s="460"/>
      <c r="E29" s="460"/>
      <c r="F29" s="460"/>
      <c r="G29" s="460"/>
      <c r="H29" s="460"/>
      <c r="J29" s="4"/>
      <c r="K29" s="4"/>
      <c r="L29" s="4"/>
      <c r="M29" s="4"/>
      <c r="N29" s="4"/>
      <c r="O29" s="4"/>
    </row>
    <row r="30" spans="2:15" s="407" customFormat="1" ht="10.9" customHeight="1">
      <c r="C30" s="4"/>
      <c r="D30" s="4"/>
      <c r="E30" s="4"/>
      <c r="F30" s="4"/>
      <c r="G30" s="4"/>
      <c r="H30" s="4"/>
      <c r="J30" s="4"/>
      <c r="K30" s="4"/>
      <c r="L30" s="4"/>
      <c r="M30" s="4"/>
      <c r="N30" s="4"/>
      <c r="O30" s="4"/>
    </row>
    <row r="31" spans="2:15" s="407" customFormat="1" ht="10.9" customHeight="1">
      <c r="C31" s="4"/>
      <c r="D31" s="4"/>
      <c r="E31" s="4"/>
      <c r="F31" s="4"/>
      <c r="G31" s="4"/>
      <c r="H31" s="4"/>
      <c r="J31" s="4"/>
      <c r="K31" s="4"/>
      <c r="L31" s="4"/>
      <c r="M31" s="4"/>
      <c r="N31" s="4"/>
      <c r="O31" s="4"/>
    </row>
    <row r="32" spans="2:15" s="407" customFormat="1" ht="14">
      <c r="C32" s="461"/>
      <c r="D32" s="4"/>
      <c r="E32" s="461"/>
      <c r="F32" s="462"/>
      <c r="G32" s="462"/>
      <c r="H32" s="462"/>
      <c r="J32" s="4"/>
      <c r="K32" s="4"/>
      <c r="L32" s="4"/>
      <c r="M32" s="4"/>
      <c r="N32" s="4"/>
      <c r="O32" s="4"/>
    </row>
    <row r="33" spans="3:15" s="407" customFormat="1" ht="14">
      <c r="C33" s="463" t="s">
        <v>81</v>
      </c>
      <c r="D33" s="4"/>
      <c r="E33" s="463" t="s">
        <v>197</v>
      </c>
      <c r="F33" s="4"/>
      <c r="G33" s="4"/>
      <c r="H33" s="4"/>
      <c r="J33" s="4"/>
      <c r="K33" s="4"/>
      <c r="L33" s="4"/>
      <c r="M33" s="4"/>
      <c r="N33" s="4"/>
      <c r="O33" s="4"/>
    </row>
    <row r="38" spans="3:15" s="407" customFormat="1">
      <c r="C38" s="4"/>
      <c r="D38" s="4"/>
      <c r="E38" s="4"/>
      <c r="F38" s="4"/>
      <c r="G38" s="4"/>
      <c r="H38" s="464"/>
      <c r="J38" s="4"/>
      <c r="K38" s="4"/>
      <c r="L38" s="4"/>
      <c r="M38" s="4"/>
      <c r="N38" s="4"/>
      <c r="O38" s="4"/>
    </row>
    <row r="41" spans="3:15" s="407" customFormat="1">
      <c r="C41" s="4"/>
      <c r="D41" s="4"/>
      <c r="E41" s="4"/>
      <c r="F41" s="4"/>
      <c r="G41" s="4"/>
      <c r="H41" s="465"/>
      <c r="J41" s="4"/>
      <c r="K41" s="4"/>
      <c r="L41" s="4"/>
      <c r="M41" s="4"/>
      <c r="N41" s="4"/>
      <c r="O41" s="4"/>
    </row>
    <row r="42" spans="3:15" s="407" customFormat="1">
      <c r="C42" s="4"/>
      <c r="D42" s="4"/>
      <c r="E42" s="465"/>
      <c r="F42" s="4"/>
      <c r="G42" s="4"/>
      <c r="H42" s="4"/>
      <c r="J42" s="4"/>
      <c r="K42" s="4"/>
      <c r="L42" s="4"/>
      <c r="M42" s="4"/>
      <c r="N42" s="4"/>
      <c r="O42" s="4"/>
    </row>
  </sheetData>
  <mergeCells count="7">
    <mergeCell ref="C23:D23"/>
    <mergeCell ref="C2:H2"/>
    <mergeCell ref="C3:H3"/>
    <mergeCell ref="G5:H5"/>
    <mergeCell ref="B10:F10"/>
    <mergeCell ref="G10:H10"/>
    <mergeCell ref="C16:F16"/>
  </mergeCells>
  <pageMargins left="0.7" right="0.7" top="0.75" bottom="0.75" header="0.3" footer="0.3"/>
  <pageSetup paperSize="9" scale="80" fitToHeight="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L59"/>
  <sheetViews>
    <sheetView view="pageBreakPreview" topLeftCell="A5" zoomScale="70" zoomScaleNormal="100" zoomScaleSheetLayoutView="70" workbookViewId="0">
      <selection activeCell="E22" sqref="E22:F22"/>
    </sheetView>
  </sheetViews>
  <sheetFormatPr defaultColWidth="9.1796875" defaultRowHeight="14"/>
  <cols>
    <col min="1" max="1" width="8" style="466" customWidth="1"/>
    <col min="2" max="2" width="11.54296875" style="466" customWidth="1"/>
    <col min="3" max="3" width="14.54296875" style="485" customWidth="1"/>
    <col min="4" max="4" width="6.453125" style="466" customWidth="1"/>
    <col min="5" max="5" width="18.54296875" style="466" customWidth="1"/>
    <col min="6" max="6" width="24.54296875" style="466" customWidth="1"/>
    <col min="7" max="7" width="20.81640625" style="487" customWidth="1"/>
    <col min="8" max="8" width="22.26953125" style="466" customWidth="1"/>
    <col min="9" max="9" width="2.453125" style="466" customWidth="1"/>
    <col min="10" max="10" width="23.1796875" style="466" customWidth="1"/>
    <col min="11" max="11" width="14.1796875" style="466" bestFit="1" customWidth="1"/>
    <col min="12" max="12" width="19.7265625" style="466" customWidth="1"/>
    <col min="13" max="13" width="12.453125" style="466" customWidth="1"/>
    <col min="14" max="16384" width="9.1796875" style="466"/>
  </cols>
  <sheetData>
    <row r="1" spans="1:12" ht="21.75" customHeight="1">
      <c r="A1" s="1138" t="s">
        <v>808</v>
      </c>
      <c r="B1" s="1139"/>
      <c r="C1" s="1139"/>
      <c r="D1" s="1139"/>
      <c r="E1" s="1139"/>
      <c r="F1" s="1139"/>
      <c r="G1" s="1139"/>
      <c r="H1" s="1140"/>
    </row>
    <row r="2" spans="1:12" ht="17.25" customHeight="1">
      <c r="A2" s="467" t="s">
        <v>198</v>
      </c>
      <c r="B2" s="468"/>
      <c r="C2" s="469" t="s">
        <v>199</v>
      </c>
      <c r="D2" s="469"/>
      <c r="E2" s="469"/>
      <c r="F2" s="469"/>
      <c r="G2" s="469"/>
      <c r="H2" s="470"/>
    </row>
    <row r="3" spans="1:12" ht="18" customHeight="1">
      <c r="A3" s="467" t="s">
        <v>200</v>
      </c>
      <c r="B3" s="468"/>
      <c r="C3" s="469" t="s">
        <v>0</v>
      </c>
      <c r="D3" s="469"/>
      <c r="E3" s="469"/>
      <c r="F3" s="469"/>
      <c r="G3" s="469"/>
      <c r="H3" s="470"/>
    </row>
    <row r="4" spans="1:12" ht="15.75" customHeight="1">
      <c r="A4" s="471" t="s">
        <v>201</v>
      </c>
      <c r="B4" s="472"/>
      <c r="C4" s="473" t="s">
        <v>95</v>
      </c>
      <c r="D4" s="473"/>
      <c r="E4" s="473"/>
      <c r="F4" s="473"/>
      <c r="G4" s="474"/>
      <c r="H4" s="475"/>
    </row>
    <row r="5" spans="1:12" s="441" customFormat="1" ht="21.75" customHeight="1">
      <c r="A5" s="476" t="s">
        <v>202</v>
      </c>
      <c r="B5" s="476"/>
      <c r="C5" s="477" t="str">
        <f>'KCE-PC 14'!G2</f>
        <v>KCE-14</v>
      </c>
      <c r="D5" s="1141" t="s">
        <v>203</v>
      </c>
      <c r="E5" s="1142"/>
      <c r="F5" s="478">
        <f>'KCE-PC 14'!G21</f>
        <v>194951735</v>
      </c>
      <c r="G5" s="479" t="s">
        <v>204</v>
      </c>
      <c r="H5" s="480">
        <f>'KCE-PC 14'!G3</f>
        <v>45039</v>
      </c>
      <c r="J5" s="466"/>
    </row>
    <row r="6" spans="1:12" ht="18" customHeight="1">
      <c r="A6" s="476" t="s">
        <v>205</v>
      </c>
      <c r="B6" s="476"/>
      <c r="C6" s="1143" t="s">
        <v>206</v>
      </c>
      <c r="D6" s="1144"/>
      <c r="E6" s="1144"/>
      <c r="F6" s="481"/>
      <c r="G6" s="482"/>
      <c r="H6" s="483"/>
    </row>
    <row r="7" spans="1:12" ht="14.25" hidden="1" customHeight="1">
      <c r="A7" s="484"/>
      <c r="B7" s="484"/>
      <c r="D7" s="486"/>
      <c r="E7" s="484"/>
      <c r="H7" s="486"/>
    </row>
    <row r="8" spans="1:12" s="441" customFormat="1" ht="31.5" customHeight="1">
      <c r="A8" s="488" t="s">
        <v>207</v>
      </c>
      <c r="B8" s="488" t="s">
        <v>208</v>
      </c>
      <c r="C8" s="1145" t="s">
        <v>209</v>
      </c>
      <c r="D8" s="1146"/>
      <c r="E8" s="1145" t="s">
        <v>210</v>
      </c>
      <c r="F8" s="1146"/>
      <c r="G8" s="489" t="s">
        <v>211</v>
      </c>
      <c r="H8" s="489" t="s">
        <v>212</v>
      </c>
      <c r="J8" s="466"/>
    </row>
    <row r="9" spans="1:12" s="441" customFormat="1" ht="28.5" customHeight="1">
      <c r="A9" s="490">
        <v>1</v>
      </c>
      <c r="B9" s="491" t="s">
        <v>213</v>
      </c>
      <c r="C9" s="1136" t="s">
        <v>214</v>
      </c>
      <c r="D9" s="1137"/>
      <c r="E9" s="1136" t="s">
        <v>187</v>
      </c>
      <c r="F9" s="1137"/>
      <c r="G9" s="492">
        <v>6000000</v>
      </c>
      <c r="H9" s="492">
        <v>6000000</v>
      </c>
      <c r="J9" s="466"/>
      <c r="L9" s="493"/>
    </row>
    <row r="10" spans="1:12" s="441" customFormat="1" ht="21" customHeight="1">
      <c r="A10" s="490">
        <v>2</v>
      </c>
      <c r="B10" s="491" t="s">
        <v>215</v>
      </c>
      <c r="C10" s="1136" t="s">
        <v>216</v>
      </c>
      <c r="D10" s="1137"/>
      <c r="E10" s="1136" t="s">
        <v>188</v>
      </c>
      <c r="F10" s="1137"/>
      <c r="G10" s="492">
        <f>H10</f>
        <v>6000000</v>
      </c>
      <c r="H10" s="492">
        <v>6000000</v>
      </c>
      <c r="J10" s="466"/>
      <c r="L10" s="493"/>
    </row>
    <row r="11" spans="1:12" s="441" customFormat="1" ht="21" customHeight="1">
      <c r="A11" s="490">
        <v>3</v>
      </c>
      <c r="B11" s="491" t="s">
        <v>217</v>
      </c>
      <c r="C11" s="1136" t="s">
        <v>218</v>
      </c>
      <c r="D11" s="1137"/>
      <c r="E11" s="1136" t="s">
        <v>219</v>
      </c>
      <c r="F11" s="1137"/>
      <c r="G11" s="492">
        <v>2104452.1199999992</v>
      </c>
      <c r="H11" s="492">
        <v>2104452.1199999992</v>
      </c>
      <c r="J11" s="466"/>
      <c r="L11" s="493"/>
    </row>
    <row r="12" spans="1:12" s="441" customFormat="1" ht="21" customHeight="1">
      <c r="A12" s="490">
        <v>4</v>
      </c>
      <c r="B12" s="491" t="s">
        <v>220</v>
      </c>
      <c r="C12" s="1136" t="s">
        <v>221</v>
      </c>
      <c r="D12" s="1137"/>
      <c r="E12" s="1136" t="s">
        <v>222</v>
      </c>
      <c r="F12" s="1137"/>
      <c r="G12" s="492">
        <v>11118319.199999999</v>
      </c>
      <c r="H12" s="492">
        <v>11118319.199999999</v>
      </c>
      <c r="J12" s="466"/>
      <c r="L12" s="493"/>
    </row>
    <row r="13" spans="1:12" s="441" customFormat="1" ht="21" customHeight="1">
      <c r="A13" s="490">
        <v>5</v>
      </c>
      <c r="B13" s="491" t="s">
        <v>223</v>
      </c>
      <c r="C13" s="1136" t="s">
        <v>224</v>
      </c>
      <c r="D13" s="1137"/>
      <c r="E13" s="1136" t="s">
        <v>225</v>
      </c>
      <c r="F13" s="1137"/>
      <c r="G13" s="492">
        <v>11047382.213296503</v>
      </c>
      <c r="H13" s="492">
        <v>11047382.213296503</v>
      </c>
      <c r="J13" s="466"/>
      <c r="L13" s="493"/>
    </row>
    <row r="14" spans="1:12" s="441" customFormat="1" ht="21" customHeight="1">
      <c r="A14" s="490">
        <v>6</v>
      </c>
      <c r="B14" s="491" t="s">
        <v>226</v>
      </c>
      <c r="C14" s="1136" t="s">
        <v>227</v>
      </c>
      <c r="D14" s="1137"/>
      <c r="E14" s="1136" t="s">
        <v>228</v>
      </c>
      <c r="F14" s="1137"/>
      <c r="G14" s="494">
        <v>12807977.889048107</v>
      </c>
      <c r="H14" s="494">
        <v>12807977.889048107</v>
      </c>
      <c r="J14" s="466"/>
      <c r="L14" s="493"/>
    </row>
    <row r="15" spans="1:12" s="441" customFormat="1" ht="21" customHeight="1">
      <c r="A15" s="490">
        <v>7</v>
      </c>
      <c r="B15" s="491" t="s">
        <v>229</v>
      </c>
      <c r="C15" s="1136" t="s">
        <v>230</v>
      </c>
      <c r="D15" s="1137"/>
      <c r="E15" s="1136" t="s">
        <v>231</v>
      </c>
      <c r="F15" s="1137"/>
      <c r="G15" s="492">
        <v>19982204.029351041</v>
      </c>
      <c r="H15" s="494">
        <v>19982204.029351041</v>
      </c>
      <c r="J15" s="466"/>
      <c r="L15" s="493"/>
    </row>
    <row r="16" spans="1:12" s="441" customFormat="1" ht="21" customHeight="1">
      <c r="A16" s="490">
        <v>8</v>
      </c>
      <c r="B16" s="491" t="s">
        <v>232</v>
      </c>
      <c r="C16" s="1136" t="s">
        <v>233</v>
      </c>
      <c r="D16" s="1137"/>
      <c r="E16" s="1136" t="s">
        <v>234</v>
      </c>
      <c r="F16" s="1137"/>
      <c r="G16" s="492">
        <v>15491078.947276756</v>
      </c>
      <c r="H16" s="492">
        <v>15491078.947276756</v>
      </c>
      <c r="J16" s="466"/>
      <c r="L16" s="493"/>
    </row>
    <row r="17" spans="1:12" s="441" customFormat="1" ht="21" customHeight="1">
      <c r="A17" s="490">
        <v>9</v>
      </c>
      <c r="B17" s="491" t="s">
        <v>731</v>
      </c>
      <c r="C17" s="1136" t="s">
        <v>730</v>
      </c>
      <c r="D17" s="1137"/>
      <c r="E17" s="1136" t="s">
        <v>729</v>
      </c>
      <c r="F17" s="1137"/>
      <c r="G17" s="492">
        <v>19804921.867022648</v>
      </c>
      <c r="H17" s="492">
        <v>19804921.867022648</v>
      </c>
      <c r="J17" s="466"/>
      <c r="L17" s="493"/>
    </row>
    <row r="18" spans="1:12" s="441" customFormat="1" ht="21" customHeight="1">
      <c r="A18" s="490">
        <v>10</v>
      </c>
      <c r="B18" s="491" t="s">
        <v>840</v>
      </c>
      <c r="C18" s="1136" t="s">
        <v>841</v>
      </c>
      <c r="D18" s="1137"/>
      <c r="E18" s="1136" t="s">
        <v>839</v>
      </c>
      <c r="F18" s="1137"/>
      <c r="G18" s="492">
        <f>H18</f>
        <v>21126467.640000001</v>
      </c>
      <c r="H18" s="492">
        <v>21126467.640000001</v>
      </c>
      <c r="J18" s="466"/>
      <c r="L18" s="493"/>
    </row>
    <row r="19" spans="1:12" ht="21" customHeight="1">
      <c r="A19" s="490">
        <v>11</v>
      </c>
      <c r="B19" s="491" t="s">
        <v>877</v>
      </c>
      <c r="C19" s="1136" t="s">
        <v>878</v>
      </c>
      <c r="D19" s="1137"/>
      <c r="E19" s="1136" t="s">
        <v>879</v>
      </c>
      <c r="F19" s="1137"/>
      <c r="G19" s="492">
        <v>19971554.879042581</v>
      </c>
      <c r="H19" s="492">
        <v>19971554.879042581</v>
      </c>
      <c r="K19" s="441"/>
      <c r="L19" s="493"/>
    </row>
    <row r="20" spans="1:12" ht="21" customHeight="1">
      <c r="A20" s="490">
        <v>12</v>
      </c>
      <c r="B20" s="491" t="s">
        <v>924</v>
      </c>
      <c r="C20" s="1136" t="s">
        <v>925</v>
      </c>
      <c r="D20" s="1137"/>
      <c r="E20" s="1136" t="s">
        <v>926</v>
      </c>
      <c r="F20" s="1137"/>
      <c r="G20" s="492">
        <v>24211586.93038398</v>
      </c>
      <c r="H20" s="492">
        <v>24211586.93038398</v>
      </c>
      <c r="K20" s="441"/>
    </row>
    <row r="21" spans="1:12" ht="21" customHeight="1">
      <c r="A21" s="490">
        <v>13</v>
      </c>
      <c r="B21" s="491" t="s">
        <v>977</v>
      </c>
      <c r="C21" s="1136" t="s">
        <v>978</v>
      </c>
      <c r="D21" s="1137"/>
      <c r="E21" s="1136" t="s">
        <v>1022</v>
      </c>
      <c r="F21" s="1137"/>
      <c r="G21" s="492">
        <v>17714354.761014163</v>
      </c>
      <c r="H21" s="492">
        <v>17714354.761014163</v>
      </c>
    </row>
    <row r="22" spans="1:12" ht="21" customHeight="1">
      <c r="A22" s="490">
        <v>14</v>
      </c>
      <c r="B22" s="491" t="s">
        <v>1020</v>
      </c>
      <c r="C22" s="1136" t="s">
        <v>1021</v>
      </c>
      <c r="D22" s="1137"/>
      <c r="E22" s="1136" t="s">
        <v>1023</v>
      </c>
      <c r="F22" s="1137"/>
      <c r="G22" s="492"/>
      <c r="H22" s="492">
        <f>+'KCE-PC 14'!G46</f>
        <v>22827927.904017031</v>
      </c>
    </row>
    <row r="23" spans="1:12" ht="21" customHeight="1">
      <c r="A23" s="495"/>
      <c r="B23" s="496"/>
      <c r="C23" s="1136"/>
      <c r="D23" s="1137"/>
      <c r="E23" s="1136"/>
      <c r="F23" s="1137"/>
      <c r="G23" s="497"/>
      <c r="H23" s="497"/>
    </row>
    <row r="24" spans="1:12" ht="21" customHeight="1">
      <c r="A24" s="495"/>
      <c r="B24" s="496"/>
      <c r="C24" s="1136"/>
      <c r="D24" s="1137"/>
      <c r="E24" s="1136"/>
      <c r="F24" s="1137"/>
      <c r="G24" s="497"/>
      <c r="H24" s="497"/>
    </row>
    <row r="25" spans="1:12" ht="21" customHeight="1">
      <c r="A25" s="495"/>
      <c r="B25" s="496"/>
      <c r="C25" s="1136"/>
      <c r="D25" s="1137"/>
      <c r="E25" s="1136"/>
      <c r="F25" s="1137"/>
      <c r="G25" s="497"/>
      <c r="H25" s="497"/>
    </row>
    <row r="26" spans="1:12" ht="21" customHeight="1">
      <c r="A26" s="495"/>
      <c r="B26" s="496"/>
      <c r="C26" s="1136"/>
      <c r="D26" s="1137"/>
      <c r="E26" s="1136"/>
      <c r="F26" s="1137"/>
      <c r="G26" s="492"/>
      <c r="H26" s="492"/>
    </row>
    <row r="27" spans="1:12" ht="21" customHeight="1">
      <c r="A27" s="495"/>
      <c r="B27" s="496"/>
      <c r="C27" s="1136"/>
      <c r="D27" s="1137"/>
      <c r="E27" s="1136"/>
      <c r="F27" s="1137"/>
      <c r="G27" s="492"/>
      <c r="H27" s="492"/>
    </row>
    <row r="28" spans="1:12" ht="21" customHeight="1">
      <c r="A28" s="495"/>
      <c r="B28" s="496"/>
      <c r="C28" s="1136"/>
      <c r="D28" s="1137"/>
      <c r="E28" s="1136"/>
      <c r="F28" s="1137"/>
      <c r="G28" s="492"/>
      <c r="H28" s="492"/>
    </row>
    <row r="29" spans="1:12" ht="21" customHeight="1">
      <c r="A29" s="495"/>
      <c r="B29" s="496"/>
      <c r="C29" s="1136"/>
      <c r="D29" s="1137"/>
      <c r="E29" s="1136"/>
      <c r="F29" s="1137"/>
      <c r="G29" s="492"/>
      <c r="H29" s="492"/>
    </row>
    <row r="30" spans="1:12" ht="21" customHeight="1">
      <c r="A30" s="495"/>
      <c r="B30" s="496"/>
      <c r="C30" s="1136"/>
      <c r="D30" s="1137"/>
      <c r="E30" s="1136"/>
      <c r="F30" s="1137"/>
      <c r="G30" s="492"/>
      <c r="H30" s="492"/>
    </row>
    <row r="31" spans="1:12" ht="21" customHeight="1">
      <c r="A31" s="495"/>
      <c r="B31" s="496"/>
      <c r="C31" s="1136"/>
      <c r="D31" s="1137"/>
      <c r="E31" s="1136"/>
      <c r="F31" s="1137"/>
      <c r="G31" s="492"/>
      <c r="H31" s="492"/>
    </row>
    <row r="32" spans="1:12" ht="21" customHeight="1">
      <c r="A32" s="495"/>
      <c r="B32" s="496"/>
      <c r="C32" s="1136"/>
      <c r="D32" s="1137"/>
      <c r="E32" s="1136"/>
      <c r="F32" s="1137"/>
      <c r="G32" s="492"/>
      <c r="H32" s="492"/>
    </row>
    <row r="33" spans="1:12" ht="21" customHeight="1">
      <c r="A33" s="495"/>
      <c r="B33" s="496"/>
      <c r="C33" s="1136"/>
      <c r="D33" s="1137"/>
      <c r="E33" s="1136"/>
      <c r="F33" s="1137"/>
      <c r="G33" s="492"/>
      <c r="H33" s="492"/>
    </row>
    <row r="34" spans="1:12" ht="21" customHeight="1">
      <c r="A34" s="495"/>
      <c r="B34" s="496"/>
      <c r="C34" s="1136"/>
      <c r="D34" s="1137"/>
      <c r="E34" s="1136"/>
      <c r="F34" s="1137"/>
      <c r="G34" s="492"/>
      <c r="H34" s="492"/>
    </row>
    <row r="35" spans="1:12" ht="21" customHeight="1">
      <c r="A35" s="495"/>
      <c r="B35" s="496"/>
      <c r="C35" s="1136"/>
      <c r="D35" s="1137"/>
      <c r="E35" s="1136"/>
      <c r="F35" s="1137"/>
      <c r="G35" s="492"/>
      <c r="H35" s="492"/>
    </row>
    <row r="36" spans="1:12" ht="21" customHeight="1">
      <c r="A36" s="495"/>
      <c r="B36" s="496"/>
      <c r="C36" s="1136"/>
      <c r="D36" s="1137"/>
      <c r="E36" s="1136"/>
      <c r="F36" s="1137"/>
      <c r="G36" s="492"/>
      <c r="H36" s="492"/>
    </row>
    <row r="37" spans="1:12" ht="21" customHeight="1">
      <c r="A37" s="495"/>
      <c r="B37" s="496"/>
      <c r="C37" s="1136"/>
      <c r="D37" s="1137"/>
      <c r="E37" s="1136"/>
      <c r="F37" s="1137"/>
      <c r="G37" s="492"/>
      <c r="H37" s="492"/>
    </row>
    <row r="38" spans="1:12" ht="21" customHeight="1">
      <c r="A38" s="495"/>
      <c r="B38" s="496"/>
      <c r="C38" s="1136"/>
      <c r="D38" s="1137"/>
      <c r="E38" s="1136"/>
      <c r="F38" s="1137"/>
      <c r="G38" s="492"/>
      <c r="H38" s="492"/>
    </row>
    <row r="39" spans="1:12" ht="21" customHeight="1">
      <c r="A39" s="495"/>
      <c r="B39" s="496"/>
      <c r="C39" s="1136"/>
      <c r="D39" s="1137"/>
      <c r="E39" s="1136"/>
      <c r="F39" s="1137"/>
      <c r="G39" s="492"/>
      <c r="H39" s="492"/>
    </row>
    <row r="40" spans="1:12" ht="21" customHeight="1">
      <c r="A40" s="495"/>
      <c r="B40" s="496"/>
      <c r="C40" s="1136"/>
      <c r="D40" s="1137"/>
      <c r="E40" s="1136"/>
      <c r="F40" s="1137"/>
      <c r="G40" s="492"/>
      <c r="H40" s="492"/>
    </row>
    <row r="41" spans="1:12" ht="27" customHeight="1">
      <c r="A41" s="498" t="s">
        <v>235</v>
      </c>
      <c r="B41" s="499"/>
      <c r="C41" s="499"/>
      <c r="D41" s="499"/>
      <c r="E41" s="499"/>
      <c r="F41" s="500"/>
      <c r="G41" s="501">
        <f>SUM(G9:G40)</f>
        <v>187380300.47643578</v>
      </c>
      <c r="H41" s="501">
        <f>SUM(H9:H40)</f>
        <v>210208228.38045281</v>
      </c>
      <c r="L41" s="502"/>
    </row>
    <row r="42" spans="1:12">
      <c r="B42" s="485"/>
      <c r="H42" s="503"/>
    </row>
    <row r="43" spans="1:12" s="441" customFormat="1" ht="19.5" customHeight="1">
      <c r="B43" s="448"/>
      <c r="C43" s="504"/>
      <c r="G43" s="505"/>
      <c r="H43" s="506"/>
    </row>
    <row r="44" spans="1:12" s="441" customFormat="1" ht="11.25" customHeight="1">
      <c r="B44" s="448"/>
      <c r="C44" s="507"/>
      <c r="D44" s="448"/>
      <c r="E44" s="448"/>
      <c r="G44" s="505"/>
    </row>
    <row r="45" spans="1:12">
      <c r="G45" s="505"/>
    </row>
    <row r="46" spans="1:12" ht="7.5" customHeight="1"/>
    <row r="47" spans="1:12">
      <c r="B47" s="485"/>
    </row>
    <row r="48" spans="1:12" ht="6" customHeight="1">
      <c r="B48" s="485"/>
    </row>
    <row r="49" spans="2:7">
      <c r="B49" s="485"/>
    </row>
    <row r="50" spans="2:7" ht="6" customHeight="1">
      <c r="B50" s="485"/>
    </row>
    <row r="51" spans="2:7">
      <c r="B51" s="485"/>
      <c r="C51" s="508"/>
    </row>
    <row r="53" spans="2:7">
      <c r="G53" s="505"/>
    </row>
    <row r="54" spans="2:7" ht="6.75" customHeight="1"/>
    <row r="55" spans="2:7">
      <c r="B55" s="485"/>
    </row>
    <row r="56" spans="2:7" ht="6" customHeight="1">
      <c r="B56" s="485"/>
    </row>
    <row r="57" spans="2:7">
      <c r="B57" s="485"/>
    </row>
    <row r="58" spans="2:7" ht="6" customHeight="1">
      <c r="G58" s="466"/>
    </row>
    <row r="59" spans="2:7">
      <c r="C59" s="508"/>
      <c r="G59" s="466"/>
    </row>
  </sheetData>
  <mergeCells count="69">
    <mergeCell ref="C17:D17"/>
    <mergeCell ref="E17:F17"/>
    <mergeCell ref="C9:D9"/>
    <mergeCell ref="E9:F9"/>
    <mergeCell ref="A1:H1"/>
    <mergeCell ref="D5:E5"/>
    <mergeCell ref="C6:E6"/>
    <mergeCell ref="C8:D8"/>
    <mergeCell ref="E8:F8"/>
    <mergeCell ref="C10:D10"/>
    <mergeCell ref="E10:F10"/>
    <mergeCell ref="C11:D11"/>
    <mergeCell ref="E11:F11"/>
    <mergeCell ref="C12:D12"/>
    <mergeCell ref="E12:F12"/>
    <mergeCell ref="C13:D13"/>
    <mergeCell ref="E13:F13"/>
    <mergeCell ref="C14:D14"/>
    <mergeCell ref="E14:F14"/>
    <mergeCell ref="C15:D15"/>
    <mergeCell ref="E15:F15"/>
    <mergeCell ref="C18:D18"/>
    <mergeCell ref="E18:F18"/>
    <mergeCell ref="C19:D19"/>
    <mergeCell ref="E19:F19"/>
    <mergeCell ref="C20:D20"/>
    <mergeCell ref="E20:F20"/>
    <mergeCell ref="C21:D21"/>
    <mergeCell ref="E21:F21"/>
    <mergeCell ref="C22:D22"/>
    <mergeCell ref="E22:F22"/>
    <mergeCell ref="C23:D23"/>
    <mergeCell ref="E23:F23"/>
    <mergeCell ref="C24:D24"/>
    <mergeCell ref="E24:F24"/>
    <mergeCell ref="C25:D25"/>
    <mergeCell ref="E25:F25"/>
    <mergeCell ref="C26:D26"/>
    <mergeCell ref="E26:F26"/>
    <mergeCell ref="C27:D27"/>
    <mergeCell ref="E27:F27"/>
    <mergeCell ref="C28:D28"/>
    <mergeCell ref="E28:F28"/>
    <mergeCell ref="C29:D29"/>
    <mergeCell ref="E29:F29"/>
    <mergeCell ref="C35:D35"/>
    <mergeCell ref="E35:F35"/>
    <mergeCell ref="C30:D30"/>
    <mergeCell ref="E30:F30"/>
    <mergeCell ref="C31:D31"/>
    <mergeCell ref="E31:F31"/>
    <mergeCell ref="C32:D32"/>
    <mergeCell ref="E32:F32"/>
    <mergeCell ref="C16:D16"/>
    <mergeCell ref="E16:F16"/>
    <mergeCell ref="C39:D39"/>
    <mergeCell ref="E39:F39"/>
    <mergeCell ref="C40:D40"/>
    <mergeCell ref="E40:F40"/>
    <mergeCell ref="C36:D36"/>
    <mergeCell ref="E36:F36"/>
    <mergeCell ref="C37:D37"/>
    <mergeCell ref="E37:F37"/>
    <mergeCell ref="C38:D38"/>
    <mergeCell ref="E38:F38"/>
    <mergeCell ref="C33:D33"/>
    <mergeCell ref="E33:F33"/>
    <mergeCell ref="C34:D34"/>
    <mergeCell ref="E34:F34"/>
  </mergeCells>
  <phoneticPr fontId="90" type="noConversion"/>
  <pageMargins left="0.7" right="0.7" top="0.75" bottom="0.75" header="0.3" footer="0.3"/>
  <pageSetup paperSize="9" scale="68" fitToHeight="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2:J29"/>
  <sheetViews>
    <sheetView view="pageBreakPreview" zoomScaleNormal="100" zoomScaleSheetLayoutView="100" workbookViewId="0">
      <selection activeCell="D9" sqref="D9"/>
    </sheetView>
  </sheetViews>
  <sheetFormatPr defaultRowHeight="14.5"/>
  <cols>
    <col min="1" max="1" width="1.26953125" customWidth="1"/>
    <col min="2" max="2" width="29.54296875" customWidth="1"/>
    <col min="3" max="5" width="19.453125" customWidth="1"/>
    <col min="6" max="6" width="12.26953125" customWidth="1"/>
    <col min="7" max="7" width="19.7265625" style="74" customWidth="1"/>
    <col min="8" max="8" width="14.7265625" style="332" customWidth="1"/>
    <col min="9" max="9" width="11.1796875" style="74" customWidth="1"/>
    <col min="10" max="10" width="14.7265625" style="332" customWidth="1"/>
  </cols>
  <sheetData>
    <row r="2" spans="1:10" ht="15.5">
      <c r="A2" s="550" t="s">
        <v>0</v>
      </c>
    </row>
    <row r="3" spans="1:10" ht="15.5">
      <c r="A3" s="550" t="s">
        <v>812</v>
      </c>
      <c r="F3" s="551"/>
    </row>
    <row r="5" spans="1:10" s="100" customFormat="1">
      <c r="B5" s="100" t="s">
        <v>304</v>
      </c>
      <c r="C5" s="552"/>
      <c r="D5" s="552"/>
      <c r="E5" s="716"/>
      <c r="F5" s="552"/>
      <c r="G5" s="552"/>
      <c r="H5" s="341"/>
      <c r="I5" s="552"/>
      <c r="J5" s="341"/>
    </row>
    <row r="6" spans="1:10" ht="15" thickBot="1"/>
    <row r="7" spans="1:10" s="100" customFormat="1">
      <c r="B7" s="553" t="s">
        <v>305</v>
      </c>
      <c r="C7" s="293" t="s">
        <v>142</v>
      </c>
      <c r="D7" s="554" t="s">
        <v>165</v>
      </c>
      <c r="E7" s="542" t="s">
        <v>144</v>
      </c>
      <c r="I7" s="552"/>
      <c r="J7" s="341"/>
    </row>
    <row r="8" spans="1:10">
      <c r="B8" s="555" t="s">
        <v>306</v>
      </c>
      <c r="C8" s="556">
        <v>12325757.712723508</v>
      </c>
      <c r="D8" s="557">
        <f>'Civil Staff Cost March 23 '!AM135</f>
        <v>1288276.3847826086</v>
      </c>
      <c r="E8" s="558">
        <f>SUM(C8:D8)</f>
        <v>13614034.097506117</v>
      </c>
    </row>
    <row r="9" spans="1:10" ht="15" thickBot="1">
      <c r="B9" s="559" t="s">
        <v>307</v>
      </c>
      <c r="C9" s="560">
        <v>10555372.789999999</v>
      </c>
      <c r="D9" s="561">
        <f>E9-C9</f>
        <v>0</v>
      </c>
      <c r="E9" s="897">
        <f>+'KMEP -IPC'!L12</f>
        <v>10555372.789999999</v>
      </c>
    </row>
    <row r="10" spans="1:10">
      <c r="D10" s="74"/>
      <c r="E10" s="332"/>
    </row>
    <row r="11" spans="1:10">
      <c r="E11" s="2"/>
    </row>
    <row r="13" spans="1:10">
      <c r="E13" s="55"/>
    </row>
    <row r="14" spans="1:10">
      <c r="E14" s="2"/>
    </row>
    <row r="16" spans="1:10">
      <c r="E16" s="2"/>
    </row>
    <row r="18" spans="4:5">
      <c r="E18" s="55"/>
    </row>
    <row r="28" spans="4:5">
      <c r="D28">
        <v>1372949.59</v>
      </c>
      <c r="E28">
        <v>10923667.729996234</v>
      </c>
    </row>
    <row r="29" spans="4:5">
      <c r="D29" s="55">
        <f>D8-D28</f>
        <v>-84673.205217391485</v>
      </c>
      <c r="E29" s="55">
        <f>E8-E28</f>
        <v>2690366.3675098829</v>
      </c>
    </row>
  </sheetData>
  <pageMargins left="0.7" right="0.7" top="0.75" bottom="0.75" header="0.3" footer="0.3"/>
  <pageSetup fitToHeight="0"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87F79-5BD7-4E3B-BE18-45C835D48AAC}">
  <sheetPr>
    <pageSetUpPr fitToPage="1"/>
  </sheetPr>
  <dimension ref="A1:BG143"/>
  <sheetViews>
    <sheetView showGridLines="0" view="pageBreakPreview" zoomScale="85" zoomScaleNormal="100" zoomScaleSheetLayoutView="85" workbookViewId="0">
      <pane xSplit="4" ySplit="7" topLeftCell="V118" activePane="bottomRight" state="frozen"/>
      <selection pane="topRight" activeCell="E1" sqref="E1"/>
      <selection pane="bottomLeft" activeCell="A8" sqref="A8"/>
      <selection pane="bottomRight" activeCell="AM135" sqref="AM135"/>
    </sheetView>
  </sheetViews>
  <sheetFormatPr defaultColWidth="8.81640625" defaultRowHeight="13.5"/>
  <cols>
    <col min="1" max="1" width="6.54296875" style="860" customWidth="1"/>
    <col min="2" max="2" width="32.54296875" style="582" customWidth="1"/>
    <col min="3" max="3" width="20.54296875" style="582" customWidth="1"/>
    <col min="4" max="4" width="10.54296875" style="719" customWidth="1"/>
    <col min="5" max="35" width="5.453125" style="582" customWidth="1"/>
    <col min="36" max="37" width="10.54296875" style="582" customWidth="1"/>
    <col min="38" max="38" width="14.7265625" style="562" customWidth="1"/>
    <col min="39" max="39" width="14.7265625" style="582" customWidth="1"/>
    <col min="40" max="40" width="14.7265625" style="582" hidden="1" customWidth="1"/>
    <col min="41" max="41" width="10.54296875" style="994" hidden="1" customWidth="1"/>
    <col min="42" max="42" width="12.54296875" style="582" hidden="1" customWidth="1"/>
    <col min="43" max="44" width="0" style="582" hidden="1" customWidth="1"/>
    <col min="45" max="45" width="9.54296875" style="582" hidden="1" customWidth="1"/>
    <col min="46" max="52" width="0" style="582" hidden="1" customWidth="1"/>
    <col min="53" max="54" width="10.1796875" style="582" bestFit="1" customWidth="1"/>
    <col min="55" max="55" width="8.81640625" style="582"/>
    <col min="56" max="56" width="12.1796875" style="582" customWidth="1"/>
    <col min="57" max="57" width="10.1796875" style="582" bestFit="1" customWidth="1"/>
    <col min="58" max="58" width="11.7265625" style="582" bestFit="1" customWidth="1"/>
    <col min="59" max="16384" width="8.81640625" style="582"/>
  </cols>
  <sheetData>
    <row r="1" spans="1:41">
      <c r="A1" s="718" t="s">
        <v>308</v>
      </c>
      <c r="AH1" s="720" t="s">
        <v>309</v>
      </c>
      <c r="AI1" s="720" t="s">
        <v>309</v>
      </c>
      <c r="AJ1" s="582">
        <v>31</v>
      </c>
    </row>
    <row r="2" spans="1:41">
      <c r="A2" s="718" t="s">
        <v>310</v>
      </c>
      <c r="AH2" s="720"/>
      <c r="AI2" s="720" t="s">
        <v>311</v>
      </c>
      <c r="AJ2" s="721">
        <v>8</v>
      </c>
    </row>
    <row r="3" spans="1:41">
      <c r="A3" s="718"/>
      <c r="AH3" s="720" t="s">
        <v>312</v>
      </c>
      <c r="AI3" s="720" t="s">
        <v>312</v>
      </c>
      <c r="AJ3" s="582">
        <f>+AJ1-AJ2</f>
        <v>23</v>
      </c>
    </row>
    <row r="4" spans="1:41">
      <c r="A4" s="722" t="s">
        <v>1024</v>
      </c>
      <c r="B4" s="721"/>
      <c r="C4" s="723"/>
      <c r="D4" s="724"/>
      <c r="E4" s="721"/>
      <c r="F4" s="721"/>
      <c r="G4" s="721"/>
      <c r="H4" s="721"/>
      <c r="I4" s="721"/>
      <c r="J4" s="721"/>
      <c r="K4" s="721"/>
      <c r="L4" s="721"/>
      <c r="M4" s="721"/>
      <c r="N4" s="721"/>
      <c r="O4" s="721"/>
      <c r="P4" s="721"/>
      <c r="Q4" s="721"/>
      <c r="R4" s="721"/>
      <c r="S4" s="721"/>
      <c r="T4" s="721"/>
      <c r="U4" s="721"/>
      <c r="V4" s="721"/>
      <c r="W4" s="721"/>
      <c r="X4" s="721"/>
      <c r="Y4" s="721"/>
      <c r="Z4" s="721"/>
      <c r="AA4" s="721"/>
      <c r="AB4" s="721"/>
      <c r="AC4" s="721"/>
      <c r="AD4" s="721"/>
      <c r="AE4" s="721"/>
      <c r="AF4" s="721"/>
      <c r="AG4" s="721"/>
      <c r="AH4" s="721"/>
      <c r="AI4" s="721"/>
      <c r="AJ4" s="721"/>
      <c r="AK4" s="721"/>
      <c r="AL4" s="563"/>
      <c r="AM4" s="721"/>
    </row>
    <row r="6" spans="1:41" ht="16.399999999999999" customHeight="1">
      <c r="A6" s="1152"/>
      <c r="B6" s="1154" t="s">
        <v>313</v>
      </c>
      <c r="C6" s="1154" t="s">
        <v>314</v>
      </c>
      <c r="D6" s="1156" t="s">
        <v>315</v>
      </c>
      <c r="E6" s="1158">
        <v>44986</v>
      </c>
      <c r="F6" s="1159"/>
      <c r="G6" s="1159"/>
      <c r="H6" s="1159"/>
      <c r="I6" s="1159"/>
      <c r="J6" s="1159"/>
      <c r="K6" s="1159"/>
      <c r="L6" s="1159"/>
      <c r="M6" s="1159"/>
      <c r="N6" s="1159"/>
      <c r="O6" s="1159"/>
      <c r="P6" s="1159"/>
      <c r="Q6" s="1159"/>
      <c r="R6" s="1159"/>
      <c r="S6" s="1159"/>
      <c r="T6" s="1159"/>
      <c r="U6" s="1159"/>
      <c r="V6" s="1159"/>
      <c r="W6" s="1159"/>
      <c r="X6" s="1159"/>
      <c r="Y6" s="1159"/>
      <c r="Z6" s="1159"/>
      <c r="AA6" s="1159"/>
      <c r="AB6" s="1159"/>
      <c r="AC6" s="1159"/>
      <c r="AD6" s="1159"/>
      <c r="AE6" s="1159"/>
      <c r="AF6" s="1159"/>
      <c r="AG6" s="1159"/>
      <c r="AH6" s="1159"/>
      <c r="AI6" s="1159"/>
      <c r="AJ6" s="1147" t="s">
        <v>316</v>
      </c>
      <c r="AK6" s="1147" t="s">
        <v>317</v>
      </c>
      <c r="AL6" s="1149" t="s">
        <v>318</v>
      </c>
      <c r="AM6" s="1147" t="s">
        <v>319</v>
      </c>
      <c r="AN6" s="995"/>
    </row>
    <row r="7" spans="1:41" s="725" customFormat="1" ht="16.399999999999999" customHeight="1">
      <c r="A7" s="1153"/>
      <c r="B7" s="1155"/>
      <c r="C7" s="1155"/>
      <c r="D7" s="1157"/>
      <c r="E7" s="564">
        <v>1</v>
      </c>
      <c r="F7" s="564">
        <f>+E7+1</f>
        <v>2</v>
      </c>
      <c r="G7" s="564">
        <f t="shared" ref="G7:AI7" si="0">+F7+1</f>
        <v>3</v>
      </c>
      <c r="H7" s="565">
        <f t="shared" si="0"/>
        <v>4</v>
      </c>
      <c r="I7" s="565">
        <f t="shared" si="0"/>
        <v>5</v>
      </c>
      <c r="J7" s="564">
        <f t="shared" si="0"/>
        <v>6</v>
      </c>
      <c r="K7" s="564">
        <f t="shared" si="0"/>
        <v>7</v>
      </c>
      <c r="L7" s="564">
        <f t="shared" si="0"/>
        <v>8</v>
      </c>
      <c r="M7" s="564">
        <f t="shared" si="0"/>
        <v>9</v>
      </c>
      <c r="N7" s="564">
        <f t="shared" si="0"/>
        <v>10</v>
      </c>
      <c r="O7" s="565">
        <f t="shared" si="0"/>
        <v>11</v>
      </c>
      <c r="P7" s="565">
        <f t="shared" si="0"/>
        <v>12</v>
      </c>
      <c r="Q7" s="564">
        <f t="shared" si="0"/>
        <v>13</v>
      </c>
      <c r="R7" s="564">
        <f t="shared" si="0"/>
        <v>14</v>
      </c>
      <c r="S7" s="564">
        <f t="shared" si="0"/>
        <v>15</v>
      </c>
      <c r="T7" s="564">
        <f t="shared" si="0"/>
        <v>16</v>
      </c>
      <c r="U7" s="564">
        <f t="shared" si="0"/>
        <v>17</v>
      </c>
      <c r="V7" s="565">
        <f t="shared" si="0"/>
        <v>18</v>
      </c>
      <c r="W7" s="565">
        <f t="shared" si="0"/>
        <v>19</v>
      </c>
      <c r="X7" s="564">
        <f t="shared" si="0"/>
        <v>20</v>
      </c>
      <c r="Y7" s="564">
        <f t="shared" si="0"/>
        <v>21</v>
      </c>
      <c r="Z7" s="564">
        <f t="shared" si="0"/>
        <v>22</v>
      </c>
      <c r="AA7" s="564">
        <f t="shared" si="0"/>
        <v>23</v>
      </c>
      <c r="AB7" s="564">
        <f t="shared" si="0"/>
        <v>24</v>
      </c>
      <c r="AC7" s="565">
        <f t="shared" si="0"/>
        <v>25</v>
      </c>
      <c r="AD7" s="565">
        <f t="shared" si="0"/>
        <v>26</v>
      </c>
      <c r="AE7" s="564">
        <f t="shared" si="0"/>
        <v>27</v>
      </c>
      <c r="AF7" s="564">
        <f t="shared" si="0"/>
        <v>28</v>
      </c>
      <c r="AG7" s="564">
        <f t="shared" si="0"/>
        <v>29</v>
      </c>
      <c r="AH7" s="564">
        <f t="shared" si="0"/>
        <v>30</v>
      </c>
      <c r="AI7" s="564">
        <f t="shared" si="0"/>
        <v>31</v>
      </c>
      <c r="AJ7" s="1148"/>
      <c r="AK7" s="1148"/>
      <c r="AL7" s="1150"/>
      <c r="AM7" s="1148"/>
      <c r="AN7" s="995"/>
      <c r="AO7" s="996"/>
    </row>
    <row r="8" spans="1:41" s="732" customFormat="1" ht="15" customHeight="1">
      <c r="A8" s="726"/>
      <c r="B8" s="727"/>
      <c r="C8" s="727"/>
      <c r="D8" s="728"/>
      <c r="E8" s="726"/>
      <c r="F8" s="726"/>
      <c r="G8" s="726"/>
      <c r="H8" s="729"/>
      <c r="I8" s="729"/>
      <c r="J8" s="726"/>
      <c r="K8" s="726"/>
      <c r="L8" s="726"/>
      <c r="M8" s="726"/>
      <c r="N8" s="726"/>
      <c r="O8" s="729"/>
      <c r="P8" s="729"/>
      <c r="Q8" s="726"/>
      <c r="R8" s="726"/>
      <c r="S8" s="726"/>
      <c r="T8" s="726"/>
      <c r="U8" s="726"/>
      <c r="V8" s="729"/>
      <c r="W8" s="729"/>
      <c r="X8" s="726"/>
      <c r="Y8" s="726"/>
      <c r="Z8" s="726"/>
      <c r="AA8" s="726"/>
      <c r="AB8" s="726"/>
      <c r="AC8" s="729"/>
      <c r="AD8" s="729"/>
      <c r="AE8" s="726"/>
      <c r="AF8" s="726"/>
      <c r="AG8" s="726"/>
      <c r="AH8" s="726"/>
      <c r="AI8" s="726"/>
      <c r="AJ8" s="730"/>
      <c r="AK8" s="731"/>
      <c r="AL8" s="566"/>
      <c r="AM8" s="727"/>
      <c r="AO8" s="997"/>
    </row>
    <row r="9" spans="1:41" s="732" customFormat="1" ht="15" customHeight="1">
      <c r="A9" s="733"/>
      <c r="B9" s="734" t="s">
        <v>320</v>
      </c>
      <c r="C9" s="735"/>
      <c r="D9" s="736"/>
      <c r="E9" s="733"/>
      <c r="F9" s="733"/>
      <c r="G9" s="733"/>
      <c r="H9" s="737"/>
      <c r="I9" s="737"/>
      <c r="J9" s="733"/>
      <c r="K9" s="733"/>
      <c r="L9" s="733"/>
      <c r="M9" s="733"/>
      <c r="N9" s="733"/>
      <c r="O9" s="737"/>
      <c r="P9" s="737"/>
      <c r="Q9" s="733"/>
      <c r="R9" s="733"/>
      <c r="S9" s="733"/>
      <c r="T9" s="733"/>
      <c r="U9" s="733"/>
      <c r="V9" s="737"/>
      <c r="W9" s="737"/>
      <c r="X9" s="733"/>
      <c r="Y9" s="733"/>
      <c r="Z9" s="733"/>
      <c r="AA9" s="733"/>
      <c r="AB9" s="733"/>
      <c r="AC9" s="737"/>
      <c r="AD9" s="737"/>
      <c r="AE9" s="733"/>
      <c r="AF9" s="733"/>
      <c r="AG9" s="733"/>
      <c r="AH9" s="733"/>
      <c r="AI9" s="733"/>
      <c r="AJ9" s="738"/>
      <c r="AK9" s="739"/>
      <c r="AL9" s="567"/>
      <c r="AM9" s="740"/>
      <c r="AO9" s="997"/>
    </row>
    <row r="10" spans="1:41" s="732" customFormat="1" ht="15" customHeight="1">
      <c r="A10" s="733"/>
      <c r="B10" s="740" t="s">
        <v>321</v>
      </c>
      <c r="C10" s="740" t="s">
        <v>322</v>
      </c>
      <c r="D10" s="736"/>
      <c r="E10" s="742">
        <v>0.4</v>
      </c>
      <c r="F10" s="742">
        <v>0.4</v>
      </c>
      <c r="G10" s="742">
        <v>0.4</v>
      </c>
      <c r="H10" s="741"/>
      <c r="I10" s="741"/>
      <c r="J10" s="742">
        <v>0.4</v>
      </c>
      <c r="K10" s="742">
        <v>0.4</v>
      </c>
      <c r="L10" s="742">
        <v>0.4</v>
      </c>
      <c r="M10" s="742">
        <v>0.4</v>
      </c>
      <c r="N10" s="742">
        <v>0.4</v>
      </c>
      <c r="O10" s="741"/>
      <c r="P10" s="741"/>
      <c r="Q10" s="742">
        <v>0.4</v>
      </c>
      <c r="R10" s="742">
        <v>0.4</v>
      </c>
      <c r="S10" s="742">
        <v>0.4</v>
      </c>
      <c r="T10" s="742">
        <v>0.4</v>
      </c>
      <c r="U10" s="742">
        <v>0.4</v>
      </c>
      <c r="V10" s="741"/>
      <c r="W10" s="741"/>
      <c r="X10" s="742">
        <v>0.4</v>
      </c>
      <c r="Y10" s="742">
        <v>0.4</v>
      </c>
      <c r="Z10" s="742">
        <v>0.4</v>
      </c>
      <c r="AA10" s="742">
        <v>0.4</v>
      </c>
      <c r="AB10" s="742">
        <v>0.4</v>
      </c>
      <c r="AC10" s="741"/>
      <c r="AD10" s="741"/>
      <c r="AE10" s="742">
        <v>0.4</v>
      </c>
      <c r="AF10" s="742">
        <v>0.4</v>
      </c>
      <c r="AG10" s="742">
        <v>0.4</v>
      </c>
      <c r="AH10" s="742">
        <v>0.4</v>
      </c>
      <c r="AI10" s="742">
        <v>0.4</v>
      </c>
      <c r="AJ10" s="568">
        <f>SUM(E10:AI10)</f>
        <v>9.2000000000000028</v>
      </c>
      <c r="AK10" s="569">
        <f>+AJ10/AJ$3</f>
        <v>0.40000000000000013</v>
      </c>
      <c r="AL10" s="567">
        <v>78000</v>
      </c>
      <c r="AM10" s="743">
        <f>+AL10*AK10</f>
        <v>31200.000000000011</v>
      </c>
      <c r="AN10" s="998"/>
      <c r="AO10" s="997"/>
    </row>
    <row r="11" spans="1:41" s="732" customFormat="1" ht="15" customHeight="1">
      <c r="A11" s="733">
        <v>1</v>
      </c>
      <c r="B11" s="740" t="s">
        <v>323</v>
      </c>
      <c r="C11" s="740" t="s">
        <v>324</v>
      </c>
      <c r="D11" s="570">
        <v>1</v>
      </c>
      <c r="E11" s="571">
        <v>1</v>
      </c>
      <c r="F11" s="571">
        <v>1</v>
      </c>
      <c r="G11" s="571">
        <v>1</v>
      </c>
      <c r="H11" s="572"/>
      <c r="I11" s="572"/>
      <c r="J11" s="571">
        <v>1</v>
      </c>
      <c r="K11" s="571">
        <v>1</v>
      </c>
      <c r="L11" s="571">
        <v>1</v>
      </c>
      <c r="M11" s="571">
        <v>1</v>
      </c>
      <c r="N11" s="571">
        <v>1</v>
      </c>
      <c r="O11" s="572"/>
      <c r="P11" s="572"/>
      <c r="Q11" s="571">
        <v>1</v>
      </c>
      <c r="R11" s="571">
        <v>1</v>
      </c>
      <c r="S11" s="571">
        <v>1</v>
      </c>
      <c r="T11" s="571">
        <v>1</v>
      </c>
      <c r="U11" s="571">
        <v>1</v>
      </c>
      <c r="V11" s="572"/>
      <c r="W11" s="572"/>
      <c r="X11" s="571">
        <v>1</v>
      </c>
      <c r="Y11" s="571">
        <v>1</v>
      </c>
      <c r="Z11" s="571">
        <v>1</v>
      </c>
      <c r="AA11" s="571">
        <v>1</v>
      </c>
      <c r="AB11" s="571">
        <v>1</v>
      </c>
      <c r="AC11" s="572"/>
      <c r="AD11" s="572"/>
      <c r="AE11" s="571">
        <v>1</v>
      </c>
      <c r="AF11" s="571">
        <v>1</v>
      </c>
      <c r="AG11" s="571">
        <v>1</v>
      </c>
      <c r="AH11" s="571">
        <v>1</v>
      </c>
      <c r="AI11" s="571">
        <v>1</v>
      </c>
      <c r="AJ11" s="568">
        <f>SUM(E11:AI11)</f>
        <v>23</v>
      </c>
      <c r="AK11" s="569">
        <f>+AJ11/AJ$3</f>
        <v>1</v>
      </c>
      <c r="AL11" s="573">
        <v>71500</v>
      </c>
      <c r="AM11" s="743">
        <f>+AL11*AK11</f>
        <v>71500</v>
      </c>
      <c r="AN11" s="998"/>
      <c r="AO11" s="997"/>
    </row>
    <row r="12" spans="1:41" s="732" customFormat="1" ht="15" customHeight="1">
      <c r="A12" s="733">
        <v>2</v>
      </c>
      <c r="B12" s="740" t="s">
        <v>325</v>
      </c>
      <c r="C12" s="740"/>
      <c r="D12" s="570">
        <v>0</v>
      </c>
      <c r="E12" s="571"/>
      <c r="F12" s="571"/>
      <c r="G12" s="571"/>
      <c r="H12" s="572"/>
      <c r="I12" s="572"/>
      <c r="J12" s="571"/>
      <c r="K12" s="571"/>
      <c r="L12" s="571"/>
      <c r="M12" s="571"/>
      <c r="N12" s="571"/>
      <c r="O12" s="572"/>
      <c r="P12" s="572"/>
      <c r="Q12" s="571"/>
      <c r="R12" s="571"/>
      <c r="S12" s="571"/>
      <c r="T12" s="571"/>
      <c r="U12" s="571"/>
      <c r="V12" s="572"/>
      <c r="W12" s="572"/>
      <c r="X12" s="571"/>
      <c r="Y12" s="571"/>
      <c r="Z12" s="571"/>
      <c r="AA12" s="571"/>
      <c r="AB12" s="571"/>
      <c r="AC12" s="572"/>
      <c r="AD12" s="572"/>
      <c r="AE12" s="571"/>
      <c r="AF12" s="571"/>
      <c r="AG12" s="571"/>
      <c r="AH12" s="571"/>
      <c r="AI12" s="571"/>
      <c r="AJ12" s="568">
        <f>SUM(E12:AI12)</f>
        <v>0</v>
      </c>
      <c r="AK12" s="569">
        <f>+AJ12/AJ$3</f>
        <v>0</v>
      </c>
      <c r="AL12" s="573">
        <v>54200</v>
      </c>
      <c r="AM12" s="743">
        <f>+AL12*AK12</f>
        <v>0</v>
      </c>
      <c r="AN12" s="998"/>
      <c r="AO12" s="997"/>
    </row>
    <row r="13" spans="1:41" s="732" customFormat="1" ht="15" customHeight="1">
      <c r="A13" s="733"/>
      <c r="B13" s="734" t="s">
        <v>326</v>
      </c>
      <c r="C13" s="740"/>
      <c r="D13" s="570"/>
      <c r="E13" s="571"/>
      <c r="F13" s="571"/>
      <c r="G13" s="571"/>
      <c r="H13" s="572"/>
      <c r="I13" s="572"/>
      <c r="J13" s="571"/>
      <c r="K13" s="571"/>
      <c r="L13" s="571"/>
      <c r="M13" s="571"/>
      <c r="N13" s="571"/>
      <c r="O13" s="572"/>
      <c r="P13" s="572"/>
      <c r="Q13" s="571"/>
      <c r="R13" s="571"/>
      <c r="S13" s="571"/>
      <c r="T13" s="571"/>
      <c r="U13" s="571"/>
      <c r="V13" s="572"/>
      <c r="W13" s="572"/>
      <c r="X13" s="571"/>
      <c r="Y13" s="571"/>
      <c r="Z13" s="571"/>
      <c r="AA13" s="571"/>
      <c r="AB13" s="571"/>
      <c r="AC13" s="572"/>
      <c r="AD13" s="572"/>
      <c r="AE13" s="571"/>
      <c r="AF13" s="571"/>
      <c r="AG13" s="571"/>
      <c r="AH13" s="571"/>
      <c r="AI13" s="571"/>
      <c r="AJ13" s="568"/>
      <c r="AK13" s="569"/>
      <c r="AL13" s="567"/>
      <c r="AM13" s="743"/>
      <c r="AN13" s="998"/>
      <c r="AO13" s="997"/>
    </row>
    <row r="14" spans="1:41" s="732" customFormat="1" ht="15" customHeight="1">
      <c r="A14" s="733"/>
      <c r="C14" s="735"/>
      <c r="D14" s="570"/>
      <c r="E14" s="571"/>
      <c r="F14" s="571"/>
      <c r="G14" s="571"/>
      <c r="H14" s="572"/>
      <c r="I14" s="572"/>
      <c r="J14" s="571"/>
      <c r="K14" s="571"/>
      <c r="L14" s="571"/>
      <c r="M14" s="571"/>
      <c r="N14" s="571"/>
      <c r="O14" s="572"/>
      <c r="P14" s="572"/>
      <c r="Q14" s="571"/>
      <c r="R14" s="571"/>
      <c r="S14" s="571"/>
      <c r="T14" s="571"/>
      <c r="U14" s="571"/>
      <c r="V14" s="572"/>
      <c r="W14" s="572"/>
      <c r="X14" s="571"/>
      <c r="Y14" s="571"/>
      <c r="Z14" s="571"/>
      <c r="AA14" s="571"/>
      <c r="AB14" s="571"/>
      <c r="AC14" s="572"/>
      <c r="AD14" s="572"/>
      <c r="AE14" s="571"/>
      <c r="AF14" s="571"/>
      <c r="AG14" s="571"/>
      <c r="AH14" s="571"/>
      <c r="AI14" s="571"/>
      <c r="AJ14" s="568"/>
      <c r="AK14" s="569"/>
      <c r="AL14" s="567"/>
      <c r="AM14" s="743"/>
      <c r="AN14" s="998"/>
      <c r="AO14" s="997"/>
    </row>
    <row r="15" spans="1:41" s="732" customFormat="1" ht="15" customHeight="1">
      <c r="A15" s="733">
        <v>3</v>
      </c>
      <c r="B15" s="740" t="s">
        <v>327</v>
      </c>
      <c r="C15" s="740"/>
      <c r="D15" s="570">
        <v>0</v>
      </c>
      <c r="E15" s="571"/>
      <c r="F15" s="571"/>
      <c r="G15" s="571"/>
      <c r="H15" s="572"/>
      <c r="I15" s="572"/>
      <c r="J15" s="571"/>
      <c r="K15" s="571"/>
      <c r="L15" s="571"/>
      <c r="M15" s="571"/>
      <c r="N15" s="571"/>
      <c r="O15" s="572"/>
      <c r="P15" s="572"/>
      <c r="Q15" s="571"/>
      <c r="R15" s="571"/>
      <c r="S15" s="571"/>
      <c r="T15" s="571"/>
      <c r="U15" s="571"/>
      <c r="V15" s="572"/>
      <c r="W15" s="572"/>
      <c r="X15" s="571"/>
      <c r="Y15" s="571"/>
      <c r="Z15" s="571"/>
      <c r="AA15" s="571"/>
      <c r="AB15" s="571"/>
      <c r="AC15" s="572"/>
      <c r="AD15" s="572"/>
      <c r="AE15" s="571"/>
      <c r="AF15" s="571"/>
      <c r="AG15" s="571"/>
      <c r="AH15" s="571"/>
      <c r="AI15" s="571"/>
      <c r="AJ15" s="568">
        <f t="shared" ref="AJ15:AJ56" si="1">SUM(E15:AI15)</f>
        <v>0</v>
      </c>
      <c r="AK15" s="569">
        <f>+AJ15/AJ$3</f>
        <v>0</v>
      </c>
      <c r="AL15" s="574">
        <v>0</v>
      </c>
      <c r="AM15" s="743">
        <f t="shared" ref="AM15:AM75" si="2">+AL15*AK15</f>
        <v>0</v>
      </c>
      <c r="AN15" s="998"/>
      <c r="AO15" s="997"/>
    </row>
    <row r="16" spans="1:41" s="732" customFormat="1" ht="15" customHeight="1">
      <c r="A16" s="733" t="s">
        <v>328</v>
      </c>
      <c r="B16" s="740" t="s">
        <v>329</v>
      </c>
      <c r="C16" s="740" t="s">
        <v>330</v>
      </c>
      <c r="D16" s="570">
        <v>1</v>
      </c>
      <c r="E16" s="571">
        <v>1</v>
      </c>
      <c r="F16" s="571">
        <v>1</v>
      </c>
      <c r="G16" s="571">
        <v>1</v>
      </c>
      <c r="H16" s="572"/>
      <c r="I16" s="572"/>
      <c r="J16" s="571">
        <v>1</v>
      </c>
      <c r="K16" s="571">
        <v>1</v>
      </c>
      <c r="L16" s="571">
        <v>1</v>
      </c>
      <c r="M16" s="571">
        <v>1</v>
      </c>
      <c r="N16" s="571">
        <v>1</v>
      </c>
      <c r="O16" s="572"/>
      <c r="P16" s="572"/>
      <c r="Q16" s="571">
        <v>1</v>
      </c>
      <c r="R16" s="571">
        <v>1</v>
      </c>
      <c r="S16" s="571">
        <v>1</v>
      </c>
      <c r="T16" s="571">
        <v>1</v>
      </c>
      <c r="U16" s="571">
        <v>1</v>
      </c>
      <c r="V16" s="572"/>
      <c r="W16" s="572"/>
      <c r="X16" s="571">
        <v>1</v>
      </c>
      <c r="Y16" s="571">
        <v>1</v>
      </c>
      <c r="Z16" s="571">
        <v>1</v>
      </c>
      <c r="AA16" s="571">
        <v>1</v>
      </c>
      <c r="AB16" s="571">
        <v>1</v>
      </c>
      <c r="AC16" s="572"/>
      <c r="AD16" s="572"/>
      <c r="AE16" s="571">
        <v>1</v>
      </c>
      <c r="AF16" s="571">
        <v>1</v>
      </c>
      <c r="AG16" s="571">
        <v>1</v>
      </c>
      <c r="AH16" s="571">
        <v>1</v>
      </c>
      <c r="AI16" s="571">
        <v>1</v>
      </c>
      <c r="AJ16" s="568">
        <f>SUM(E16:AI16)</f>
        <v>23</v>
      </c>
      <c r="AK16" s="569">
        <f>+AJ16/AJ$3</f>
        <v>1</v>
      </c>
      <c r="AL16" s="573">
        <v>49800</v>
      </c>
      <c r="AM16" s="743">
        <f t="shared" si="2"/>
        <v>49800</v>
      </c>
      <c r="AN16" s="998"/>
      <c r="AO16" s="997"/>
    </row>
    <row r="17" spans="1:41" s="732" customFormat="1" ht="15" customHeight="1">
      <c r="A17" s="733" t="s">
        <v>331</v>
      </c>
      <c r="B17" s="740" t="s">
        <v>329</v>
      </c>
      <c r="C17" s="740" t="s">
        <v>332</v>
      </c>
      <c r="D17" s="570">
        <v>1</v>
      </c>
      <c r="E17" s="571">
        <v>0.5</v>
      </c>
      <c r="F17" s="571">
        <v>0.5</v>
      </c>
      <c r="G17" s="571">
        <v>0.5</v>
      </c>
      <c r="H17" s="572"/>
      <c r="I17" s="572"/>
      <c r="J17" s="571">
        <v>0.5</v>
      </c>
      <c r="K17" s="571">
        <v>0.5</v>
      </c>
      <c r="L17" s="571">
        <v>0.5</v>
      </c>
      <c r="M17" s="571">
        <v>0.5</v>
      </c>
      <c r="N17" s="571">
        <v>0.5</v>
      </c>
      <c r="O17" s="572"/>
      <c r="P17" s="572"/>
      <c r="Q17" s="571">
        <v>0.5</v>
      </c>
      <c r="R17" s="571">
        <v>0.5</v>
      </c>
      <c r="S17" s="571">
        <v>0.5</v>
      </c>
      <c r="T17" s="571">
        <v>0.5</v>
      </c>
      <c r="U17" s="571">
        <v>0.5</v>
      </c>
      <c r="V17" s="572"/>
      <c r="W17" s="572"/>
      <c r="X17" s="571">
        <v>0.5</v>
      </c>
      <c r="Y17" s="571">
        <v>0.5</v>
      </c>
      <c r="Z17" s="571">
        <v>0.5</v>
      </c>
      <c r="AA17" s="571">
        <v>0.5</v>
      </c>
      <c r="AB17" s="571">
        <v>0.5</v>
      </c>
      <c r="AC17" s="572"/>
      <c r="AD17" s="572"/>
      <c r="AE17" s="571">
        <v>0.5</v>
      </c>
      <c r="AF17" s="571">
        <v>0.5</v>
      </c>
      <c r="AG17" s="571">
        <v>0.5</v>
      </c>
      <c r="AH17" s="571">
        <v>0.5</v>
      </c>
      <c r="AI17" s="571">
        <v>0.5</v>
      </c>
      <c r="AJ17" s="568">
        <f t="shared" si="1"/>
        <v>11.5</v>
      </c>
      <c r="AK17" s="569">
        <f t="shared" ref="AK17:AK126" si="3">+AJ17/AJ$3</f>
        <v>0.5</v>
      </c>
      <c r="AL17" s="573">
        <v>49800</v>
      </c>
      <c r="AM17" s="743">
        <f t="shared" si="2"/>
        <v>24900</v>
      </c>
      <c r="AN17" s="998">
        <v>24900</v>
      </c>
      <c r="AO17" s="997"/>
    </row>
    <row r="18" spans="1:41" s="732" customFormat="1" ht="15" customHeight="1">
      <c r="A18" s="733" t="s">
        <v>333</v>
      </c>
      <c r="B18" s="740" t="s">
        <v>329</v>
      </c>
      <c r="C18" s="740" t="s">
        <v>334</v>
      </c>
      <c r="D18" s="570"/>
      <c r="E18" s="571">
        <v>1</v>
      </c>
      <c r="F18" s="571">
        <v>1</v>
      </c>
      <c r="G18" s="571">
        <v>1</v>
      </c>
      <c r="H18" s="572"/>
      <c r="I18" s="572"/>
      <c r="J18" s="571">
        <v>1</v>
      </c>
      <c r="K18" s="571">
        <v>1</v>
      </c>
      <c r="L18" s="571">
        <v>1</v>
      </c>
      <c r="M18" s="571">
        <v>1</v>
      </c>
      <c r="N18" s="571">
        <v>1</v>
      </c>
      <c r="O18" s="572"/>
      <c r="P18" s="572"/>
      <c r="Q18" s="571">
        <v>1</v>
      </c>
      <c r="R18" s="571">
        <v>1</v>
      </c>
      <c r="S18" s="571">
        <v>1</v>
      </c>
      <c r="T18" s="571">
        <v>1</v>
      </c>
      <c r="U18" s="571">
        <v>1</v>
      </c>
      <c r="V18" s="572"/>
      <c r="W18" s="572"/>
      <c r="X18" s="571">
        <v>1</v>
      </c>
      <c r="Y18" s="571">
        <v>1</v>
      </c>
      <c r="Z18" s="571">
        <v>1</v>
      </c>
      <c r="AA18" s="571">
        <v>1</v>
      </c>
      <c r="AB18" s="571">
        <v>1</v>
      </c>
      <c r="AC18" s="572"/>
      <c r="AD18" s="572"/>
      <c r="AE18" s="571">
        <v>1</v>
      </c>
      <c r="AF18" s="571">
        <v>1</v>
      </c>
      <c r="AG18" s="571">
        <v>1</v>
      </c>
      <c r="AH18" s="571">
        <v>1</v>
      </c>
      <c r="AI18" s="571">
        <v>1</v>
      </c>
      <c r="AJ18" s="568">
        <f t="shared" si="1"/>
        <v>23</v>
      </c>
      <c r="AK18" s="569">
        <f t="shared" si="3"/>
        <v>1</v>
      </c>
      <c r="AL18" s="573">
        <v>49800</v>
      </c>
      <c r="AM18" s="743">
        <f>+AL18*AK18</f>
        <v>49800</v>
      </c>
      <c r="AN18" s="998"/>
      <c r="AO18" s="997">
        <f>SUM(AM16:AM18)</f>
        <v>124500</v>
      </c>
    </row>
    <row r="19" spans="1:41" s="732" customFormat="1" ht="15" customHeight="1">
      <c r="A19" s="733">
        <v>5</v>
      </c>
      <c r="B19" s="740" t="s">
        <v>335</v>
      </c>
      <c r="C19" s="740" t="s">
        <v>336</v>
      </c>
      <c r="D19" s="570">
        <v>4</v>
      </c>
      <c r="E19" s="571">
        <v>1</v>
      </c>
      <c r="F19" s="571">
        <v>1</v>
      </c>
      <c r="G19" s="571">
        <v>1</v>
      </c>
      <c r="H19" s="572"/>
      <c r="I19" s="572"/>
      <c r="J19" s="571">
        <v>1</v>
      </c>
      <c r="K19" s="571">
        <v>1</v>
      </c>
      <c r="L19" s="571">
        <v>1</v>
      </c>
      <c r="M19" s="571">
        <v>1</v>
      </c>
      <c r="N19" s="571">
        <v>1</v>
      </c>
      <c r="O19" s="572"/>
      <c r="P19" s="572"/>
      <c r="Q19" s="571">
        <v>1</v>
      </c>
      <c r="R19" s="571">
        <v>1</v>
      </c>
      <c r="S19" s="571">
        <v>1</v>
      </c>
      <c r="T19" s="571">
        <v>1</v>
      </c>
      <c r="U19" s="571">
        <v>1</v>
      </c>
      <c r="V19" s="572"/>
      <c r="W19" s="572"/>
      <c r="X19" s="571">
        <v>1</v>
      </c>
      <c r="Y19" s="571">
        <v>1</v>
      </c>
      <c r="Z19" s="571">
        <v>1</v>
      </c>
      <c r="AA19" s="571">
        <v>1</v>
      </c>
      <c r="AB19" s="571">
        <v>1</v>
      </c>
      <c r="AC19" s="572"/>
      <c r="AD19" s="572"/>
      <c r="AE19" s="571">
        <v>1</v>
      </c>
      <c r="AF19" s="571">
        <v>1</v>
      </c>
      <c r="AG19" s="571">
        <v>1</v>
      </c>
      <c r="AH19" s="571">
        <v>1</v>
      </c>
      <c r="AI19" s="571">
        <v>1</v>
      </c>
      <c r="AJ19" s="568">
        <f>SUM(E19:AI19)</f>
        <v>23</v>
      </c>
      <c r="AK19" s="569">
        <f t="shared" si="3"/>
        <v>1</v>
      </c>
      <c r="AL19" s="573">
        <v>37700</v>
      </c>
      <c r="AM19" s="743">
        <f t="shared" si="2"/>
        <v>37700</v>
      </c>
      <c r="AN19" s="998"/>
      <c r="AO19" s="997"/>
    </row>
    <row r="20" spans="1:41" s="732" customFormat="1" ht="15" customHeight="1">
      <c r="A20" s="733" t="s">
        <v>337</v>
      </c>
      <c r="B20" s="740" t="s">
        <v>335</v>
      </c>
      <c r="C20" s="740" t="s">
        <v>338</v>
      </c>
      <c r="D20" s="570"/>
      <c r="E20" s="571">
        <v>1</v>
      </c>
      <c r="F20" s="571">
        <v>1</v>
      </c>
      <c r="G20" s="571">
        <v>1</v>
      </c>
      <c r="H20" s="572"/>
      <c r="I20" s="572"/>
      <c r="J20" s="571">
        <v>1</v>
      </c>
      <c r="K20" s="571">
        <v>1</v>
      </c>
      <c r="L20" s="571">
        <v>1</v>
      </c>
      <c r="M20" s="571">
        <v>1</v>
      </c>
      <c r="N20" s="571">
        <v>1</v>
      </c>
      <c r="O20" s="572"/>
      <c r="P20" s="572"/>
      <c r="Q20" s="571">
        <v>1</v>
      </c>
      <c r="R20" s="571">
        <v>1</v>
      </c>
      <c r="S20" s="571">
        <v>1</v>
      </c>
      <c r="T20" s="571">
        <v>1</v>
      </c>
      <c r="U20" s="571">
        <v>1</v>
      </c>
      <c r="V20" s="572"/>
      <c r="W20" s="572"/>
      <c r="X20" s="571">
        <v>1</v>
      </c>
      <c r="Y20" s="571">
        <v>1</v>
      </c>
      <c r="Z20" s="571">
        <v>1</v>
      </c>
      <c r="AA20" s="571">
        <v>1</v>
      </c>
      <c r="AB20" s="571">
        <v>1</v>
      </c>
      <c r="AC20" s="572"/>
      <c r="AD20" s="572"/>
      <c r="AE20" s="571">
        <v>1</v>
      </c>
      <c r="AF20" s="571">
        <v>1</v>
      </c>
      <c r="AG20" s="571">
        <v>1</v>
      </c>
      <c r="AH20" s="571">
        <v>1</v>
      </c>
      <c r="AI20" s="571">
        <v>1</v>
      </c>
      <c r="AJ20" s="568">
        <f t="shared" si="1"/>
        <v>23</v>
      </c>
      <c r="AK20" s="569">
        <f t="shared" si="3"/>
        <v>1</v>
      </c>
      <c r="AL20" s="573">
        <v>37700</v>
      </c>
      <c r="AM20" s="743">
        <f>+AL20*AK20</f>
        <v>37700</v>
      </c>
      <c r="AN20" s="998"/>
      <c r="AO20" s="997"/>
    </row>
    <row r="21" spans="1:41" s="732" customFormat="1" ht="15" customHeight="1">
      <c r="A21" s="733" t="s">
        <v>339</v>
      </c>
      <c r="B21" s="740" t="s">
        <v>335</v>
      </c>
      <c r="C21" s="740" t="s">
        <v>340</v>
      </c>
      <c r="D21" s="570"/>
      <c r="E21" s="571">
        <v>1</v>
      </c>
      <c r="F21" s="571">
        <v>1</v>
      </c>
      <c r="G21" s="571">
        <v>1</v>
      </c>
      <c r="H21" s="572"/>
      <c r="I21" s="572"/>
      <c r="J21" s="571">
        <v>1</v>
      </c>
      <c r="K21" s="571">
        <v>1</v>
      </c>
      <c r="L21" s="571">
        <v>1</v>
      </c>
      <c r="M21" s="571">
        <v>1</v>
      </c>
      <c r="N21" s="571">
        <v>1</v>
      </c>
      <c r="O21" s="572"/>
      <c r="P21" s="572"/>
      <c r="Q21" s="571">
        <v>1</v>
      </c>
      <c r="R21" s="571">
        <v>1</v>
      </c>
      <c r="S21" s="571">
        <v>1</v>
      </c>
      <c r="T21" s="571">
        <v>1</v>
      </c>
      <c r="U21" s="571">
        <v>1</v>
      </c>
      <c r="V21" s="572"/>
      <c r="W21" s="572"/>
      <c r="X21" s="571">
        <v>1</v>
      </c>
      <c r="Y21" s="571">
        <v>1</v>
      </c>
      <c r="Z21" s="571">
        <v>1</v>
      </c>
      <c r="AA21" s="571">
        <v>1</v>
      </c>
      <c r="AB21" s="571">
        <v>1</v>
      </c>
      <c r="AC21" s="572"/>
      <c r="AD21" s="572"/>
      <c r="AE21" s="571">
        <v>1</v>
      </c>
      <c r="AF21" s="571">
        <v>1</v>
      </c>
      <c r="AG21" s="571">
        <v>1</v>
      </c>
      <c r="AH21" s="571">
        <v>1</v>
      </c>
      <c r="AI21" s="571">
        <v>1</v>
      </c>
      <c r="AJ21" s="568">
        <f t="shared" si="1"/>
        <v>23</v>
      </c>
      <c r="AK21" s="569">
        <f t="shared" si="3"/>
        <v>1</v>
      </c>
      <c r="AL21" s="573">
        <v>37700</v>
      </c>
      <c r="AM21" s="743">
        <f>+AL21*AK21</f>
        <v>37700</v>
      </c>
      <c r="AN21" s="998"/>
      <c r="AO21" s="997"/>
    </row>
    <row r="22" spans="1:41" s="732" customFormat="1" ht="15" customHeight="1">
      <c r="A22" s="733" t="s">
        <v>341</v>
      </c>
      <c r="B22" s="740" t="s">
        <v>335</v>
      </c>
      <c r="C22" s="740" t="s">
        <v>342</v>
      </c>
      <c r="D22" s="570"/>
      <c r="E22" s="571">
        <v>1</v>
      </c>
      <c r="F22" s="571">
        <v>1</v>
      </c>
      <c r="G22" s="571">
        <v>1</v>
      </c>
      <c r="H22" s="572"/>
      <c r="I22" s="572"/>
      <c r="J22" s="571">
        <v>1</v>
      </c>
      <c r="K22" s="571">
        <v>1</v>
      </c>
      <c r="L22" s="571">
        <v>1</v>
      </c>
      <c r="M22" s="571">
        <v>1</v>
      </c>
      <c r="N22" s="571">
        <v>1</v>
      </c>
      <c r="O22" s="572"/>
      <c r="P22" s="572"/>
      <c r="Q22" s="571">
        <v>1</v>
      </c>
      <c r="R22" s="571">
        <v>1</v>
      </c>
      <c r="S22" s="571">
        <v>1</v>
      </c>
      <c r="T22" s="571">
        <v>1</v>
      </c>
      <c r="U22" s="571">
        <v>1</v>
      </c>
      <c r="V22" s="572"/>
      <c r="W22" s="572"/>
      <c r="X22" s="571">
        <v>1</v>
      </c>
      <c r="Y22" s="571">
        <v>1</v>
      </c>
      <c r="Z22" s="571">
        <v>1</v>
      </c>
      <c r="AA22" s="571">
        <v>1</v>
      </c>
      <c r="AB22" s="571">
        <v>1</v>
      </c>
      <c r="AC22" s="572"/>
      <c r="AD22" s="572"/>
      <c r="AE22" s="571">
        <v>1</v>
      </c>
      <c r="AF22" s="571">
        <v>1</v>
      </c>
      <c r="AG22" s="571">
        <v>1</v>
      </c>
      <c r="AH22" s="571">
        <v>1</v>
      </c>
      <c r="AI22" s="571">
        <v>1</v>
      </c>
      <c r="AJ22" s="568">
        <f t="shared" si="1"/>
        <v>23</v>
      </c>
      <c r="AK22" s="569">
        <f t="shared" si="3"/>
        <v>1</v>
      </c>
      <c r="AL22" s="573">
        <v>37700</v>
      </c>
      <c r="AM22" s="743">
        <f>+AL22*AK22</f>
        <v>37700</v>
      </c>
      <c r="AN22" s="998"/>
      <c r="AO22" s="997"/>
    </row>
    <row r="23" spans="1:41" s="732" customFormat="1" ht="15" customHeight="1">
      <c r="A23" s="733" t="s">
        <v>929</v>
      </c>
      <c r="B23" s="740" t="s">
        <v>335</v>
      </c>
      <c r="C23" s="740" t="s">
        <v>930</v>
      </c>
      <c r="D23" s="570"/>
      <c r="E23" s="571">
        <v>1</v>
      </c>
      <c r="F23" s="571">
        <v>1</v>
      </c>
      <c r="G23" s="571">
        <v>1</v>
      </c>
      <c r="H23" s="572"/>
      <c r="I23" s="572"/>
      <c r="J23" s="571">
        <v>1</v>
      </c>
      <c r="K23" s="571">
        <v>1</v>
      </c>
      <c r="L23" s="571">
        <v>1</v>
      </c>
      <c r="M23" s="571">
        <v>1</v>
      </c>
      <c r="N23" s="571">
        <v>1</v>
      </c>
      <c r="O23" s="572"/>
      <c r="P23" s="572"/>
      <c r="Q23" s="571">
        <v>1</v>
      </c>
      <c r="R23" s="571">
        <v>1</v>
      </c>
      <c r="S23" s="571">
        <v>1</v>
      </c>
      <c r="T23" s="571">
        <v>1</v>
      </c>
      <c r="U23" s="571">
        <v>1</v>
      </c>
      <c r="V23" s="572"/>
      <c r="W23" s="572"/>
      <c r="X23" s="571">
        <v>1</v>
      </c>
      <c r="Y23" s="571">
        <v>1</v>
      </c>
      <c r="Z23" s="571">
        <v>1</v>
      </c>
      <c r="AA23" s="571">
        <v>1</v>
      </c>
      <c r="AB23" s="571">
        <v>1</v>
      </c>
      <c r="AC23" s="572"/>
      <c r="AD23" s="572"/>
      <c r="AE23" s="571">
        <v>1</v>
      </c>
      <c r="AF23" s="571">
        <v>1</v>
      </c>
      <c r="AG23" s="571">
        <v>1</v>
      </c>
      <c r="AH23" s="571">
        <v>1</v>
      </c>
      <c r="AI23" s="571">
        <v>1</v>
      </c>
      <c r="AJ23" s="568">
        <f t="shared" si="1"/>
        <v>23</v>
      </c>
      <c r="AK23" s="569">
        <f t="shared" si="3"/>
        <v>1</v>
      </c>
      <c r="AL23" s="573">
        <v>37700</v>
      </c>
      <c r="AM23" s="743">
        <f>+AL23*AK23</f>
        <v>37700</v>
      </c>
      <c r="AN23" s="998"/>
      <c r="AO23" s="997"/>
    </row>
    <row r="24" spans="1:41" s="732" customFormat="1" ht="15" customHeight="1">
      <c r="A24" s="733" t="s">
        <v>1025</v>
      </c>
      <c r="B24" s="740" t="s">
        <v>335</v>
      </c>
      <c r="C24" s="740" t="s">
        <v>1026</v>
      </c>
      <c r="D24" s="570"/>
      <c r="E24" s="571"/>
      <c r="F24" s="571"/>
      <c r="G24" s="571"/>
      <c r="H24" s="572"/>
      <c r="I24" s="572"/>
      <c r="J24" s="571">
        <v>0.5</v>
      </c>
      <c r="K24" s="571">
        <v>0.5</v>
      </c>
      <c r="L24" s="571">
        <v>0.5</v>
      </c>
      <c r="M24" s="571">
        <v>0.5</v>
      </c>
      <c r="N24" s="571">
        <v>0.5</v>
      </c>
      <c r="O24" s="572"/>
      <c r="P24" s="572"/>
      <c r="Q24" s="571">
        <v>0.5</v>
      </c>
      <c r="R24" s="571">
        <v>0.5</v>
      </c>
      <c r="S24" s="571">
        <v>0.5</v>
      </c>
      <c r="T24" s="571">
        <v>0.5</v>
      </c>
      <c r="U24" s="571">
        <v>0.5</v>
      </c>
      <c r="V24" s="572"/>
      <c r="W24" s="572"/>
      <c r="X24" s="571">
        <v>0.5</v>
      </c>
      <c r="Y24" s="571">
        <v>0.5</v>
      </c>
      <c r="Z24" s="571">
        <v>0.5</v>
      </c>
      <c r="AA24" s="571">
        <v>0.5</v>
      </c>
      <c r="AB24" s="571">
        <v>0.5</v>
      </c>
      <c r="AC24" s="572"/>
      <c r="AD24" s="572"/>
      <c r="AE24" s="571">
        <v>0.5</v>
      </c>
      <c r="AF24" s="571">
        <v>0.5</v>
      </c>
      <c r="AG24" s="571">
        <v>0.5</v>
      </c>
      <c r="AH24" s="571">
        <v>0.5</v>
      </c>
      <c r="AI24" s="571">
        <v>0.5</v>
      </c>
      <c r="AJ24" s="568">
        <f t="shared" si="1"/>
        <v>10</v>
      </c>
      <c r="AK24" s="569">
        <f t="shared" si="3"/>
        <v>0.43478260869565216</v>
      </c>
      <c r="AL24" s="573">
        <v>37700</v>
      </c>
      <c r="AM24" s="743">
        <f>+AL24*AK24</f>
        <v>16391.304347826088</v>
      </c>
      <c r="AN24" s="998">
        <v>16391</v>
      </c>
      <c r="AO24" s="997">
        <f>SUM(AM19:AM24)</f>
        <v>204891.30434782608</v>
      </c>
    </row>
    <row r="25" spans="1:41" s="732" customFormat="1" ht="15" customHeight="1">
      <c r="A25" s="733">
        <v>6</v>
      </c>
      <c r="B25" s="740" t="s">
        <v>343</v>
      </c>
      <c r="C25" s="740" t="s">
        <v>1027</v>
      </c>
      <c r="D25" s="570">
        <v>8</v>
      </c>
      <c r="E25" s="571"/>
      <c r="F25" s="571"/>
      <c r="G25" s="571"/>
      <c r="H25" s="572"/>
      <c r="I25" s="572"/>
      <c r="J25" s="571"/>
      <c r="K25" s="571"/>
      <c r="L25" s="571">
        <v>0.5</v>
      </c>
      <c r="M25" s="571">
        <v>0.5</v>
      </c>
      <c r="N25" s="571">
        <v>0.5</v>
      </c>
      <c r="O25" s="572"/>
      <c r="P25" s="572"/>
      <c r="Q25" s="571">
        <v>0.5</v>
      </c>
      <c r="R25" s="571">
        <v>0.5</v>
      </c>
      <c r="S25" s="571">
        <v>0.5</v>
      </c>
      <c r="T25" s="571">
        <v>0.5</v>
      </c>
      <c r="U25" s="571">
        <v>0.5</v>
      </c>
      <c r="V25" s="572"/>
      <c r="W25" s="572"/>
      <c r="X25" s="571">
        <v>0.5</v>
      </c>
      <c r="Y25" s="571">
        <v>0.5</v>
      </c>
      <c r="Z25" s="571">
        <v>0.5</v>
      </c>
      <c r="AA25" s="571">
        <v>0.5</v>
      </c>
      <c r="AB25" s="571">
        <v>0.5</v>
      </c>
      <c r="AC25" s="572"/>
      <c r="AD25" s="572"/>
      <c r="AE25" s="571">
        <v>0.5</v>
      </c>
      <c r="AF25" s="571">
        <v>0.5</v>
      </c>
      <c r="AG25" s="571">
        <v>0.5</v>
      </c>
      <c r="AH25" s="571">
        <v>0.5</v>
      </c>
      <c r="AI25" s="571">
        <v>0.5</v>
      </c>
      <c r="AJ25" s="568">
        <f t="shared" si="1"/>
        <v>9</v>
      </c>
      <c r="AK25" s="569">
        <f t="shared" si="3"/>
        <v>0.39130434782608697</v>
      </c>
      <c r="AL25" s="573">
        <v>16100</v>
      </c>
      <c r="AM25" s="743">
        <f t="shared" si="2"/>
        <v>6300</v>
      </c>
      <c r="AN25" s="998">
        <v>6300</v>
      </c>
      <c r="AO25" s="997"/>
    </row>
    <row r="26" spans="1:41" s="732" customFormat="1" ht="15" customHeight="1">
      <c r="A26" s="733" t="s">
        <v>344</v>
      </c>
      <c r="B26" s="740" t="s">
        <v>345</v>
      </c>
      <c r="C26" s="740" t="s">
        <v>346</v>
      </c>
      <c r="D26" s="570"/>
      <c r="E26" s="571">
        <v>1</v>
      </c>
      <c r="F26" s="571">
        <v>1</v>
      </c>
      <c r="G26" s="571">
        <v>1</v>
      </c>
      <c r="H26" s="572"/>
      <c r="I26" s="572"/>
      <c r="J26" s="571">
        <v>1</v>
      </c>
      <c r="K26" s="571">
        <v>1</v>
      </c>
      <c r="L26" s="571">
        <v>1</v>
      </c>
      <c r="M26" s="571">
        <v>1</v>
      </c>
      <c r="N26" s="571">
        <v>1</v>
      </c>
      <c r="O26" s="572"/>
      <c r="P26" s="572"/>
      <c r="Q26" s="571">
        <v>1</v>
      </c>
      <c r="R26" s="571">
        <v>1</v>
      </c>
      <c r="S26" s="571">
        <v>1</v>
      </c>
      <c r="T26" s="571">
        <v>1</v>
      </c>
      <c r="U26" s="571">
        <v>1</v>
      </c>
      <c r="V26" s="572"/>
      <c r="W26" s="572"/>
      <c r="X26" s="571">
        <v>1</v>
      </c>
      <c r="Y26" s="571">
        <v>1</v>
      </c>
      <c r="Z26" s="571">
        <v>1</v>
      </c>
      <c r="AA26" s="571">
        <v>1</v>
      </c>
      <c r="AB26" s="571">
        <v>1</v>
      </c>
      <c r="AC26" s="572"/>
      <c r="AD26" s="572"/>
      <c r="AE26" s="571">
        <v>1</v>
      </c>
      <c r="AF26" s="571">
        <v>1</v>
      </c>
      <c r="AG26" s="571">
        <v>1</v>
      </c>
      <c r="AH26" s="571">
        <v>1</v>
      </c>
      <c r="AI26" s="571">
        <v>1</v>
      </c>
      <c r="AJ26" s="568">
        <f t="shared" si="1"/>
        <v>23</v>
      </c>
      <c r="AK26" s="569">
        <f t="shared" si="3"/>
        <v>1</v>
      </c>
      <c r="AL26" s="573">
        <v>16100</v>
      </c>
      <c r="AM26" s="743">
        <f t="shared" si="2"/>
        <v>16100</v>
      </c>
      <c r="AN26" s="998"/>
      <c r="AO26" s="997"/>
    </row>
    <row r="27" spans="1:41" s="732" customFormat="1" ht="15" customHeight="1">
      <c r="A27" s="733" t="s">
        <v>347</v>
      </c>
      <c r="B27" s="740" t="s">
        <v>345</v>
      </c>
      <c r="C27" s="740" t="s">
        <v>348</v>
      </c>
      <c r="D27" s="570"/>
      <c r="E27" s="571"/>
      <c r="F27" s="571"/>
      <c r="G27" s="571"/>
      <c r="H27" s="572"/>
      <c r="I27" s="572"/>
      <c r="J27" s="571"/>
      <c r="K27" s="571"/>
      <c r="L27" s="571"/>
      <c r="M27" s="571"/>
      <c r="N27" s="571"/>
      <c r="O27" s="572"/>
      <c r="P27" s="572"/>
      <c r="Q27" s="571"/>
      <c r="R27" s="571"/>
      <c r="S27" s="571"/>
      <c r="T27" s="571"/>
      <c r="U27" s="571"/>
      <c r="V27" s="572"/>
      <c r="W27" s="572"/>
      <c r="X27" s="571"/>
      <c r="Y27" s="571"/>
      <c r="Z27" s="571"/>
      <c r="AA27" s="571"/>
      <c r="AB27" s="571"/>
      <c r="AC27" s="572"/>
      <c r="AD27" s="572"/>
      <c r="AE27" s="571"/>
      <c r="AF27" s="571"/>
      <c r="AG27" s="571"/>
      <c r="AH27" s="571"/>
      <c r="AI27" s="571"/>
      <c r="AJ27" s="568">
        <f t="shared" si="1"/>
        <v>0</v>
      </c>
      <c r="AK27" s="569">
        <f t="shared" si="3"/>
        <v>0</v>
      </c>
      <c r="AL27" s="573">
        <v>16100</v>
      </c>
      <c r="AM27" s="743">
        <f t="shared" si="2"/>
        <v>0</v>
      </c>
      <c r="AN27" s="998"/>
      <c r="AO27" s="997"/>
    </row>
    <row r="28" spans="1:41" s="732" customFormat="1" ht="15" customHeight="1">
      <c r="A28" s="733" t="s">
        <v>349</v>
      </c>
      <c r="B28" s="740" t="s">
        <v>345</v>
      </c>
      <c r="C28" s="740" t="s">
        <v>350</v>
      </c>
      <c r="D28" s="570"/>
      <c r="E28" s="571">
        <v>1</v>
      </c>
      <c r="F28" s="571">
        <v>1</v>
      </c>
      <c r="G28" s="571">
        <v>1</v>
      </c>
      <c r="H28" s="572"/>
      <c r="I28" s="572"/>
      <c r="J28" s="571">
        <v>1</v>
      </c>
      <c r="K28" s="571">
        <v>1</v>
      </c>
      <c r="L28" s="571">
        <v>1</v>
      </c>
      <c r="M28" s="571">
        <v>1</v>
      </c>
      <c r="N28" s="571">
        <v>1</v>
      </c>
      <c r="O28" s="572"/>
      <c r="P28" s="572"/>
      <c r="Q28" s="571">
        <v>1</v>
      </c>
      <c r="R28" s="571">
        <v>1</v>
      </c>
      <c r="S28" s="571">
        <v>1</v>
      </c>
      <c r="T28" s="571">
        <v>1</v>
      </c>
      <c r="U28" s="571">
        <v>1</v>
      </c>
      <c r="V28" s="572"/>
      <c r="W28" s="572"/>
      <c r="X28" s="571">
        <v>1</v>
      </c>
      <c r="Y28" s="571">
        <v>1</v>
      </c>
      <c r="Z28" s="571">
        <v>1</v>
      </c>
      <c r="AA28" s="571">
        <v>1</v>
      </c>
      <c r="AB28" s="571">
        <v>1</v>
      </c>
      <c r="AC28" s="572"/>
      <c r="AD28" s="572"/>
      <c r="AE28" s="571">
        <v>1</v>
      </c>
      <c r="AF28" s="571">
        <v>1</v>
      </c>
      <c r="AG28" s="571">
        <v>1</v>
      </c>
      <c r="AH28" s="571">
        <v>1</v>
      </c>
      <c r="AI28" s="571">
        <v>1</v>
      </c>
      <c r="AJ28" s="568">
        <f t="shared" si="1"/>
        <v>23</v>
      </c>
      <c r="AK28" s="569">
        <f t="shared" si="3"/>
        <v>1</v>
      </c>
      <c r="AL28" s="573">
        <v>16100</v>
      </c>
      <c r="AM28" s="743">
        <f t="shared" si="2"/>
        <v>16100</v>
      </c>
      <c r="AN28" s="998"/>
      <c r="AO28" s="997"/>
    </row>
    <row r="29" spans="1:41" s="732" customFormat="1" ht="15" customHeight="1">
      <c r="A29" s="733" t="s">
        <v>351</v>
      </c>
      <c r="B29" s="740" t="s">
        <v>345</v>
      </c>
      <c r="C29" s="740" t="s">
        <v>352</v>
      </c>
      <c r="D29" s="570"/>
      <c r="E29" s="571"/>
      <c r="F29" s="571"/>
      <c r="G29" s="571"/>
      <c r="H29" s="572"/>
      <c r="I29" s="572"/>
      <c r="J29" s="571"/>
      <c r="K29" s="571"/>
      <c r="L29" s="571"/>
      <c r="M29" s="571"/>
      <c r="N29" s="571"/>
      <c r="O29" s="572"/>
      <c r="P29" s="572"/>
      <c r="Q29" s="571"/>
      <c r="R29" s="571"/>
      <c r="S29" s="571"/>
      <c r="T29" s="571"/>
      <c r="U29" s="571"/>
      <c r="V29" s="572"/>
      <c r="W29" s="572"/>
      <c r="X29" s="571"/>
      <c r="Y29" s="571"/>
      <c r="Z29" s="571"/>
      <c r="AA29" s="571"/>
      <c r="AB29" s="571"/>
      <c r="AC29" s="572"/>
      <c r="AD29" s="572"/>
      <c r="AE29" s="571"/>
      <c r="AF29" s="571"/>
      <c r="AG29" s="571"/>
      <c r="AH29" s="571"/>
      <c r="AI29" s="571"/>
      <c r="AJ29" s="568">
        <f t="shared" si="1"/>
        <v>0</v>
      </c>
      <c r="AK29" s="569">
        <f t="shared" si="3"/>
        <v>0</v>
      </c>
      <c r="AL29" s="573">
        <v>16100</v>
      </c>
      <c r="AM29" s="743">
        <f t="shared" si="2"/>
        <v>0</v>
      </c>
      <c r="AN29" s="998"/>
      <c r="AO29" s="997"/>
    </row>
    <row r="30" spans="1:41" s="732" customFormat="1" ht="15" customHeight="1">
      <c r="A30" s="733" t="s">
        <v>353</v>
      </c>
      <c r="B30" s="740" t="s">
        <v>345</v>
      </c>
      <c r="C30" s="740" t="s">
        <v>354</v>
      </c>
      <c r="D30" s="570"/>
      <c r="E30" s="571">
        <v>1</v>
      </c>
      <c r="F30" s="571">
        <v>1</v>
      </c>
      <c r="G30" s="571">
        <v>1</v>
      </c>
      <c r="H30" s="572"/>
      <c r="I30" s="572"/>
      <c r="J30" s="571">
        <v>1</v>
      </c>
      <c r="K30" s="571">
        <v>1</v>
      </c>
      <c r="L30" s="571">
        <v>1</v>
      </c>
      <c r="M30" s="571">
        <v>1</v>
      </c>
      <c r="N30" s="571">
        <v>1</v>
      </c>
      <c r="O30" s="572"/>
      <c r="P30" s="572"/>
      <c r="Q30" s="571">
        <v>1</v>
      </c>
      <c r="R30" s="571">
        <v>1</v>
      </c>
      <c r="S30" s="571">
        <v>1</v>
      </c>
      <c r="T30" s="571">
        <v>1</v>
      </c>
      <c r="U30" s="571">
        <v>1</v>
      </c>
      <c r="V30" s="572"/>
      <c r="W30" s="572"/>
      <c r="X30" s="571">
        <v>1</v>
      </c>
      <c r="Y30" s="571">
        <v>1</v>
      </c>
      <c r="Z30" s="571">
        <v>1</v>
      </c>
      <c r="AA30" s="571">
        <v>1</v>
      </c>
      <c r="AB30" s="571">
        <v>1</v>
      </c>
      <c r="AC30" s="572"/>
      <c r="AD30" s="572"/>
      <c r="AE30" s="571">
        <v>1</v>
      </c>
      <c r="AF30" s="571">
        <v>1</v>
      </c>
      <c r="AG30" s="571">
        <v>1</v>
      </c>
      <c r="AH30" s="571">
        <v>1</v>
      </c>
      <c r="AI30" s="571">
        <v>1</v>
      </c>
      <c r="AJ30" s="568">
        <f t="shared" si="1"/>
        <v>23</v>
      </c>
      <c r="AK30" s="569">
        <f t="shared" si="3"/>
        <v>1</v>
      </c>
      <c r="AL30" s="573">
        <v>16100</v>
      </c>
      <c r="AM30" s="743">
        <f t="shared" si="2"/>
        <v>16100</v>
      </c>
      <c r="AN30" s="998"/>
      <c r="AO30" s="997"/>
    </row>
    <row r="31" spans="1:41" s="732" customFormat="1" ht="15" customHeight="1">
      <c r="A31" s="733" t="s">
        <v>355</v>
      </c>
      <c r="B31" s="740" t="s">
        <v>345</v>
      </c>
      <c r="C31" s="740" t="s">
        <v>356</v>
      </c>
      <c r="D31" s="570"/>
      <c r="E31" s="571">
        <v>1</v>
      </c>
      <c r="F31" s="571">
        <v>1</v>
      </c>
      <c r="G31" s="571">
        <v>1</v>
      </c>
      <c r="H31" s="572"/>
      <c r="I31" s="572"/>
      <c r="J31" s="571">
        <v>1</v>
      </c>
      <c r="K31" s="571">
        <v>1</v>
      </c>
      <c r="L31" s="571">
        <v>1</v>
      </c>
      <c r="M31" s="571">
        <v>1</v>
      </c>
      <c r="N31" s="571">
        <v>1</v>
      </c>
      <c r="O31" s="572"/>
      <c r="P31" s="572"/>
      <c r="Q31" s="571">
        <v>1</v>
      </c>
      <c r="R31" s="571">
        <v>1</v>
      </c>
      <c r="S31" s="571">
        <v>1</v>
      </c>
      <c r="T31" s="571">
        <v>1</v>
      </c>
      <c r="U31" s="571">
        <v>1</v>
      </c>
      <c r="V31" s="572"/>
      <c r="W31" s="572"/>
      <c r="X31" s="571">
        <v>1</v>
      </c>
      <c r="Y31" s="571">
        <v>1</v>
      </c>
      <c r="Z31" s="571">
        <v>1</v>
      </c>
      <c r="AA31" s="571">
        <v>1</v>
      </c>
      <c r="AB31" s="571">
        <v>1</v>
      </c>
      <c r="AC31" s="572"/>
      <c r="AD31" s="572"/>
      <c r="AE31" s="571">
        <v>1</v>
      </c>
      <c r="AF31" s="571">
        <v>1</v>
      </c>
      <c r="AG31" s="571">
        <v>1</v>
      </c>
      <c r="AH31" s="571">
        <v>1</v>
      </c>
      <c r="AI31" s="571">
        <v>1</v>
      </c>
      <c r="AJ31" s="568">
        <f t="shared" si="1"/>
        <v>23</v>
      </c>
      <c r="AK31" s="569">
        <f t="shared" si="3"/>
        <v>1</v>
      </c>
      <c r="AL31" s="573">
        <v>16100</v>
      </c>
      <c r="AM31" s="743">
        <f t="shared" si="2"/>
        <v>16100</v>
      </c>
      <c r="AN31" s="998"/>
      <c r="AO31" s="997"/>
    </row>
    <row r="32" spans="1:41" s="732" customFormat="1" ht="15" customHeight="1">
      <c r="A32" s="733" t="s">
        <v>357</v>
      </c>
      <c r="B32" s="740" t="s">
        <v>345</v>
      </c>
      <c r="C32" s="740" t="s">
        <v>358</v>
      </c>
      <c r="D32" s="570"/>
      <c r="E32" s="571"/>
      <c r="F32" s="571"/>
      <c r="G32" s="571"/>
      <c r="H32" s="572"/>
      <c r="I32" s="572"/>
      <c r="J32" s="571"/>
      <c r="K32" s="571"/>
      <c r="L32" s="571"/>
      <c r="M32" s="571"/>
      <c r="N32" s="571"/>
      <c r="O32" s="572"/>
      <c r="P32" s="572"/>
      <c r="Q32" s="571"/>
      <c r="R32" s="571"/>
      <c r="S32" s="571"/>
      <c r="T32" s="571"/>
      <c r="U32" s="571"/>
      <c r="V32" s="572"/>
      <c r="W32" s="572"/>
      <c r="X32" s="571"/>
      <c r="Y32" s="571"/>
      <c r="Z32" s="571"/>
      <c r="AA32" s="571"/>
      <c r="AB32" s="571"/>
      <c r="AC32" s="572"/>
      <c r="AD32" s="572"/>
      <c r="AE32" s="571"/>
      <c r="AF32" s="571"/>
      <c r="AG32" s="571"/>
      <c r="AH32" s="571"/>
      <c r="AI32" s="571"/>
      <c r="AJ32" s="568">
        <f t="shared" si="1"/>
        <v>0</v>
      </c>
      <c r="AK32" s="569">
        <f>+AJ32/AJ$3</f>
        <v>0</v>
      </c>
      <c r="AL32" s="573">
        <v>16100</v>
      </c>
      <c r="AM32" s="743">
        <f>+AL32*AK32</f>
        <v>0</v>
      </c>
      <c r="AN32" s="998"/>
      <c r="AO32" s="997"/>
    </row>
    <row r="33" spans="1:45" s="732" customFormat="1" ht="15" customHeight="1">
      <c r="A33" s="733" t="s">
        <v>359</v>
      </c>
      <c r="B33" s="740" t="s">
        <v>345</v>
      </c>
      <c r="C33" s="740" t="s">
        <v>360</v>
      </c>
      <c r="D33" s="570"/>
      <c r="E33" s="571"/>
      <c r="F33" s="571"/>
      <c r="G33" s="571"/>
      <c r="H33" s="572"/>
      <c r="I33" s="572"/>
      <c r="J33" s="571"/>
      <c r="K33" s="571"/>
      <c r="L33" s="571"/>
      <c r="M33" s="571"/>
      <c r="N33" s="571"/>
      <c r="O33" s="572"/>
      <c r="P33" s="572"/>
      <c r="Q33" s="571"/>
      <c r="R33" s="571"/>
      <c r="S33" s="571"/>
      <c r="T33" s="571"/>
      <c r="U33" s="571"/>
      <c r="V33" s="572"/>
      <c r="W33" s="572"/>
      <c r="X33" s="571"/>
      <c r="Y33" s="571"/>
      <c r="Z33" s="571"/>
      <c r="AA33" s="571"/>
      <c r="AB33" s="571"/>
      <c r="AC33" s="572"/>
      <c r="AD33" s="572"/>
      <c r="AE33" s="571"/>
      <c r="AF33" s="571"/>
      <c r="AG33" s="571"/>
      <c r="AH33" s="571"/>
      <c r="AI33" s="571"/>
      <c r="AJ33" s="568">
        <f t="shared" si="1"/>
        <v>0</v>
      </c>
      <c r="AK33" s="569">
        <f>+AJ33/AJ$3</f>
        <v>0</v>
      </c>
      <c r="AL33" s="573">
        <v>16100</v>
      </c>
      <c r="AM33" s="743">
        <f t="shared" ref="AM33:AM40" si="4">+AL33*AK33</f>
        <v>0</v>
      </c>
      <c r="AN33" s="998"/>
      <c r="AO33" s="997"/>
    </row>
    <row r="34" spans="1:45" s="732" customFormat="1" ht="15" customHeight="1">
      <c r="A34" s="733" t="s">
        <v>896</v>
      </c>
      <c r="B34" s="740" t="s">
        <v>343</v>
      </c>
      <c r="C34" s="740" t="s">
        <v>897</v>
      </c>
      <c r="D34" s="570"/>
      <c r="E34" s="571">
        <v>1</v>
      </c>
      <c r="F34" s="571">
        <v>1</v>
      </c>
      <c r="G34" s="571">
        <v>1</v>
      </c>
      <c r="H34" s="572"/>
      <c r="I34" s="572"/>
      <c r="J34" s="571">
        <v>1</v>
      </c>
      <c r="K34" s="571">
        <v>1</v>
      </c>
      <c r="L34" s="571">
        <v>1</v>
      </c>
      <c r="M34" s="571">
        <v>1</v>
      </c>
      <c r="N34" s="571">
        <v>1</v>
      </c>
      <c r="O34" s="572"/>
      <c r="P34" s="572"/>
      <c r="Q34" s="571">
        <v>1</v>
      </c>
      <c r="R34" s="571">
        <v>1</v>
      </c>
      <c r="S34" s="571">
        <v>1</v>
      </c>
      <c r="T34" s="571">
        <v>1</v>
      </c>
      <c r="U34" s="571">
        <v>1</v>
      </c>
      <c r="V34" s="572"/>
      <c r="W34" s="572"/>
      <c r="X34" s="571">
        <v>1</v>
      </c>
      <c r="Y34" s="571">
        <v>1</v>
      </c>
      <c r="Z34" s="571">
        <v>1</v>
      </c>
      <c r="AA34" s="571">
        <v>1</v>
      </c>
      <c r="AB34" s="571">
        <v>1</v>
      </c>
      <c r="AC34" s="572"/>
      <c r="AD34" s="572"/>
      <c r="AE34" s="571">
        <v>1</v>
      </c>
      <c r="AF34" s="571">
        <v>1</v>
      </c>
      <c r="AG34" s="571">
        <v>1</v>
      </c>
      <c r="AH34" s="571">
        <v>1</v>
      </c>
      <c r="AI34" s="571">
        <v>1</v>
      </c>
      <c r="AJ34" s="568">
        <f t="shared" si="1"/>
        <v>23</v>
      </c>
      <c r="AK34" s="569">
        <f t="shared" si="3"/>
        <v>1</v>
      </c>
      <c r="AL34" s="573">
        <v>16100</v>
      </c>
      <c r="AM34" s="743">
        <f t="shared" si="4"/>
        <v>16100</v>
      </c>
      <c r="AN34" s="998"/>
      <c r="AO34" s="997"/>
    </row>
    <row r="35" spans="1:45" s="732" customFormat="1" ht="15" customHeight="1">
      <c r="A35" s="733" t="s">
        <v>361</v>
      </c>
      <c r="B35" s="740" t="s">
        <v>343</v>
      </c>
      <c r="C35" s="740" t="s">
        <v>898</v>
      </c>
      <c r="D35" s="570"/>
      <c r="E35" s="571">
        <v>1</v>
      </c>
      <c r="F35" s="571">
        <v>1</v>
      </c>
      <c r="G35" s="571">
        <v>1</v>
      </c>
      <c r="H35" s="572"/>
      <c r="I35" s="572"/>
      <c r="J35" s="571">
        <v>1</v>
      </c>
      <c r="K35" s="571">
        <v>1</v>
      </c>
      <c r="L35" s="571">
        <v>1</v>
      </c>
      <c r="M35" s="571">
        <v>1</v>
      </c>
      <c r="N35" s="571">
        <v>1</v>
      </c>
      <c r="O35" s="572"/>
      <c r="P35" s="572"/>
      <c r="Q35" s="571">
        <v>1</v>
      </c>
      <c r="R35" s="571">
        <v>1</v>
      </c>
      <c r="S35" s="571">
        <v>1</v>
      </c>
      <c r="T35" s="571">
        <v>1</v>
      </c>
      <c r="U35" s="571">
        <v>1</v>
      </c>
      <c r="V35" s="572"/>
      <c r="W35" s="572"/>
      <c r="X35" s="571">
        <v>1</v>
      </c>
      <c r="Y35" s="571">
        <v>1</v>
      </c>
      <c r="Z35" s="571">
        <v>1</v>
      </c>
      <c r="AA35" s="571">
        <v>1</v>
      </c>
      <c r="AB35" s="571">
        <v>1</v>
      </c>
      <c r="AC35" s="572"/>
      <c r="AD35" s="572"/>
      <c r="AE35" s="571">
        <v>1</v>
      </c>
      <c r="AF35" s="571">
        <v>1</v>
      </c>
      <c r="AG35" s="571">
        <v>1</v>
      </c>
      <c r="AH35" s="571">
        <v>1</v>
      </c>
      <c r="AI35" s="571">
        <v>1</v>
      </c>
      <c r="AJ35" s="568">
        <f t="shared" si="1"/>
        <v>23</v>
      </c>
      <c r="AK35" s="569">
        <f t="shared" si="3"/>
        <v>1</v>
      </c>
      <c r="AL35" s="573">
        <v>16100</v>
      </c>
      <c r="AM35" s="743">
        <f t="shared" si="4"/>
        <v>16100</v>
      </c>
      <c r="AN35" s="998"/>
      <c r="AO35" s="997"/>
    </row>
    <row r="36" spans="1:45" s="732" customFormat="1" ht="15" customHeight="1">
      <c r="A36" s="733" t="s">
        <v>757</v>
      </c>
      <c r="B36" s="740" t="s">
        <v>343</v>
      </c>
      <c r="C36" s="740" t="s">
        <v>899</v>
      </c>
      <c r="D36" s="570"/>
      <c r="E36" s="571">
        <v>1</v>
      </c>
      <c r="F36" s="571">
        <v>1</v>
      </c>
      <c r="G36" s="571">
        <v>1</v>
      </c>
      <c r="H36" s="572"/>
      <c r="I36" s="572"/>
      <c r="J36" s="571">
        <v>1</v>
      </c>
      <c r="K36" s="571">
        <v>1</v>
      </c>
      <c r="L36" s="571">
        <v>1</v>
      </c>
      <c r="M36" s="571">
        <v>1</v>
      </c>
      <c r="N36" s="571">
        <v>1</v>
      </c>
      <c r="O36" s="572"/>
      <c r="P36" s="572"/>
      <c r="Q36" s="571">
        <v>1</v>
      </c>
      <c r="R36" s="571">
        <v>1</v>
      </c>
      <c r="S36" s="571">
        <v>1</v>
      </c>
      <c r="T36" s="571">
        <v>1</v>
      </c>
      <c r="U36" s="571">
        <v>1</v>
      </c>
      <c r="V36" s="572"/>
      <c r="W36" s="572"/>
      <c r="X36" s="571">
        <v>1</v>
      </c>
      <c r="Y36" s="571">
        <v>1</v>
      </c>
      <c r="Z36" s="571">
        <v>1</v>
      </c>
      <c r="AA36" s="571">
        <v>1</v>
      </c>
      <c r="AB36" s="571">
        <v>1</v>
      </c>
      <c r="AC36" s="572"/>
      <c r="AD36" s="572"/>
      <c r="AE36" s="571">
        <v>1</v>
      </c>
      <c r="AF36" s="571">
        <v>1</v>
      </c>
      <c r="AG36" s="571">
        <v>1</v>
      </c>
      <c r="AH36" s="571">
        <v>1</v>
      </c>
      <c r="AI36" s="571">
        <v>1</v>
      </c>
      <c r="AJ36" s="568">
        <f t="shared" si="1"/>
        <v>23</v>
      </c>
      <c r="AK36" s="569">
        <f t="shared" si="3"/>
        <v>1</v>
      </c>
      <c r="AL36" s="573">
        <v>16100</v>
      </c>
      <c r="AM36" s="743">
        <f t="shared" si="4"/>
        <v>16100</v>
      </c>
      <c r="AN36" s="998"/>
      <c r="AO36" s="997"/>
    </row>
    <row r="37" spans="1:45" s="732" customFormat="1" ht="15" customHeight="1">
      <c r="A37" s="733" t="s">
        <v>900</v>
      </c>
      <c r="B37" s="740" t="s">
        <v>343</v>
      </c>
      <c r="C37" s="740" t="s">
        <v>901</v>
      </c>
      <c r="D37" s="570"/>
      <c r="E37" s="571">
        <v>1</v>
      </c>
      <c r="F37" s="571">
        <v>1</v>
      </c>
      <c r="G37" s="571">
        <v>1</v>
      </c>
      <c r="H37" s="572"/>
      <c r="I37" s="572"/>
      <c r="J37" s="571">
        <v>1</v>
      </c>
      <c r="K37" s="571">
        <v>1</v>
      </c>
      <c r="L37" s="571">
        <v>1</v>
      </c>
      <c r="M37" s="571">
        <v>1</v>
      </c>
      <c r="N37" s="571">
        <v>1</v>
      </c>
      <c r="O37" s="572"/>
      <c r="P37" s="572"/>
      <c r="Q37" s="571">
        <v>1</v>
      </c>
      <c r="R37" s="571">
        <v>1</v>
      </c>
      <c r="S37" s="571">
        <v>1</v>
      </c>
      <c r="T37" s="571">
        <v>1</v>
      </c>
      <c r="U37" s="571">
        <v>1</v>
      </c>
      <c r="V37" s="572"/>
      <c r="W37" s="572"/>
      <c r="X37" s="571">
        <v>1</v>
      </c>
      <c r="Y37" s="571">
        <v>1</v>
      </c>
      <c r="Z37" s="571">
        <v>1</v>
      </c>
      <c r="AA37" s="571">
        <v>1</v>
      </c>
      <c r="AB37" s="571">
        <v>1</v>
      </c>
      <c r="AC37" s="572"/>
      <c r="AD37" s="572"/>
      <c r="AE37" s="571">
        <v>1</v>
      </c>
      <c r="AF37" s="571">
        <v>1</v>
      </c>
      <c r="AG37" s="571">
        <v>1</v>
      </c>
      <c r="AH37" s="571">
        <v>1</v>
      </c>
      <c r="AI37" s="571">
        <v>1</v>
      </c>
      <c r="AJ37" s="568">
        <f t="shared" si="1"/>
        <v>23</v>
      </c>
      <c r="AK37" s="569">
        <f t="shared" si="3"/>
        <v>1</v>
      </c>
      <c r="AL37" s="573">
        <v>16100</v>
      </c>
      <c r="AM37" s="743">
        <f t="shared" si="4"/>
        <v>16100</v>
      </c>
      <c r="AN37" s="998"/>
      <c r="AO37" s="997"/>
    </row>
    <row r="38" spans="1:45" s="732" customFormat="1" ht="15" customHeight="1">
      <c r="A38" s="733" t="s">
        <v>902</v>
      </c>
      <c r="B38" s="740" t="s">
        <v>343</v>
      </c>
      <c r="C38" s="740" t="s">
        <v>931</v>
      </c>
      <c r="D38" s="570"/>
      <c r="E38" s="571">
        <v>1</v>
      </c>
      <c r="F38" s="571">
        <v>1</v>
      </c>
      <c r="G38" s="571">
        <v>1</v>
      </c>
      <c r="H38" s="572"/>
      <c r="I38" s="572"/>
      <c r="J38" s="571">
        <v>1</v>
      </c>
      <c r="K38" s="571">
        <v>1</v>
      </c>
      <c r="L38" s="571">
        <v>1</v>
      </c>
      <c r="M38" s="571">
        <v>1</v>
      </c>
      <c r="N38" s="571">
        <v>1</v>
      </c>
      <c r="O38" s="572"/>
      <c r="P38" s="572"/>
      <c r="Q38" s="571">
        <v>1</v>
      </c>
      <c r="R38" s="571">
        <v>1</v>
      </c>
      <c r="S38" s="571">
        <v>1</v>
      </c>
      <c r="T38" s="571">
        <v>1</v>
      </c>
      <c r="U38" s="571">
        <v>1</v>
      </c>
      <c r="V38" s="572"/>
      <c r="W38" s="572"/>
      <c r="X38" s="571">
        <v>1</v>
      </c>
      <c r="Y38" s="571">
        <v>1</v>
      </c>
      <c r="Z38" s="571">
        <v>1</v>
      </c>
      <c r="AA38" s="571">
        <v>1</v>
      </c>
      <c r="AB38" s="571">
        <v>1</v>
      </c>
      <c r="AC38" s="572"/>
      <c r="AD38" s="572"/>
      <c r="AE38" s="571">
        <v>1</v>
      </c>
      <c r="AF38" s="571">
        <v>1</v>
      </c>
      <c r="AG38" s="571">
        <v>1</v>
      </c>
      <c r="AH38" s="571">
        <v>1</v>
      </c>
      <c r="AI38" s="571">
        <v>1</v>
      </c>
      <c r="AJ38" s="568">
        <f t="shared" si="1"/>
        <v>23</v>
      </c>
      <c r="AK38" s="569">
        <f t="shared" si="3"/>
        <v>1</v>
      </c>
      <c r="AL38" s="573">
        <v>16100</v>
      </c>
      <c r="AM38" s="743">
        <f t="shared" si="4"/>
        <v>16100</v>
      </c>
      <c r="AN38" s="998"/>
      <c r="AO38" s="997"/>
    </row>
    <row r="39" spans="1:45" s="732" customFormat="1" ht="15" customHeight="1">
      <c r="A39" s="733" t="s">
        <v>932</v>
      </c>
      <c r="B39" s="740" t="s">
        <v>343</v>
      </c>
      <c r="C39" s="740" t="s">
        <v>933</v>
      </c>
      <c r="D39" s="570"/>
      <c r="E39" s="571">
        <v>1</v>
      </c>
      <c r="F39" s="571">
        <v>1</v>
      </c>
      <c r="G39" s="571">
        <v>1</v>
      </c>
      <c r="H39" s="572"/>
      <c r="I39" s="572"/>
      <c r="J39" s="571">
        <v>1</v>
      </c>
      <c r="K39" s="571">
        <v>1</v>
      </c>
      <c r="L39" s="571">
        <v>1</v>
      </c>
      <c r="M39" s="571">
        <v>1</v>
      </c>
      <c r="N39" s="571">
        <v>1</v>
      </c>
      <c r="O39" s="572"/>
      <c r="P39" s="572"/>
      <c r="Q39" s="571">
        <v>1</v>
      </c>
      <c r="R39" s="571">
        <v>1</v>
      </c>
      <c r="S39" s="571">
        <v>1</v>
      </c>
      <c r="T39" s="571">
        <v>1</v>
      </c>
      <c r="U39" s="571">
        <v>1</v>
      </c>
      <c r="V39" s="572"/>
      <c r="W39" s="572"/>
      <c r="X39" s="571">
        <v>1</v>
      </c>
      <c r="Y39" s="571">
        <v>1</v>
      </c>
      <c r="Z39" s="571">
        <v>1</v>
      </c>
      <c r="AA39" s="571">
        <v>1</v>
      </c>
      <c r="AB39" s="571">
        <v>1</v>
      </c>
      <c r="AC39" s="572"/>
      <c r="AD39" s="572"/>
      <c r="AE39" s="571">
        <v>1</v>
      </c>
      <c r="AF39" s="571">
        <v>1</v>
      </c>
      <c r="AG39" s="571">
        <v>1</v>
      </c>
      <c r="AH39" s="571">
        <v>1</v>
      </c>
      <c r="AI39" s="571">
        <v>1</v>
      </c>
      <c r="AJ39" s="568">
        <f t="shared" si="1"/>
        <v>23</v>
      </c>
      <c r="AK39" s="569">
        <f t="shared" si="3"/>
        <v>1</v>
      </c>
      <c r="AL39" s="573">
        <v>16100</v>
      </c>
      <c r="AM39" s="743">
        <f>+AL39*AK39</f>
        <v>16100</v>
      </c>
      <c r="AN39" s="998"/>
      <c r="AO39" s="997"/>
    </row>
    <row r="40" spans="1:45" s="732" customFormat="1" ht="15" customHeight="1">
      <c r="A40" s="733" t="s">
        <v>903</v>
      </c>
      <c r="B40" s="740" t="s">
        <v>343</v>
      </c>
      <c r="C40" s="740" t="s">
        <v>982</v>
      </c>
      <c r="D40" s="570"/>
      <c r="E40" s="571">
        <v>1</v>
      </c>
      <c r="F40" s="571">
        <v>1</v>
      </c>
      <c r="G40" s="571">
        <v>1</v>
      </c>
      <c r="H40" s="572"/>
      <c r="I40" s="572"/>
      <c r="J40" s="571">
        <v>1</v>
      </c>
      <c r="K40" s="571">
        <v>1</v>
      </c>
      <c r="L40" s="571">
        <v>1</v>
      </c>
      <c r="M40" s="571">
        <v>1</v>
      </c>
      <c r="N40" s="571">
        <v>1</v>
      </c>
      <c r="O40" s="572"/>
      <c r="P40" s="572"/>
      <c r="Q40" s="571">
        <v>1</v>
      </c>
      <c r="R40" s="571">
        <v>1</v>
      </c>
      <c r="S40" s="571">
        <v>1</v>
      </c>
      <c r="T40" s="571">
        <v>1</v>
      </c>
      <c r="U40" s="571">
        <v>1</v>
      </c>
      <c r="V40" s="572"/>
      <c r="W40" s="572"/>
      <c r="X40" s="571">
        <v>1</v>
      </c>
      <c r="Y40" s="571">
        <v>1</v>
      </c>
      <c r="Z40" s="571">
        <v>1</v>
      </c>
      <c r="AA40" s="571">
        <v>1</v>
      </c>
      <c r="AB40" s="571">
        <v>1</v>
      </c>
      <c r="AC40" s="572"/>
      <c r="AD40" s="572"/>
      <c r="AE40" s="571">
        <v>1</v>
      </c>
      <c r="AF40" s="571">
        <v>1</v>
      </c>
      <c r="AG40" s="571">
        <v>1</v>
      </c>
      <c r="AH40" s="571">
        <v>1</v>
      </c>
      <c r="AI40" s="571">
        <v>1</v>
      </c>
      <c r="AJ40" s="568">
        <f t="shared" si="1"/>
        <v>23</v>
      </c>
      <c r="AK40" s="569">
        <f t="shared" si="3"/>
        <v>1</v>
      </c>
      <c r="AL40" s="573">
        <v>16100</v>
      </c>
      <c r="AM40" s="743">
        <f t="shared" si="4"/>
        <v>16100</v>
      </c>
      <c r="AN40" s="998"/>
      <c r="AO40" s="997"/>
    </row>
    <row r="41" spans="1:45" s="732" customFormat="1" ht="15" customHeight="1">
      <c r="A41" s="733" t="s">
        <v>934</v>
      </c>
      <c r="B41" s="740" t="s">
        <v>343</v>
      </c>
      <c r="C41" s="740" t="s">
        <v>1028</v>
      </c>
      <c r="D41" s="570"/>
      <c r="E41" s="571"/>
      <c r="F41" s="571"/>
      <c r="G41" s="571"/>
      <c r="H41" s="572"/>
      <c r="I41" s="572"/>
      <c r="J41" s="571"/>
      <c r="K41" s="571"/>
      <c r="L41" s="571"/>
      <c r="M41" s="571"/>
      <c r="N41" s="571"/>
      <c r="O41" s="572"/>
      <c r="P41" s="572"/>
      <c r="Q41" s="571">
        <v>1</v>
      </c>
      <c r="R41" s="571">
        <v>1</v>
      </c>
      <c r="S41" s="571">
        <v>1</v>
      </c>
      <c r="T41" s="571">
        <v>1</v>
      </c>
      <c r="U41" s="571">
        <v>1</v>
      </c>
      <c r="V41" s="572"/>
      <c r="W41" s="572"/>
      <c r="X41" s="571">
        <v>1</v>
      </c>
      <c r="Y41" s="571">
        <v>1</v>
      </c>
      <c r="Z41" s="571">
        <v>1</v>
      </c>
      <c r="AA41" s="571">
        <v>1</v>
      </c>
      <c r="AB41" s="571">
        <v>1</v>
      </c>
      <c r="AC41" s="572"/>
      <c r="AD41" s="572"/>
      <c r="AE41" s="571">
        <v>1</v>
      </c>
      <c r="AF41" s="571">
        <v>1</v>
      </c>
      <c r="AG41" s="571">
        <v>1</v>
      </c>
      <c r="AH41" s="571">
        <v>1</v>
      </c>
      <c r="AI41" s="571">
        <v>1</v>
      </c>
      <c r="AJ41" s="568">
        <f t="shared" si="1"/>
        <v>15</v>
      </c>
      <c r="AK41" s="569">
        <f t="shared" si="3"/>
        <v>0.65217391304347827</v>
      </c>
      <c r="AL41" s="573">
        <v>16000</v>
      </c>
      <c r="AM41" s="743">
        <f>+AL41*AK41</f>
        <v>10434.782608695652</v>
      </c>
      <c r="AN41" s="998"/>
      <c r="AO41" s="997">
        <f>SUM(AM25:AM41)</f>
        <v>193834.78260869565</v>
      </c>
    </row>
    <row r="42" spans="1:45" s="732" customFormat="1" ht="15" customHeight="1">
      <c r="A42" s="733" t="s">
        <v>983</v>
      </c>
      <c r="B42" s="740" t="s">
        <v>842</v>
      </c>
      <c r="C42" s="740" t="s">
        <v>756</v>
      </c>
      <c r="D42" s="570"/>
      <c r="E42" s="571"/>
      <c r="F42" s="571"/>
      <c r="G42" s="571"/>
      <c r="H42" s="572"/>
      <c r="I42" s="572"/>
      <c r="J42" s="571"/>
      <c r="K42" s="571"/>
      <c r="L42" s="571"/>
      <c r="M42" s="571"/>
      <c r="N42" s="571"/>
      <c r="O42" s="572"/>
      <c r="P42" s="572"/>
      <c r="Q42" s="571"/>
      <c r="R42" s="571"/>
      <c r="S42" s="571"/>
      <c r="T42" s="571"/>
      <c r="U42" s="571"/>
      <c r="V42" s="572"/>
      <c r="W42" s="572"/>
      <c r="X42" s="571"/>
      <c r="Y42" s="571"/>
      <c r="Z42" s="571"/>
      <c r="AA42" s="571"/>
      <c r="AB42" s="571"/>
      <c r="AC42" s="572"/>
      <c r="AD42" s="572"/>
      <c r="AE42" s="571"/>
      <c r="AF42" s="571"/>
      <c r="AG42" s="571"/>
      <c r="AH42" s="571"/>
      <c r="AI42" s="571"/>
      <c r="AJ42" s="568">
        <f t="shared" si="1"/>
        <v>0</v>
      </c>
      <c r="AK42" s="569">
        <f>+AJ42/AJ$3</f>
        <v>0</v>
      </c>
      <c r="AL42" s="573">
        <v>9697</v>
      </c>
      <c r="AM42" s="743">
        <f>+AL42*AK42</f>
        <v>0</v>
      </c>
      <c r="AN42" s="998"/>
      <c r="AO42" s="997"/>
    </row>
    <row r="43" spans="1:45" s="732" customFormat="1" ht="15" customHeight="1">
      <c r="A43" s="733" t="s">
        <v>1029</v>
      </c>
      <c r="B43" s="740" t="s">
        <v>842</v>
      </c>
      <c r="C43" s="740" t="s">
        <v>758</v>
      </c>
      <c r="D43" s="570"/>
      <c r="E43" s="571">
        <v>1</v>
      </c>
      <c r="F43" s="571">
        <v>1</v>
      </c>
      <c r="G43" s="571">
        <v>1</v>
      </c>
      <c r="H43" s="572"/>
      <c r="I43" s="572"/>
      <c r="J43" s="571">
        <v>1</v>
      </c>
      <c r="K43" s="571">
        <v>1</v>
      </c>
      <c r="L43" s="571">
        <v>1</v>
      </c>
      <c r="M43" s="571">
        <v>1</v>
      </c>
      <c r="N43" s="571">
        <v>1</v>
      </c>
      <c r="O43" s="572"/>
      <c r="P43" s="572"/>
      <c r="Q43" s="571">
        <v>1</v>
      </c>
      <c r="R43" s="571">
        <v>1</v>
      </c>
      <c r="S43" s="571">
        <v>1</v>
      </c>
      <c r="T43" s="571">
        <v>1</v>
      </c>
      <c r="U43" s="571">
        <v>1</v>
      </c>
      <c r="V43" s="572"/>
      <c r="W43" s="572"/>
      <c r="X43" s="571">
        <v>1</v>
      </c>
      <c r="Y43" s="571">
        <v>1</v>
      </c>
      <c r="Z43" s="571"/>
      <c r="AA43" s="571"/>
      <c r="AB43" s="571"/>
      <c r="AC43" s="572"/>
      <c r="AD43" s="572"/>
      <c r="AE43" s="571"/>
      <c r="AF43" s="571"/>
      <c r="AG43" s="571"/>
      <c r="AH43" s="571"/>
      <c r="AI43" s="571"/>
      <c r="AJ43" s="568">
        <f t="shared" si="1"/>
        <v>15</v>
      </c>
      <c r="AK43" s="569">
        <f>+AJ43/AJ$3</f>
        <v>0.65217391304347827</v>
      </c>
      <c r="AL43" s="573">
        <v>9500</v>
      </c>
      <c r="AM43" s="743">
        <f>+AL43*AK43</f>
        <v>6195.652173913044</v>
      </c>
      <c r="AN43" s="998"/>
      <c r="AO43" s="997">
        <f>+AM43+AM42</f>
        <v>6195.652173913044</v>
      </c>
      <c r="AQ43" s="732">
        <v>15156.26</v>
      </c>
      <c r="AS43" s="999">
        <f>AQ43-AM43</f>
        <v>8960.6078260869563</v>
      </c>
    </row>
    <row r="44" spans="1:45" s="732" customFormat="1" ht="15" customHeight="1">
      <c r="A44" s="733">
        <v>7</v>
      </c>
      <c r="B44" s="740" t="s">
        <v>362</v>
      </c>
      <c r="C44" s="740" t="s">
        <v>759</v>
      </c>
      <c r="D44" s="570">
        <v>15</v>
      </c>
      <c r="E44" s="571">
        <v>1</v>
      </c>
      <c r="F44" s="571">
        <v>1</v>
      </c>
      <c r="G44" s="571">
        <v>1</v>
      </c>
      <c r="H44" s="572"/>
      <c r="I44" s="572"/>
      <c r="J44" s="571">
        <v>1</v>
      </c>
      <c r="K44" s="571">
        <v>1</v>
      </c>
      <c r="L44" s="571">
        <v>1</v>
      </c>
      <c r="M44" s="571">
        <v>1</v>
      </c>
      <c r="N44" s="571">
        <v>1</v>
      </c>
      <c r="O44" s="572"/>
      <c r="P44" s="572"/>
      <c r="Q44" s="571">
        <v>1</v>
      </c>
      <c r="R44" s="571">
        <v>1</v>
      </c>
      <c r="S44" s="571">
        <v>1</v>
      </c>
      <c r="T44" s="571">
        <v>1</v>
      </c>
      <c r="U44" s="571">
        <v>1</v>
      </c>
      <c r="V44" s="572"/>
      <c r="W44" s="572"/>
      <c r="X44" s="571">
        <v>1</v>
      </c>
      <c r="Y44" s="571">
        <v>1</v>
      </c>
      <c r="Z44" s="571">
        <v>1</v>
      </c>
      <c r="AA44" s="571">
        <v>1</v>
      </c>
      <c r="AB44" s="571">
        <v>1</v>
      </c>
      <c r="AC44" s="572"/>
      <c r="AD44" s="572"/>
      <c r="AE44" s="571">
        <v>1</v>
      </c>
      <c r="AF44" s="571">
        <v>1</v>
      </c>
      <c r="AG44" s="571">
        <v>1</v>
      </c>
      <c r="AH44" s="571">
        <v>1</v>
      </c>
      <c r="AI44" s="571">
        <v>1</v>
      </c>
      <c r="AJ44" s="568">
        <f t="shared" si="1"/>
        <v>23</v>
      </c>
      <c r="AK44" s="569">
        <f t="shared" si="3"/>
        <v>1</v>
      </c>
      <c r="AL44" s="573">
        <v>8100</v>
      </c>
      <c r="AM44" s="743">
        <f t="shared" si="2"/>
        <v>8100</v>
      </c>
      <c r="AN44" s="998"/>
      <c r="AO44" s="997"/>
    </row>
    <row r="45" spans="1:45" s="732" customFormat="1" ht="15.65" customHeight="1">
      <c r="A45" s="733" t="s">
        <v>363</v>
      </c>
      <c r="B45" s="740" t="s">
        <v>362</v>
      </c>
      <c r="C45" s="740" t="s">
        <v>364</v>
      </c>
      <c r="D45" s="570"/>
      <c r="E45" s="571">
        <v>1</v>
      </c>
      <c r="F45" s="571"/>
      <c r="G45" s="571"/>
      <c r="H45" s="572"/>
      <c r="I45" s="572"/>
      <c r="J45" s="571"/>
      <c r="K45" s="571"/>
      <c r="L45" s="571"/>
      <c r="M45" s="571"/>
      <c r="N45" s="571"/>
      <c r="O45" s="572"/>
      <c r="P45" s="572"/>
      <c r="Q45" s="571"/>
      <c r="R45" s="571"/>
      <c r="S45" s="571"/>
      <c r="T45" s="571"/>
      <c r="U45" s="571"/>
      <c r="V45" s="572"/>
      <c r="W45" s="572"/>
      <c r="X45" s="571"/>
      <c r="Y45" s="571"/>
      <c r="Z45" s="571"/>
      <c r="AA45" s="571"/>
      <c r="AB45" s="571"/>
      <c r="AC45" s="572"/>
      <c r="AD45" s="572"/>
      <c r="AE45" s="571"/>
      <c r="AF45" s="571"/>
      <c r="AG45" s="571"/>
      <c r="AH45" s="571"/>
      <c r="AI45" s="571"/>
      <c r="AJ45" s="568">
        <f t="shared" si="1"/>
        <v>1</v>
      </c>
      <c r="AK45" s="569">
        <f t="shared" si="3"/>
        <v>4.3478260869565216E-2</v>
      </c>
      <c r="AL45" s="573">
        <v>8100</v>
      </c>
      <c r="AM45" s="743">
        <f t="shared" si="2"/>
        <v>352.17391304347825</v>
      </c>
      <c r="AN45" s="998"/>
      <c r="AO45" s="997"/>
    </row>
    <row r="46" spans="1:45" s="732" customFormat="1" ht="15" customHeight="1">
      <c r="A46" s="733" t="s">
        <v>365</v>
      </c>
      <c r="B46" s="740" t="s">
        <v>362</v>
      </c>
      <c r="C46" s="740" t="s">
        <v>366</v>
      </c>
      <c r="D46" s="570"/>
      <c r="E46" s="571">
        <v>1</v>
      </c>
      <c r="F46" s="571">
        <v>1</v>
      </c>
      <c r="G46" s="571">
        <v>1</v>
      </c>
      <c r="H46" s="572"/>
      <c r="I46" s="572"/>
      <c r="J46" s="571">
        <v>1</v>
      </c>
      <c r="K46" s="571">
        <v>1</v>
      </c>
      <c r="L46" s="571">
        <v>1</v>
      </c>
      <c r="M46" s="571">
        <v>1</v>
      </c>
      <c r="N46" s="571">
        <v>1</v>
      </c>
      <c r="O46" s="572"/>
      <c r="P46" s="572"/>
      <c r="Q46" s="571">
        <v>1</v>
      </c>
      <c r="R46" s="571">
        <v>1</v>
      </c>
      <c r="S46" s="571">
        <v>1</v>
      </c>
      <c r="T46" s="571">
        <v>1</v>
      </c>
      <c r="U46" s="571">
        <v>1</v>
      </c>
      <c r="V46" s="572"/>
      <c r="W46" s="572"/>
      <c r="X46" s="571">
        <v>1</v>
      </c>
      <c r="Y46" s="571">
        <v>1</v>
      </c>
      <c r="Z46" s="571">
        <v>1</v>
      </c>
      <c r="AA46" s="571">
        <v>1</v>
      </c>
      <c r="AB46" s="571">
        <v>1</v>
      </c>
      <c r="AC46" s="572"/>
      <c r="AD46" s="572"/>
      <c r="AE46" s="571">
        <v>1</v>
      </c>
      <c r="AF46" s="571">
        <v>1</v>
      </c>
      <c r="AG46" s="571">
        <v>1</v>
      </c>
      <c r="AH46" s="571">
        <v>1</v>
      </c>
      <c r="AI46" s="571">
        <v>1</v>
      </c>
      <c r="AJ46" s="568">
        <f t="shared" si="1"/>
        <v>23</v>
      </c>
      <c r="AK46" s="569">
        <f t="shared" si="3"/>
        <v>1</v>
      </c>
      <c r="AL46" s="573">
        <v>8100</v>
      </c>
      <c r="AM46" s="743">
        <f t="shared" si="2"/>
        <v>8100</v>
      </c>
      <c r="AN46" s="998"/>
      <c r="AO46" s="997"/>
    </row>
    <row r="47" spans="1:45" s="732" customFormat="1" ht="15" customHeight="1">
      <c r="A47" s="733" t="s">
        <v>367</v>
      </c>
      <c r="B47" s="740" t="s">
        <v>362</v>
      </c>
      <c r="C47" s="740" t="s">
        <v>368</v>
      </c>
      <c r="D47" s="570"/>
      <c r="E47" s="571">
        <v>1</v>
      </c>
      <c r="F47" s="571">
        <v>1</v>
      </c>
      <c r="G47" s="571">
        <v>1</v>
      </c>
      <c r="H47" s="572"/>
      <c r="I47" s="572"/>
      <c r="J47" s="571">
        <v>1</v>
      </c>
      <c r="K47" s="571">
        <v>1</v>
      </c>
      <c r="L47" s="571">
        <v>1</v>
      </c>
      <c r="M47" s="571">
        <v>1</v>
      </c>
      <c r="N47" s="571">
        <v>1</v>
      </c>
      <c r="O47" s="572"/>
      <c r="P47" s="572"/>
      <c r="Q47" s="571">
        <v>1</v>
      </c>
      <c r="R47" s="571">
        <v>1</v>
      </c>
      <c r="S47" s="571">
        <v>1</v>
      </c>
      <c r="T47" s="571">
        <v>1</v>
      </c>
      <c r="U47" s="571">
        <v>1</v>
      </c>
      <c r="V47" s="572"/>
      <c r="W47" s="572"/>
      <c r="X47" s="571">
        <v>1</v>
      </c>
      <c r="Y47" s="571">
        <v>1</v>
      </c>
      <c r="Z47" s="571">
        <v>1</v>
      </c>
      <c r="AA47" s="571">
        <v>1</v>
      </c>
      <c r="AB47" s="571">
        <v>1</v>
      </c>
      <c r="AC47" s="572"/>
      <c r="AD47" s="572"/>
      <c r="AE47" s="571">
        <v>1</v>
      </c>
      <c r="AF47" s="571">
        <v>1</v>
      </c>
      <c r="AG47" s="571">
        <v>1</v>
      </c>
      <c r="AH47" s="571">
        <v>1</v>
      </c>
      <c r="AI47" s="571">
        <v>1</v>
      </c>
      <c r="AJ47" s="568">
        <f t="shared" si="1"/>
        <v>23</v>
      </c>
      <c r="AK47" s="569">
        <f t="shared" si="3"/>
        <v>1</v>
      </c>
      <c r="AL47" s="573">
        <v>8100</v>
      </c>
      <c r="AM47" s="743">
        <f t="shared" si="2"/>
        <v>8100</v>
      </c>
      <c r="AN47" s="998"/>
      <c r="AO47" s="997"/>
    </row>
    <row r="48" spans="1:45" s="732" customFormat="1" ht="15" customHeight="1">
      <c r="A48" s="733" t="s">
        <v>369</v>
      </c>
      <c r="B48" s="740" t="s">
        <v>362</v>
      </c>
      <c r="C48" s="740" t="s">
        <v>370</v>
      </c>
      <c r="D48" s="570"/>
      <c r="E48" s="571">
        <v>1</v>
      </c>
      <c r="F48" s="571">
        <v>1</v>
      </c>
      <c r="G48" s="571">
        <v>1</v>
      </c>
      <c r="H48" s="572"/>
      <c r="I48" s="572"/>
      <c r="J48" s="571">
        <v>1</v>
      </c>
      <c r="K48" s="571">
        <v>1</v>
      </c>
      <c r="L48" s="571">
        <v>1</v>
      </c>
      <c r="M48" s="571">
        <v>1</v>
      </c>
      <c r="N48" s="571">
        <v>1</v>
      </c>
      <c r="O48" s="572"/>
      <c r="P48" s="572"/>
      <c r="Q48" s="571">
        <v>1</v>
      </c>
      <c r="R48" s="571">
        <v>1</v>
      </c>
      <c r="S48" s="571">
        <v>1</v>
      </c>
      <c r="T48" s="571">
        <v>1</v>
      </c>
      <c r="U48" s="571">
        <v>1</v>
      </c>
      <c r="V48" s="572"/>
      <c r="W48" s="572"/>
      <c r="X48" s="571">
        <v>1</v>
      </c>
      <c r="Y48" s="571">
        <v>1</v>
      </c>
      <c r="Z48" s="571">
        <v>1</v>
      </c>
      <c r="AA48" s="571">
        <v>1</v>
      </c>
      <c r="AB48" s="571">
        <v>1</v>
      </c>
      <c r="AC48" s="572"/>
      <c r="AD48" s="572"/>
      <c r="AE48" s="571">
        <v>1</v>
      </c>
      <c r="AF48" s="571">
        <v>1</v>
      </c>
      <c r="AG48" s="571">
        <v>1</v>
      </c>
      <c r="AH48" s="571">
        <v>1</v>
      </c>
      <c r="AI48" s="571">
        <v>1</v>
      </c>
      <c r="AJ48" s="568">
        <f t="shared" si="1"/>
        <v>23</v>
      </c>
      <c r="AK48" s="569">
        <f t="shared" si="3"/>
        <v>1</v>
      </c>
      <c r="AL48" s="573">
        <v>8100</v>
      </c>
      <c r="AM48" s="743">
        <f t="shared" si="2"/>
        <v>8100</v>
      </c>
      <c r="AN48" s="998"/>
      <c r="AO48" s="997"/>
    </row>
    <row r="49" spans="1:41" s="732" customFormat="1" ht="15" customHeight="1">
      <c r="A49" s="733" t="s">
        <v>371</v>
      </c>
      <c r="B49" s="740" t="s">
        <v>362</v>
      </c>
      <c r="C49" s="740" t="s">
        <v>372</v>
      </c>
      <c r="D49" s="570"/>
      <c r="E49" s="571">
        <v>1</v>
      </c>
      <c r="F49" s="571">
        <v>1</v>
      </c>
      <c r="G49" s="571">
        <v>1</v>
      </c>
      <c r="H49" s="572"/>
      <c r="I49" s="572"/>
      <c r="J49" s="571">
        <v>1</v>
      </c>
      <c r="K49" s="571">
        <v>1</v>
      </c>
      <c r="L49" s="571">
        <v>1</v>
      </c>
      <c r="M49" s="571">
        <v>1</v>
      </c>
      <c r="N49" s="571">
        <v>1</v>
      </c>
      <c r="O49" s="572"/>
      <c r="P49" s="572"/>
      <c r="Q49" s="571">
        <v>1</v>
      </c>
      <c r="R49" s="571">
        <v>1</v>
      </c>
      <c r="S49" s="571">
        <v>1</v>
      </c>
      <c r="T49" s="571">
        <v>1</v>
      </c>
      <c r="U49" s="571">
        <v>1</v>
      </c>
      <c r="V49" s="572"/>
      <c r="W49" s="572"/>
      <c r="X49" s="571">
        <v>1</v>
      </c>
      <c r="Y49" s="571">
        <v>1</v>
      </c>
      <c r="Z49" s="571">
        <v>1</v>
      </c>
      <c r="AA49" s="571">
        <v>1</v>
      </c>
      <c r="AB49" s="571">
        <v>1</v>
      </c>
      <c r="AC49" s="572"/>
      <c r="AD49" s="572"/>
      <c r="AE49" s="571">
        <v>1</v>
      </c>
      <c r="AF49" s="571">
        <v>1</v>
      </c>
      <c r="AG49" s="571">
        <v>1</v>
      </c>
      <c r="AH49" s="571">
        <v>1</v>
      </c>
      <c r="AI49" s="571">
        <v>1</v>
      </c>
      <c r="AJ49" s="568">
        <f t="shared" si="1"/>
        <v>23</v>
      </c>
      <c r="AK49" s="569">
        <f t="shared" si="3"/>
        <v>1</v>
      </c>
      <c r="AL49" s="573">
        <v>8100</v>
      </c>
      <c r="AM49" s="743">
        <f t="shared" si="2"/>
        <v>8100</v>
      </c>
      <c r="AN49" s="998"/>
      <c r="AO49" s="997"/>
    </row>
    <row r="50" spans="1:41" s="732" customFormat="1" ht="15" customHeight="1">
      <c r="A50" s="733" t="s">
        <v>373</v>
      </c>
      <c r="B50" s="740" t="s">
        <v>362</v>
      </c>
      <c r="C50" s="740" t="s">
        <v>374</v>
      </c>
      <c r="D50" s="570"/>
      <c r="E50" s="571">
        <v>1</v>
      </c>
      <c r="F50" s="571">
        <v>1</v>
      </c>
      <c r="G50" s="571">
        <v>1</v>
      </c>
      <c r="H50" s="572"/>
      <c r="I50" s="572"/>
      <c r="J50" s="571">
        <v>1</v>
      </c>
      <c r="K50" s="571">
        <v>1</v>
      </c>
      <c r="L50" s="571">
        <v>1</v>
      </c>
      <c r="M50" s="571">
        <v>1</v>
      </c>
      <c r="N50" s="571">
        <v>1</v>
      </c>
      <c r="O50" s="572"/>
      <c r="P50" s="572"/>
      <c r="Q50" s="571">
        <v>1</v>
      </c>
      <c r="R50" s="571">
        <v>1</v>
      </c>
      <c r="S50" s="571">
        <v>1</v>
      </c>
      <c r="T50" s="571">
        <v>1</v>
      </c>
      <c r="U50" s="571">
        <v>1</v>
      </c>
      <c r="V50" s="572"/>
      <c r="W50" s="572"/>
      <c r="X50" s="571">
        <v>1</v>
      </c>
      <c r="Y50" s="571">
        <v>1</v>
      </c>
      <c r="Z50" s="571">
        <v>1</v>
      </c>
      <c r="AA50" s="571">
        <v>1</v>
      </c>
      <c r="AB50" s="571">
        <v>1</v>
      </c>
      <c r="AC50" s="572"/>
      <c r="AD50" s="572"/>
      <c r="AE50" s="571">
        <v>1</v>
      </c>
      <c r="AF50" s="571">
        <v>1</v>
      </c>
      <c r="AG50" s="571">
        <v>1</v>
      </c>
      <c r="AH50" s="571">
        <v>1</v>
      </c>
      <c r="AI50" s="571">
        <v>1</v>
      </c>
      <c r="AJ50" s="568">
        <f t="shared" si="1"/>
        <v>23</v>
      </c>
      <c r="AK50" s="569">
        <f t="shared" si="3"/>
        <v>1</v>
      </c>
      <c r="AL50" s="573">
        <v>8100</v>
      </c>
      <c r="AM50" s="743">
        <f t="shared" si="2"/>
        <v>8100</v>
      </c>
      <c r="AN50" s="998"/>
      <c r="AO50" s="997"/>
    </row>
    <row r="51" spans="1:41" s="732" customFormat="1" ht="15" customHeight="1">
      <c r="A51" s="733" t="s">
        <v>375</v>
      </c>
      <c r="B51" s="740" t="s">
        <v>362</v>
      </c>
      <c r="C51" s="740" t="s">
        <v>376</v>
      </c>
      <c r="D51" s="570"/>
      <c r="E51" s="571">
        <v>1</v>
      </c>
      <c r="F51" s="571">
        <v>1</v>
      </c>
      <c r="G51" s="571">
        <v>1</v>
      </c>
      <c r="H51" s="572"/>
      <c r="I51" s="572"/>
      <c r="J51" s="571">
        <v>1</v>
      </c>
      <c r="K51" s="571">
        <v>1</v>
      </c>
      <c r="L51" s="571">
        <v>1</v>
      </c>
      <c r="M51" s="571">
        <v>1</v>
      </c>
      <c r="N51" s="571">
        <v>1</v>
      </c>
      <c r="O51" s="572"/>
      <c r="P51" s="572"/>
      <c r="Q51" s="571">
        <v>1</v>
      </c>
      <c r="R51" s="571">
        <v>1</v>
      </c>
      <c r="S51" s="571">
        <v>1</v>
      </c>
      <c r="T51" s="571">
        <v>1</v>
      </c>
      <c r="U51" s="571">
        <v>1</v>
      </c>
      <c r="V51" s="572"/>
      <c r="W51" s="572"/>
      <c r="X51" s="571">
        <v>1</v>
      </c>
      <c r="Y51" s="571">
        <v>1</v>
      </c>
      <c r="Z51" s="571">
        <v>1</v>
      </c>
      <c r="AA51" s="571">
        <v>1</v>
      </c>
      <c r="AB51" s="571">
        <v>1</v>
      </c>
      <c r="AC51" s="572"/>
      <c r="AD51" s="572"/>
      <c r="AE51" s="571">
        <v>1</v>
      </c>
      <c r="AF51" s="571">
        <v>1</v>
      </c>
      <c r="AG51" s="571">
        <v>1</v>
      </c>
      <c r="AH51" s="571">
        <v>1</v>
      </c>
      <c r="AI51" s="571">
        <v>1</v>
      </c>
      <c r="AJ51" s="568">
        <f t="shared" si="1"/>
        <v>23</v>
      </c>
      <c r="AK51" s="569">
        <f t="shared" si="3"/>
        <v>1</v>
      </c>
      <c r="AL51" s="573">
        <v>8100</v>
      </c>
      <c r="AM51" s="743">
        <f t="shared" si="2"/>
        <v>8100</v>
      </c>
      <c r="AN51" s="998"/>
      <c r="AO51" s="997"/>
    </row>
    <row r="52" spans="1:41" s="732" customFormat="1" ht="15" customHeight="1">
      <c r="A52" s="733" t="s">
        <v>377</v>
      </c>
      <c r="B52" s="740" t="s">
        <v>362</v>
      </c>
      <c r="C52" s="740" t="s">
        <v>378</v>
      </c>
      <c r="D52" s="570"/>
      <c r="E52" s="571">
        <v>1</v>
      </c>
      <c r="F52" s="571">
        <v>1</v>
      </c>
      <c r="G52" s="571">
        <v>1</v>
      </c>
      <c r="H52" s="572"/>
      <c r="I52" s="572"/>
      <c r="J52" s="571">
        <v>1</v>
      </c>
      <c r="K52" s="571">
        <v>1</v>
      </c>
      <c r="L52" s="571">
        <v>1</v>
      </c>
      <c r="M52" s="571">
        <v>1</v>
      </c>
      <c r="N52" s="571">
        <v>1</v>
      </c>
      <c r="O52" s="572"/>
      <c r="P52" s="572"/>
      <c r="Q52" s="571">
        <v>1</v>
      </c>
      <c r="R52" s="571">
        <v>1</v>
      </c>
      <c r="S52" s="571">
        <v>1</v>
      </c>
      <c r="T52" s="571">
        <v>1</v>
      </c>
      <c r="U52" s="571">
        <v>1</v>
      </c>
      <c r="V52" s="572"/>
      <c r="W52" s="572"/>
      <c r="X52" s="571">
        <v>1</v>
      </c>
      <c r="Y52" s="571">
        <v>1</v>
      </c>
      <c r="Z52" s="571">
        <v>1</v>
      </c>
      <c r="AA52" s="571">
        <v>1</v>
      </c>
      <c r="AB52" s="571">
        <v>1</v>
      </c>
      <c r="AC52" s="572"/>
      <c r="AD52" s="572"/>
      <c r="AE52" s="571">
        <v>1</v>
      </c>
      <c r="AF52" s="571">
        <v>1</v>
      </c>
      <c r="AG52" s="571">
        <v>1</v>
      </c>
      <c r="AH52" s="571">
        <v>1</v>
      </c>
      <c r="AI52" s="571">
        <v>1</v>
      </c>
      <c r="AJ52" s="568">
        <f t="shared" si="1"/>
        <v>23</v>
      </c>
      <c r="AK52" s="569">
        <f t="shared" si="3"/>
        <v>1</v>
      </c>
      <c r="AL52" s="573">
        <v>8100</v>
      </c>
      <c r="AM52" s="743">
        <f t="shared" si="2"/>
        <v>8100</v>
      </c>
      <c r="AN52" s="998"/>
      <c r="AO52" s="997"/>
    </row>
    <row r="53" spans="1:41" s="732" customFormat="1" ht="15" customHeight="1">
      <c r="A53" s="733" t="s">
        <v>379</v>
      </c>
      <c r="B53" s="740" t="s">
        <v>362</v>
      </c>
      <c r="C53" s="740" t="s">
        <v>380</v>
      </c>
      <c r="D53" s="570"/>
      <c r="E53" s="571">
        <v>1</v>
      </c>
      <c r="F53" s="571">
        <v>1</v>
      </c>
      <c r="G53" s="571">
        <v>1</v>
      </c>
      <c r="H53" s="572"/>
      <c r="I53" s="572"/>
      <c r="J53" s="571">
        <v>1</v>
      </c>
      <c r="K53" s="571">
        <v>1</v>
      </c>
      <c r="L53" s="571">
        <v>1</v>
      </c>
      <c r="M53" s="571">
        <v>1</v>
      </c>
      <c r="N53" s="571">
        <v>1</v>
      </c>
      <c r="O53" s="572"/>
      <c r="P53" s="572"/>
      <c r="Q53" s="571"/>
      <c r="R53" s="571"/>
      <c r="S53" s="571"/>
      <c r="T53" s="571"/>
      <c r="U53" s="571"/>
      <c r="V53" s="572"/>
      <c r="W53" s="572"/>
      <c r="X53" s="571"/>
      <c r="Y53" s="571"/>
      <c r="Z53" s="571"/>
      <c r="AA53" s="571"/>
      <c r="AB53" s="571"/>
      <c r="AC53" s="572"/>
      <c r="AD53" s="572"/>
      <c r="AE53" s="571"/>
      <c r="AF53" s="571"/>
      <c r="AG53" s="571"/>
      <c r="AH53" s="571"/>
      <c r="AI53" s="571"/>
      <c r="AJ53" s="568">
        <f t="shared" si="1"/>
        <v>8</v>
      </c>
      <c r="AK53" s="569">
        <f t="shared" si="3"/>
        <v>0.34782608695652173</v>
      </c>
      <c r="AL53" s="573">
        <v>8100</v>
      </c>
      <c r="AM53" s="743">
        <f>+AL53*AK53</f>
        <v>2817.391304347826</v>
      </c>
      <c r="AN53" s="998"/>
      <c r="AO53" s="997"/>
    </row>
    <row r="54" spans="1:41" s="732" customFormat="1" ht="15" customHeight="1">
      <c r="A54" s="733" t="s">
        <v>381</v>
      </c>
      <c r="B54" s="740" t="s">
        <v>362</v>
      </c>
      <c r="C54" s="740" t="s">
        <v>382</v>
      </c>
      <c r="D54" s="570"/>
      <c r="E54" s="571"/>
      <c r="F54" s="571"/>
      <c r="G54" s="571"/>
      <c r="H54" s="572"/>
      <c r="I54" s="572"/>
      <c r="J54" s="571"/>
      <c r="K54" s="571"/>
      <c r="L54" s="571"/>
      <c r="M54" s="571"/>
      <c r="N54" s="571"/>
      <c r="O54" s="572"/>
      <c r="P54" s="572"/>
      <c r="Q54" s="571"/>
      <c r="R54" s="571"/>
      <c r="S54" s="571"/>
      <c r="T54" s="571"/>
      <c r="U54" s="571"/>
      <c r="V54" s="572"/>
      <c r="W54" s="572"/>
      <c r="X54" s="571"/>
      <c r="Y54" s="571"/>
      <c r="Z54" s="571"/>
      <c r="AA54" s="571"/>
      <c r="AB54" s="571"/>
      <c r="AC54" s="572"/>
      <c r="AD54" s="572"/>
      <c r="AE54" s="571"/>
      <c r="AF54" s="571"/>
      <c r="AG54" s="571"/>
      <c r="AH54" s="571"/>
      <c r="AI54" s="571"/>
      <c r="AJ54" s="568">
        <f t="shared" si="1"/>
        <v>0</v>
      </c>
      <c r="AK54" s="569">
        <f t="shared" si="3"/>
        <v>0</v>
      </c>
      <c r="AL54" s="573">
        <v>8100</v>
      </c>
      <c r="AM54" s="743">
        <f>+AL54*AK54</f>
        <v>0</v>
      </c>
      <c r="AN54" s="998"/>
      <c r="AO54" s="997"/>
    </row>
    <row r="55" spans="1:41" s="732" customFormat="1" ht="15" customHeight="1">
      <c r="A55" s="733" t="s">
        <v>383</v>
      </c>
      <c r="B55" s="740" t="s">
        <v>362</v>
      </c>
      <c r="C55" s="740" t="s">
        <v>384</v>
      </c>
      <c r="D55" s="570"/>
      <c r="E55" s="571">
        <v>1</v>
      </c>
      <c r="F55" s="571">
        <v>1</v>
      </c>
      <c r="G55" s="571">
        <v>1</v>
      </c>
      <c r="H55" s="572"/>
      <c r="I55" s="572"/>
      <c r="J55" s="571">
        <v>1</v>
      </c>
      <c r="K55" s="571">
        <v>1</v>
      </c>
      <c r="L55" s="571">
        <v>1</v>
      </c>
      <c r="M55" s="571">
        <v>1</v>
      </c>
      <c r="N55" s="571">
        <v>1</v>
      </c>
      <c r="O55" s="572"/>
      <c r="P55" s="572"/>
      <c r="Q55" s="571">
        <v>1</v>
      </c>
      <c r="R55" s="571">
        <v>1</v>
      </c>
      <c r="S55" s="571">
        <v>1</v>
      </c>
      <c r="T55" s="571">
        <v>1</v>
      </c>
      <c r="U55" s="571">
        <v>1</v>
      </c>
      <c r="V55" s="572"/>
      <c r="W55" s="572"/>
      <c r="X55" s="571">
        <v>1</v>
      </c>
      <c r="Y55" s="571">
        <v>1</v>
      </c>
      <c r="Z55" s="571">
        <v>1</v>
      </c>
      <c r="AA55" s="571">
        <v>1</v>
      </c>
      <c r="AB55" s="571">
        <v>1</v>
      </c>
      <c r="AC55" s="572"/>
      <c r="AD55" s="572"/>
      <c r="AE55" s="571">
        <v>1</v>
      </c>
      <c r="AF55" s="571">
        <v>1</v>
      </c>
      <c r="AG55" s="571">
        <v>1</v>
      </c>
      <c r="AH55" s="571">
        <v>1</v>
      </c>
      <c r="AI55" s="571">
        <v>1</v>
      </c>
      <c r="AJ55" s="568">
        <f t="shared" si="1"/>
        <v>23</v>
      </c>
      <c r="AK55" s="569">
        <f t="shared" si="3"/>
        <v>1</v>
      </c>
      <c r="AL55" s="573">
        <v>8100</v>
      </c>
      <c r="AM55" s="743">
        <f>+AL55*AK55</f>
        <v>8100</v>
      </c>
      <c r="AN55" s="998"/>
      <c r="AO55" s="997"/>
    </row>
    <row r="56" spans="1:41" s="732" customFormat="1" ht="15" customHeight="1">
      <c r="A56" s="733" t="s">
        <v>385</v>
      </c>
      <c r="B56" s="740" t="s">
        <v>362</v>
      </c>
      <c r="C56" s="740" t="s">
        <v>386</v>
      </c>
      <c r="D56" s="570"/>
      <c r="E56" s="571">
        <v>1</v>
      </c>
      <c r="F56" s="571">
        <v>1</v>
      </c>
      <c r="G56" s="571">
        <v>1</v>
      </c>
      <c r="H56" s="572"/>
      <c r="I56" s="572"/>
      <c r="J56" s="571">
        <v>1</v>
      </c>
      <c r="K56" s="571">
        <v>1</v>
      </c>
      <c r="L56" s="571">
        <v>1</v>
      </c>
      <c r="M56" s="571">
        <v>1</v>
      </c>
      <c r="N56" s="571">
        <v>1</v>
      </c>
      <c r="O56" s="572"/>
      <c r="P56" s="572"/>
      <c r="Q56" s="571">
        <v>1</v>
      </c>
      <c r="R56" s="571">
        <v>1</v>
      </c>
      <c r="S56" s="571">
        <v>1</v>
      </c>
      <c r="T56" s="571">
        <v>1</v>
      </c>
      <c r="U56" s="571">
        <v>1</v>
      </c>
      <c r="V56" s="572"/>
      <c r="W56" s="572"/>
      <c r="X56" s="571">
        <v>1</v>
      </c>
      <c r="Y56" s="571">
        <v>1</v>
      </c>
      <c r="Z56" s="571">
        <v>1</v>
      </c>
      <c r="AA56" s="571">
        <v>1</v>
      </c>
      <c r="AB56" s="571">
        <v>1</v>
      </c>
      <c r="AC56" s="572"/>
      <c r="AD56" s="572"/>
      <c r="AE56" s="571">
        <v>1</v>
      </c>
      <c r="AF56" s="571">
        <v>1</v>
      </c>
      <c r="AG56" s="571">
        <v>1</v>
      </c>
      <c r="AH56" s="571">
        <v>1</v>
      </c>
      <c r="AI56" s="571">
        <v>1</v>
      </c>
      <c r="AJ56" s="568">
        <f t="shared" si="1"/>
        <v>23</v>
      </c>
      <c r="AK56" s="569">
        <f t="shared" si="3"/>
        <v>1</v>
      </c>
      <c r="AL56" s="573">
        <v>8100</v>
      </c>
      <c r="AM56" s="743">
        <f>+AL56*AK56</f>
        <v>8100</v>
      </c>
      <c r="AN56" s="998"/>
      <c r="AO56" s="997"/>
    </row>
    <row r="57" spans="1:41" s="732" customFormat="1" ht="15" customHeight="1">
      <c r="A57" s="733" t="s">
        <v>387</v>
      </c>
      <c r="B57" s="740" t="s">
        <v>362</v>
      </c>
      <c r="C57" s="740" t="s">
        <v>388</v>
      </c>
      <c r="D57" s="570"/>
      <c r="E57" s="571">
        <v>1</v>
      </c>
      <c r="F57" s="571">
        <v>1</v>
      </c>
      <c r="G57" s="571">
        <v>1</v>
      </c>
      <c r="H57" s="572"/>
      <c r="I57" s="572"/>
      <c r="J57" s="571">
        <v>1</v>
      </c>
      <c r="K57" s="571">
        <v>1</v>
      </c>
      <c r="L57" s="571">
        <v>1</v>
      </c>
      <c r="M57" s="571">
        <v>1</v>
      </c>
      <c r="N57" s="571">
        <v>1</v>
      </c>
      <c r="O57" s="572"/>
      <c r="P57" s="572"/>
      <c r="Q57" s="571">
        <v>1</v>
      </c>
      <c r="R57" s="571">
        <v>1</v>
      </c>
      <c r="S57" s="571">
        <v>1</v>
      </c>
      <c r="T57" s="571">
        <v>1</v>
      </c>
      <c r="U57" s="571">
        <v>1</v>
      </c>
      <c r="V57" s="572"/>
      <c r="W57" s="572"/>
      <c r="X57" s="571">
        <v>1</v>
      </c>
      <c r="Y57" s="571">
        <v>1</v>
      </c>
      <c r="Z57" s="571">
        <v>1</v>
      </c>
      <c r="AA57" s="571">
        <v>1</v>
      </c>
      <c r="AB57" s="571">
        <v>1</v>
      </c>
      <c r="AC57" s="572"/>
      <c r="AD57" s="572"/>
      <c r="AE57" s="571">
        <v>1</v>
      </c>
      <c r="AF57" s="571">
        <v>1</v>
      </c>
      <c r="AG57" s="571">
        <v>1</v>
      </c>
      <c r="AH57" s="571">
        <v>1</v>
      </c>
      <c r="AI57" s="571">
        <v>1</v>
      </c>
      <c r="AJ57" s="568">
        <f>SUM(E57:AI57)</f>
        <v>23</v>
      </c>
      <c r="AK57" s="569">
        <f t="shared" si="3"/>
        <v>1</v>
      </c>
      <c r="AL57" s="573">
        <v>8100</v>
      </c>
      <c r="AM57" s="743">
        <f>+AL57*AK57</f>
        <v>8100</v>
      </c>
      <c r="AN57" s="998"/>
      <c r="AO57" s="997"/>
    </row>
    <row r="58" spans="1:41" s="732" customFormat="1" ht="15" customHeight="1">
      <c r="A58" s="733" t="s">
        <v>389</v>
      </c>
      <c r="B58" s="740" t="s">
        <v>362</v>
      </c>
      <c r="C58" s="740" t="s">
        <v>390</v>
      </c>
      <c r="D58" s="570"/>
      <c r="E58" s="571">
        <v>1</v>
      </c>
      <c r="F58" s="571">
        <v>1</v>
      </c>
      <c r="G58" s="571">
        <v>1</v>
      </c>
      <c r="H58" s="572"/>
      <c r="I58" s="572"/>
      <c r="J58" s="571">
        <v>1</v>
      </c>
      <c r="K58" s="571">
        <v>1</v>
      </c>
      <c r="L58" s="571">
        <v>1</v>
      </c>
      <c r="M58" s="571">
        <v>1</v>
      </c>
      <c r="N58" s="571">
        <v>1</v>
      </c>
      <c r="O58" s="572"/>
      <c r="P58" s="572"/>
      <c r="Q58" s="571">
        <v>1</v>
      </c>
      <c r="R58" s="571">
        <v>1</v>
      </c>
      <c r="S58" s="571">
        <v>1</v>
      </c>
      <c r="T58" s="571">
        <v>1</v>
      </c>
      <c r="U58" s="571">
        <v>1</v>
      </c>
      <c r="V58" s="572"/>
      <c r="W58" s="572"/>
      <c r="X58" s="571">
        <v>1</v>
      </c>
      <c r="Y58" s="571">
        <v>1</v>
      </c>
      <c r="Z58" s="571">
        <v>1</v>
      </c>
      <c r="AA58" s="571">
        <v>1</v>
      </c>
      <c r="AB58" s="571">
        <v>1</v>
      </c>
      <c r="AC58" s="572"/>
      <c r="AD58" s="572"/>
      <c r="AE58" s="571">
        <v>1</v>
      </c>
      <c r="AF58" s="571">
        <v>1</v>
      </c>
      <c r="AG58" s="571">
        <v>1</v>
      </c>
      <c r="AH58" s="571">
        <v>1</v>
      </c>
      <c r="AI58" s="571">
        <v>1</v>
      </c>
      <c r="AJ58" s="568">
        <f t="shared" ref="AJ58:AJ73" si="5">SUM(E58:AI58)</f>
        <v>23</v>
      </c>
      <c r="AK58" s="569">
        <f t="shared" si="3"/>
        <v>1</v>
      </c>
      <c r="AL58" s="573">
        <v>8100</v>
      </c>
      <c r="AM58" s="743">
        <f t="shared" ref="AM58:AM59" si="6">+AL58*AK58</f>
        <v>8100</v>
      </c>
      <c r="AN58" s="998"/>
      <c r="AO58" s="997"/>
    </row>
    <row r="59" spans="1:41" s="732" customFormat="1" ht="15" customHeight="1">
      <c r="A59" s="733" t="s">
        <v>391</v>
      </c>
      <c r="B59" s="740" t="s">
        <v>362</v>
      </c>
      <c r="C59" s="740" t="s">
        <v>392</v>
      </c>
      <c r="D59" s="570"/>
      <c r="E59" s="571">
        <v>1</v>
      </c>
      <c r="F59" s="571">
        <v>1</v>
      </c>
      <c r="G59" s="571">
        <v>1</v>
      </c>
      <c r="H59" s="572"/>
      <c r="I59" s="572"/>
      <c r="J59" s="571">
        <v>1</v>
      </c>
      <c r="K59" s="571">
        <v>1</v>
      </c>
      <c r="L59" s="571">
        <v>1</v>
      </c>
      <c r="M59" s="571">
        <v>1</v>
      </c>
      <c r="N59" s="571">
        <v>1</v>
      </c>
      <c r="O59" s="572"/>
      <c r="P59" s="572"/>
      <c r="Q59" s="571">
        <v>1</v>
      </c>
      <c r="R59" s="571">
        <v>1</v>
      </c>
      <c r="S59" s="571">
        <v>1</v>
      </c>
      <c r="T59" s="571">
        <v>1</v>
      </c>
      <c r="U59" s="571">
        <v>1</v>
      </c>
      <c r="V59" s="572"/>
      <c r="W59" s="572"/>
      <c r="X59" s="571">
        <v>1</v>
      </c>
      <c r="Y59" s="571">
        <v>1</v>
      </c>
      <c r="Z59" s="571">
        <v>1</v>
      </c>
      <c r="AA59" s="571">
        <v>1</v>
      </c>
      <c r="AB59" s="571">
        <v>1</v>
      </c>
      <c r="AC59" s="572"/>
      <c r="AD59" s="572"/>
      <c r="AE59" s="571">
        <v>1</v>
      </c>
      <c r="AF59" s="571">
        <v>1</v>
      </c>
      <c r="AG59" s="571">
        <v>1</v>
      </c>
      <c r="AH59" s="571">
        <v>1</v>
      </c>
      <c r="AI59" s="571">
        <v>1</v>
      </c>
      <c r="AJ59" s="568">
        <f t="shared" si="5"/>
        <v>23</v>
      </c>
      <c r="AK59" s="569">
        <f t="shared" si="3"/>
        <v>1</v>
      </c>
      <c r="AL59" s="573">
        <v>8100</v>
      </c>
      <c r="AM59" s="743">
        <f t="shared" si="6"/>
        <v>8100</v>
      </c>
      <c r="AN59" s="998"/>
      <c r="AO59" s="997"/>
    </row>
    <row r="60" spans="1:41" s="732" customFormat="1" ht="15" customHeight="1">
      <c r="A60" s="733" t="s">
        <v>393</v>
      </c>
      <c r="B60" s="740" t="s">
        <v>362</v>
      </c>
      <c r="C60" s="740" t="s">
        <v>935</v>
      </c>
      <c r="D60" s="570"/>
      <c r="E60" s="571">
        <v>1</v>
      </c>
      <c r="F60" s="571">
        <v>1</v>
      </c>
      <c r="G60" s="571">
        <v>1</v>
      </c>
      <c r="H60" s="572"/>
      <c r="I60" s="572"/>
      <c r="J60" s="571">
        <v>1</v>
      </c>
      <c r="K60" s="571">
        <v>1</v>
      </c>
      <c r="L60" s="571">
        <v>1</v>
      </c>
      <c r="M60" s="571">
        <v>1</v>
      </c>
      <c r="N60" s="571">
        <v>1</v>
      </c>
      <c r="O60" s="572"/>
      <c r="P60" s="572"/>
      <c r="Q60" s="571">
        <v>1</v>
      </c>
      <c r="R60" s="571">
        <v>1</v>
      </c>
      <c r="S60" s="571">
        <v>1</v>
      </c>
      <c r="T60" s="571">
        <v>1</v>
      </c>
      <c r="U60" s="571">
        <v>1</v>
      </c>
      <c r="V60" s="572"/>
      <c r="W60" s="572"/>
      <c r="X60" s="571">
        <v>1</v>
      </c>
      <c r="Y60" s="571">
        <v>1</v>
      </c>
      <c r="Z60" s="571">
        <v>1</v>
      </c>
      <c r="AA60" s="571">
        <v>1</v>
      </c>
      <c r="AB60" s="571">
        <v>1</v>
      </c>
      <c r="AC60" s="572"/>
      <c r="AD60" s="572"/>
      <c r="AE60" s="571">
        <v>1</v>
      </c>
      <c r="AF60" s="571">
        <v>1</v>
      </c>
      <c r="AG60" s="571">
        <v>1</v>
      </c>
      <c r="AH60" s="571">
        <v>1</v>
      </c>
      <c r="AI60" s="571">
        <v>1</v>
      </c>
      <c r="AJ60" s="568">
        <f t="shared" si="5"/>
        <v>23</v>
      </c>
      <c r="AK60" s="569">
        <f>+AJ60/AJ$3</f>
        <v>1</v>
      </c>
      <c r="AL60" s="573">
        <v>8100</v>
      </c>
      <c r="AM60" s="743">
        <f>+AL60*AK60</f>
        <v>8100</v>
      </c>
      <c r="AN60" s="998"/>
      <c r="AO60" s="997"/>
    </row>
    <row r="61" spans="1:41" s="732" customFormat="1" ht="15" customHeight="1">
      <c r="A61" s="733" t="s">
        <v>395</v>
      </c>
      <c r="B61" s="740" t="s">
        <v>362</v>
      </c>
      <c r="C61" s="740" t="s">
        <v>1030</v>
      </c>
      <c r="D61" s="570"/>
      <c r="E61" s="571">
        <v>1</v>
      </c>
      <c r="F61" s="571">
        <v>1</v>
      </c>
      <c r="G61" s="571">
        <v>1</v>
      </c>
      <c r="H61" s="572"/>
      <c r="I61" s="572"/>
      <c r="J61" s="571">
        <v>1</v>
      </c>
      <c r="K61" s="571">
        <v>1</v>
      </c>
      <c r="L61" s="571">
        <v>1</v>
      </c>
      <c r="M61" s="571">
        <v>1</v>
      </c>
      <c r="N61" s="571">
        <v>1</v>
      </c>
      <c r="O61" s="572"/>
      <c r="P61" s="572"/>
      <c r="Q61" s="571">
        <v>1</v>
      </c>
      <c r="R61" s="571">
        <v>1</v>
      </c>
      <c r="S61" s="571">
        <v>1</v>
      </c>
      <c r="T61" s="571">
        <v>1</v>
      </c>
      <c r="U61" s="571">
        <v>1</v>
      </c>
      <c r="V61" s="572"/>
      <c r="W61" s="572"/>
      <c r="X61" s="571">
        <v>1</v>
      </c>
      <c r="Y61" s="571">
        <v>1</v>
      </c>
      <c r="Z61" s="571">
        <v>1</v>
      </c>
      <c r="AA61" s="571">
        <v>1</v>
      </c>
      <c r="AB61" s="571">
        <v>1</v>
      </c>
      <c r="AC61" s="572"/>
      <c r="AD61" s="572"/>
      <c r="AE61" s="571">
        <v>1</v>
      </c>
      <c r="AF61" s="571">
        <v>1</v>
      </c>
      <c r="AG61" s="571">
        <v>1</v>
      </c>
      <c r="AH61" s="571">
        <v>1</v>
      </c>
      <c r="AI61" s="571">
        <v>1</v>
      </c>
      <c r="AJ61" s="568">
        <f t="shared" si="5"/>
        <v>23</v>
      </c>
      <c r="AK61" s="569">
        <f>+AJ61/AJ$3</f>
        <v>1</v>
      </c>
      <c r="AL61" s="573">
        <v>8100</v>
      </c>
      <c r="AM61" s="743">
        <f>+AL61*AK61</f>
        <v>8100</v>
      </c>
      <c r="AN61" s="998"/>
      <c r="AO61" s="997">
        <f>SUM(AM44:AM61)</f>
        <v>124669.56521739131</v>
      </c>
    </row>
    <row r="62" spans="1:41" s="732" customFormat="1" ht="15" customHeight="1">
      <c r="A62" s="733" t="s">
        <v>844</v>
      </c>
      <c r="B62" s="740" t="s">
        <v>843</v>
      </c>
      <c r="C62" s="740" t="s">
        <v>394</v>
      </c>
      <c r="D62" s="570"/>
      <c r="E62" s="571"/>
      <c r="F62" s="571"/>
      <c r="G62" s="571"/>
      <c r="H62" s="572"/>
      <c r="I62" s="572"/>
      <c r="J62" s="571"/>
      <c r="K62" s="571"/>
      <c r="L62" s="571"/>
      <c r="M62" s="571"/>
      <c r="N62" s="571"/>
      <c r="O62" s="572"/>
      <c r="P62" s="572"/>
      <c r="Q62" s="571"/>
      <c r="R62" s="571"/>
      <c r="S62" s="571"/>
      <c r="T62" s="571"/>
      <c r="U62" s="571"/>
      <c r="V62" s="572"/>
      <c r="W62" s="572"/>
      <c r="X62" s="571"/>
      <c r="Y62" s="571"/>
      <c r="Z62" s="571"/>
      <c r="AA62" s="571"/>
      <c r="AB62" s="571"/>
      <c r="AC62" s="572"/>
      <c r="AD62" s="572"/>
      <c r="AE62" s="571"/>
      <c r="AF62" s="571"/>
      <c r="AG62" s="571"/>
      <c r="AH62" s="571"/>
      <c r="AI62" s="571"/>
      <c r="AJ62" s="568">
        <f>SUM(E62:AI62)</f>
        <v>0</v>
      </c>
      <c r="AK62" s="569">
        <f t="shared" si="3"/>
        <v>0</v>
      </c>
      <c r="AL62" s="573">
        <f>17*10*26</f>
        <v>4420</v>
      </c>
      <c r="AM62" s="743">
        <f>+AL62*AK62</f>
        <v>0</v>
      </c>
      <c r="AN62" s="998"/>
      <c r="AO62" s="997"/>
    </row>
    <row r="63" spans="1:41" s="732" customFormat="1" ht="15" customHeight="1">
      <c r="A63" s="733" t="s">
        <v>846</v>
      </c>
      <c r="B63" s="740" t="s">
        <v>843</v>
      </c>
      <c r="C63" s="740" t="s">
        <v>396</v>
      </c>
      <c r="D63" s="570"/>
      <c r="E63" s="571"/>
      <c r="F63" s="571"/>
      <c r="G63" s="571"/>
      <c r="H63" s="572"/>
      <c r="I63" s="572"/>
      <c r="J63" s="571"/>
      <c r="K63" s="571"/>
      <c r="L63" s="571"/>
      <c r="M63" s="571"/>
      <c r="N63" s="571"/>
      <c r="O63" s="572"/>
      <c r="P63" s="572"/>
      <c r="Q63" s="571"/>
      <c r="R63" s="571"/>
      <c r="S63" s="571"/>
      <c r="T63" s="571"/>
      <c r="U63" s="571"/>
      <c r="V63" s="572"/>
      <c r="W63" s="572"/>
      <c r="X63" s="571"/>
      <c r="Y63" s="571"/>
      <c r="Z63" s="571"/>
      <c r="AA63" s="571"/>
      <c r="AB63" s="571"/>
      <c r="AC63" s="572"/>
      <c r="AD63" s="572"/>
      <c r="AE63" s="571"/>
      <c r="AF63" s="571"/>
      <c r="AG63" s="571"/>
      <c r="AH63" s="571"/>
      <c r="AI63" s="571"/>
      <c r="AJ63" s="568">
        <f t="shared" si="5"/>
        <v>0</v>
      </c>
      <c r="AK63" s="569">
        <f>+AJ63/AJ$3</f>
        <v>0</v>
      </c>
      <c r="AL63" s="573">
        <f t="shared" ref="AL63:AL67" si="7">17*10*26</f>
        <v>4420</v>
      </c>
      <c r="AM63" s="743">
        <f>+AL63*AK63</f>
        <v>0</v>
      </c>
      <c r="AN63" s="998"/>
      <c r="AO63" s="997"/>
    </row>
    <row r="64" spans="1:41" s="732" customFormat="1" ht="15" customHeight="1">
      <c r="A64" s="733" t="s">
        <v>848</v>
      </c>
      <c r="B64" s="740" t="s">
        <v>843</v>
      </c>
      <c r="C64" s="740" t="s">
        <v>936</v>
      </c>
      <c r="D64" s="570"/>
      <c r="E64" s="571">
        <v>1</v>
      </c>
      <c r="F64" s="571">
        <v>1</v>
      </c>
      <c r="G64" s="571">
        <v>1</v>
      </c>
      <c r="H64" s="572"/>
      <c r="I64" s="572"/>
      <c r="J64" s="571">
        <v>1</v>
      </c>
      <c r="K64" s="571">
        <v>1</v>
      </c>
      <c r="L64" s="571">
        <v>1</v>
      </c>
      <c r="M64" s="571">
        <v>1</v>
      </c>
      <c r="N64" s="571">
        <v>1</v>
      </c>
      <c r="O64" s="572"/>
      <c r="P64" s="572"/>
      <c r="Q64" s="571">
        <v>1</v>
      </c>
      <c r="R64" s="571">
        <v>1</v>
      </c>
      <c r="S64" s="571">
        <v>1</v>
      </c>
      <c r="T64" s="571">
        <v>1</v>
      </c>
      <c r="U64" s="571">
        <v>1</v>
      </c>
      <c r="V64" s="572"/>
      <c r="W64" s="572"/>
      <c r="X64" s="571">
        <v>1</v>
      </c>
      <c r="Y64" s="571">
        <v>1</v>
      </c>
      <c r="Z64" s="571">
        <v>1</v>
      </c>
      <c r="AA64" s="571">
        <v>1</v>
      </c>
      <c r="AB64" s="571">
        <v>1</v>
      </c>
      <c r="AC64" s="572"/>
      <c r="AD64" s="572"/>
      <c r="AE64" s="571">
        <v>1</v>
      </c>
      <c r="AF64" s="571">
        <v>1</v>
      </c>
      <c r="AG64" s="571">
        <v>1</v>
      </c>
      <c r="AH64" s="571">
        <v>1</v>
      </c>
      <c r="AI64" s="571">
        <v>1</v>
      </c>
      <c r="AJ64" s="568">
        <f t="shared" si="5"/>
        <v>23</v>
      </c>
      <c r="AK64" s="569">
        <f>+AJ64/AJ$3</f>
        <v>1</v>
      </c>
      <c r="AL64" s="573">
        <f t="shared" si="7"/>
        <v>4420</v>
      </c>
      <c r="AM64" s="743">
        <f>+AL64*AK64</f>
        <v>4420</v>
      </c>
      <c r="AN64" s="998"/>
      <c r="AO64" s="997"/>
    </row>
    <row r="65" spans="1:41" s="732" customFormat="1" ht="15" customHeight="1">
      <c r="A65" s="733" t="s">
        <v>904</v>
      </c>
      <c r="B65" s="740" t="s">
        <v>843</v>
      </c>
      <c r="C65" s="740" t="s">
        <v>760</v>
      </c>
      <c r="D65" s="570"/>
      <c r="E65" s="571"/>
      <c r="F65" s="571"/>
      <c r="G65" s="571"/>
      <c r="H65" s="572"/>
      <c r="I65" s="572"/>
      <c r="J65" s="571"/>
      <c r="K65" s="571"/>
      <c r="L65" s="571"/>
      <c r="M65" s="571"/>
      <c r="N65" s="571"/>
      <c r="O65" s="572"/>
      <c r="P65" s="572"/>
      <c r="Q65" s="571"/>
      <c r="R65" s="571"/>
      <c r="S65" s="571"/>
      <c r="T65" s="571"/>
      <c r="U65" s="571"/>
      <c r="V65" s="572"/>
      <c r="W65" s="572"/>
      <c r="X65" s="571"/>
      <c r="Y65" s="571"/>
      <c r="Z65" s="571"/>
      <c r="AA65" s="571"/>
      <c r="AB65" s="571"/>
      <c r="AC65" s="572"/>
      <c r="AD65" s="572"/>
      <c r="AE65" s="571"/>
      <c r="AF65" s="571"/>
      <c r="AG65" s="571"/>
      <c r="AH65" s="571"/>
      <c r="AI65" s="571"/>
      <c r="AJ65" s="568">
        <f t="shared" si="5"/>
        <v>0</v>
      </c>
      <c r="AK65" s="569">
        <f t="shared" si="3"/>
        <v>0</v>
      </c>
      <c r="AL65" s="573">
        <f t="shared" si="7"/>
        <v>4420</v>
      </c>
      <c r="AM65" s="743">
        <f t="shared" ref="AM65:AM67" si="8">+AL65*AK65</f>
        <v>0</v>
      </c>
      <c r="AN65" s="998"/>
      <c r="AO65" s="997"/>
    </row>
    <row r="66" spans="1:41" s="732" customFormat="1" ht="15" customHeight="1">
      <c r="A66" s="733" t="s">
        <v>937</v>
      </c>
      <c r="B66" s="740" t="s">
        <v>843</v>
      </c>
      <c r="C66" s="740" t="s">
        <v>761</v>
      </c>
      <c r="D66" s="570"/>
      <c r="E66" s="571">
        <v>1</v>
      </c>
      <c r="F66" s="571">
        <v>1</v>
      </c>
      <c r="G66" s="571">
        <v>1</v>
      </c>
      <c r="H66" s="572"/>
      <c r="I66" s="572"/>
      <c r="J66" s="571">
        <v>1</v>
      </c>
      <c r="K66" s="571">
        <v>1</v>
      </c>
      <c r="L66" s="571">
        <v>1</v>
      </c>
      <c r="M66" s="571">
        <v>1</v>
      </c>
      <c r="N66" s="571">
        <v>1</v>
      </c>
      <c r="O66" s="572"/>
      <c r="P66" s="572"/>
      <c r="Q66" s="571">
        <v>1</v>
      </c>
      <c r="R66" s="571">
        <v>1</v>
      </c>
      <c r="S66" s="571">
        <v>1</v>
      </c>
      <c r="T66" s="571">
        <v>1</v>
      </c>
      <c r="U66" s="571">
        <v>1</v>
      </c>
      <c r="V66" s="572"/>
      <c r="W66" s="572"/>
      <c r="X66" s="571">
        <v>1</v>
      </c>
      <c r="Y66" s="571">
        <v>1</v>
      </c>
      <c r="Z66" s="571">
        <v>1</v>
      </c>
      <c r="AA66" s="571">
        <v>1</v>
      </c>
      <c r="AB66" s="571">
        <v>1</v>
      </c>
      <c r="AC66" s="572"/>
      <c r="AD66" s="572"/>
      <c r="AE66" s="571">
        <v>1</v>
      </c>
      <c r="AF66" s="571">
        <v>1</v>
      </c>
      <c r="AG66" s="571">
        <v>1</v>
      </c>
      <c r="AH66" s="571">
        <v>1</v>
      </c>
      <c r="AI66" s="571">
        <v>1</v>
      </c>
      <c r="AJ66" s="568">
        <f t="shared" si="5"/>
        <v>23</v>
      </c>
      <c r="AK66" s="569">
        <f t="shared" si="3"/>
        <v>1</v>
      </c>
      <c r="AL66" s="573">
        <f t="shared" si="7"/>
        <v>4420</v>
      </c>
      <c r="AM66" s="743">
        <f t="shared" si="8"/>
        <v>4420</v>
      </c>
      <c r="AN66" s="998"/>
      <c r="AO66" s="997"/>
    </row>
    <row r="67" spans="1:41" s="732" customFormat="1" ht="15" customHeight="1">
      <c r="A67" s="733" t="s">
        <v>938</v>
      </c>
      <c r="B67" s="740" t="s">
        <v>843</v>
      </c>
      <c r="C67" s="740" t="s">
        <v>845</v>
      </c>
      <c r="D67" s="570"/>
      <c r="E67" s="571">
        <v>1</v>
      </c>
      <c r="F67" s="571">
        <v>1</v>
      </c>
      <c r="G67" s="571">
        <v>1</v>
      </c>
      <c r="H67" s="572"/>
      <c r="I67" s="572"/>
      <c r="J67" s="571">
        <v>1</v>
      </c>
      <c r="K67" s="571">
        <v>1</v>
      </c>
      <c r="L67" s="571">
        <v>1</v>
      </c>
      <c r="M67" s="571">
        <v>1</v>
      </c>
      <c r="N67" s="571">
        <v>1</v>
      </c>
      <c r="O67" s="572"/>
      <c r="P67" s="572"/>
      <c r="Q67" s="571">
        <v>1</v>
      </c>
      <c r="R67" s="571">
        <v>1</v>
      </c>
      <c r="S67" s="571">
        <v>1</v>
      </c>
      <c r="T67" s="571">
        <v>1</v>
      </c>
      <c r="U67" s="571">
        <v>1</v>
      </c>
      <c r="V67" s="572"/>
      <c r="W67" s="572"/>
      <c r="X67" s="571">
        <v>1</v>
      </c>
      <c r="Y67" s="571">
        <v>1</v>
      </c>
      <c r="Z67" s="571">
        <v>1</v>
      </c>
      <c r="AA67" s="571">
        <v>1</v>
      </c>
      <c r="AB67" s="571">
        <v>1</v>
      </c>
      <c r="AC67" s="572"/>
      <c r="AD67" s="572"/>
      <c r="AE67" s="571">
        <v>1</v>
      </c>
      <c r="AF67" s="571">
        <v>1</v>
      </c>
      <c r="AG67" s="571">
        <v>1</v>
      </c>
      <c r="AH67" s="571">
        <v>1</v>
      </c>
      <c r="AI67" s="571">
        <v>1</v>
      </c>
      <c r="AJ67" s="568">
        <f t="shared" si="5"/>
        <v>23</v>
      </c>
      <c r="AK67" s="569">
        <f t="shared" si="3"/>
        <v>1</v>
      </c>
      <c r="AL67" s="573">
        <f t="shared" si="7"/>
        <v>4420</v>
      </c>
      <c r="AM67" s="743">
        <f t="shared" si="8"/>
        <v>4420</v>
      </c>
      <c r="AN67" s="998"/>
      <c r="AO67" s="997"/>
    </row>
    <row r="68" spans="1:41" s="732" customFormat="1" ht="15" customHeight="1">
      <c r="A68" s="733" t="s">
        <v>939</v>
      </c>
      <c r="B68" s="740" t="s">
        <v>843</v>
      </c>
      <c r="C68" s="740" t="s">
        <v>847</v>
      </c>
      <c r="D68" s="570"/>
      <c r="E68" s="571">
        <v>1</v>
      </c>
      <c r="F68" s="571">
        <v>1</v>
      </c>
      <c r="G68" s="571">
        <v>1</v>
      </c>
      <c r="H68" s="572"/>
      <c r="I68" s="572"/>
      <c r="J68" s="571">
        <v>1</v>
      </c>
      <c r="K68" s="571">
        <v>1</v>
      </c>
      <c r="L68" s="571">
        <v>1</v>
      </c>
      <c r="M68" s="571">
        <v>1</v>
      </c>
      <c r="N68" s="571">
        <v>1</v>
      </c>
      <c r="O68" s="572"/>
      <c r="P68" s="572"/>
      <c r="Q68" s="571">
        <v>1</v>
      </c>
      <c r="R68" s="571">
        <v>1</v>
      </c>
      <c r="S68" s="571">
        <v>1</v>
      </c>
      <c r="T68" s="571">
        <v>1</v>
      </c>
      <c r="U68" s="571">
        <v>1</v>
      </c>
      <c r="V68" s="572"/>
      <c r="W68" s="572"/>
      <c r="X68" s="571">
        <v>1</v>
      </c>
      <c r="Y68" s="571">
        <v>1</v>
      </c>
      <c r="Z68" s="571">
        <v>1</v>
      </c>
      <c r="AA68" s="571">
        <v>1</v>
      </c>
      <c r="AB68" s="571">
        <v>1</v>
      </c>
      <c r="AC68" s="572"/>
      <c r="AD68" s="572"/>
      <c r="AE68" s="571">
        <v>1</v>
      </c>
      <c r="AF68" s="571">
        <v>1</v>
      </c>
      <c r="AG68" s="571">
        <v>1</v>
      </c>
      <c r="AH68" s="571">
        <v>1</v>
      </c>
      <c r="AI68" s="571">
        <v>1</v>
      </c>
      <c r="AJ68" s="568">
        <f t="shared" si="5"/>
        <v>23</v>
      </c>
      <c r="AK68" s="569">
        <f>+AJ68/AJ$3</f>
        <v>1</v>
      </c>
      <c r="AL68" s="573">
        <f>17*10*26</f>
        <v>4420</v>
      </c>
      <c r="AM68" s="743">
        <f>+AL68*AK68</f>
        <v>4420</v>
      </c>
      <c r="AN68" s="998"/>
      <c r="AO68" s="997"/>
    </row>
    <row r="69" spans="1:41" s="732" customFormat="1" ht="15" customHeight="1">
      <c r="A69" s="733" t="s">
        <v>941</v>
      </c>
      <c r="B69" s="740" t="s">
        <v>843</v>
      </c>
      <c r="C69" s="740" t="s">
        <v>940</v>
      </c>
      <c r="D69" s="570"/>
      <c r="E69" s="571">
        <v>1</v>
      </c>
      <c r="F69" s="571">
        <v>1</v>
      </c>
      <c r="G69" s="571">
        <v>1</v>
      </c>
      <c r="H69" s="572"/>
      <c r="I69" s="572"/>
      <c r="J69" s="571">
        <v>1</v>
      </c>
      <c r="K69" s="571">
        <v>1</v>
      </c>
      <c r="L69" s="571">
        <v>1</v>
      </c>
      <c r="M69" s="571">
        <v>1</v>
      </c>
      <c r="N69" s="571">
        <v>1</v>
      </c>
      <c r="O69" s="572"/>
      <c r="P69" s="572"/>
      <c r="Q69" s="571">
        <v>1</v>
      </c>
      <c r="R69" s="571">
        <v>1</v>
      </c>
      <c r="S69" s="571">
        <v>1</v>
      </c>
      <c r="T69" s="571">
        <v>1</v>
      </c>
      <c r="U69" s="571">
        <v>1</v>
      </c>
      <c r="V69" s="572"/>
      <c r="W69" s="572"/>
      <c r="X69" s="571">
        <v>1</v>
      </c>
      <c r="Y69" s="571">
        <v>1</v>
      </c>
      <c r="Z69" s="571">
        <v>1</v>
      </c>
      <c r="AA69" s="571">
        <v>1</v>
      </c>
      <c r="AB69" s="571">
        <v>1</v>
      </c>
      <c r="AC69" s="572"/>
      <c r="AD69" s="572"/>
      <c r="AE69" s="571">
        <v>1</v>
      </c>
      <c r="AF69" s="571">
        <v>1</v>
      </c>
      <c r="AG69" s="571">
        <v>1</v>
      </c>
      <c r="AH69" s="571">
        <v>1</v>
      </c>
      <c r="AI69" s="571">
        <v>1</v>
      </c>
      <c r="AJ69" s="568">
        <f t="shared" si="5"/>
        <v>23</v>
      </c>
      <c r="AK69" s="569">
        <f t="shared" ref="AK69:AK73" si="9">+AJ69/AJ$3</f>
        <v>1</v>
      </c>
      <c r="AL69" s="573">
        <f t="shared" ref="AL69:AL72" si="10">17*10*26</f>
        <v>4420</v>
      </c>
      <c r="AM69" s="743">
        <f t="shared" ref="AM69:AM73" si="11">+AL69*AK69</f>
        <v>4420</v>
      </c>
      <c r="AN69" s="998"/>
      <c r="AO69" s="997"/>
    </row>
    <row r="70" spans="1:41" s="732" customFormat="1" ht="15" customHeight="1">
      <c r="A70" s="733" t="s">
        <v>984</v>
      </c>
      <c r="B70" s="740" t="s">
        <v>843</v>
      </c>
      <c r="C70" s="740" t="s">
        <v>942</v>
      </c>
      <c r="D70" s="570"/>
      <c r="E70" s="571">
        <v>1</v>
      </c>
      <c r="F70" s="571">
        <v>1</v>
      </c>
      <c r="G70" s="571">
        <v>1</v>
      </c>
      <c r="H70" s="572"/>
      <c r="I70" s="572"/>
      <c r="J70" s="571">
        <v>1</v>
      </c>
      <c r="K70" s="571">
        <v>1</v>
      </c>
      <c r="L70" s="571">
        <v>1</v>
      </c>
      <c r="M70" s="571">
        <v>1</v>
      </c>
      <c r="N70" s="571">
        <v>1</v>
      </c>
      <c r="O70" s="572"/>
      <c r="P70" s="572"/>
      <c r="Q70" s="571">
        <v>1</v>
      </c>
      <c r="R70" s="571">
        <v>1</v>
      </c>
      <c r="S70" s="571">
        <v>1</v>
      </c>
      <c r="T70" s="571">
        <v>1</v>
      </c>
      <c r="U70" s="571">
        <v>1</v>
      </c>
      <c r="V70" s="572"/>
      <c r="W70" s="572"/>
      <c r="X70" s="571">
        <v>1</v>
      </c>
      <c r="Y70" s="571">
        <v>1</v>
      </c>
      <c r="Z70" s="571">
        <v>1</v>
      </c>
      <c r="AA70" s="571">
        <v>1</v>
      </c>
      <c r="AB70" s="571">
        <v>1</v>
      </c>
      <c r="AC70" s="572"/>
      <c r="AD70" s="572"/>
      <c r="AE70" s="571">
        <v>1</v>
      </c>
      <c r="AF70" s="571">
        <v>1</v>
      </c>
      <c r="AG70" s="571">
        <v>1</v>
      </c>
      <c r="AH70" s="571">
        <v>1</v>
      </c>
      <c r="AI70" s="571">
        <v>1</v>
      </c>
      <c r="AJ70" s="568">
        <f t="shared" si="5"/>
        <v>23</v>
      </c>
      <c r="AK70" s="569">
        <f t="shared" si="9"/>
        <v>1</v>
      </c>
      <c r="AL70" s="573">
        <f t="shared" si="10"/>
        <v>4420</v>
      </c>
      <c r="AM70" s="743">
        <f t="shared" si="11"/>
        <v>4420</v>
      </c>
      <c r="AN70" s="998"/>
      <c r="AO70" s="997"/>
    </row>
    <row r="71" spans="1:41" s="732" customFormat="1" ht="15" customHeight="1">
      <c r="A71" s="733" t="s">
        <v>986</v>
      </c>
      <c r="B71" s="740" t="s">
        <v>843</v>
      </c>
      <c r="C71" s="941" t="s">
        <v>985</v>
      </c>
      <c r="D71" s="570"/>
      <c r="E71" s="571">
        <v>1</v>
      </c>
      <c r="F71" s="571">
        <v>1</v>
      </c>
      <c r="G71" s="571">
        <v>1</v>
      </c>
      <c r="H71" s="572"/>
      <c r="I71" s="572"/>
      <c r="J71" s="571">
        <v>1</v>
      </c>
      <c r="K71" s="571">
        <v>1</v>
      </c>
      <c r="L71" s="571">
        <v>1</v>
      </c>
      <c r="M71" s="571">
        <v>1</v>
      </c>
      <c r="N71" s="571">
        <v>1</v>
      </c>
      <c r="O71" s="572"/>
      <c r="P71" s="572"/>
      <c r="Q71" s="571">
        <v>1</v>
      </c>
      <c r="R71" s="571">
        <v>1</v>
      </c>
      <c r="S71" s="571">
        <v>1</v>
      </c>
      <c r="T71" s="571">
        <v>1</v>
      </c>
      <c r="U71" s="571">
        <v>1</v>
      </c>
      <c r="V71" s="572"/>
      <c r="W71" s="572"/>
      <c r="X71" s="571">
        <v>1</v>
      </c>
      <c r="Y71" s="571">
        <v>1</v>
      </c>
      <c r="Z71" s="571">
        <v>1</v>
      </c>
      <c r="AA71" s="571">
        <v>1</v>
      </c>
      <c r="AB71" s="571">
        <v>1</v>
      </c>
      <c r="AC71" s="572"/>
      <c r="AD71" s="572"/>
      <c r="AE71" s="571">
        <v>1</v>
      </c>
      <c r="AF71" s="571">
        <v>1</v>
      </c>
      <c r="AG71" s="571">
        <v>1</v>
      </c>
      <c r="AH71" s="571">
        <v>1</v>
      </c>
      <c r="AI71" s="571">
        <v>1</v>
      </c>
      <c r="AJ71" s="568">
        <f t="shared" si="5"/>
        <v>23</v>
      </c>
      <c r="AK71" s="569">
        <f t="shared" si="9"/>
        <v>1</v>
      </c>
      <c r="AL71" s="573">
        <f t="shared" si="10"/>
        <v>4420</v>
      </c>
      <c r="AM71" s="743">
        <f t="shared" si="11"/>
        <v>4420</v>
      </c>
      <c r="AN71" s="998"/>
      <c r="AO71" s="997"/>
    </row>
    <row r="72" spans="1:41" s="732" customFormat="1" ht="15" customHeight="1">
      <c r="A72" s="733" t="s">
        <v>987</v>
      </c>
      <c r="B72" s="740" t="s">
        <v>843</v>
      </c>
      <c r="C72" s="941" t="s">
        <v>1031</v>
      </c>
      <c r="D72" s="570"/>
      <c r="E72" s="571">
        <v>1</v>
      </c>
      <c r="F72" s="571">
        <v>1</v>
      </c>
      <c r="G72" s="571">
        <v>1</v>
      </c>
      <c r="H72" s="572"/>
      <c r="I72" s="572"/>
      <c r="J72" s="571">
        <v>1</v>
      </c>
      <c r="K72" s="571">
        <v>1</v>
      </c>
      <c r="L72" s="571">
        <v>1</v>
      </c>
      <c r="M72" s="571">
        <v>1</v>
      </c>
      <c r="N72" s="571">
        <v>1</v>
      </c>
      <c r="O72" s="572"/>
      <c r="P72" s="572"/>
      <c r="Q72" s="571">
        <v>1</v>
      </c>
      <c r="R72" s="571">
        <v>1</v>
      </c>
      <c r="S72" s="571">
        <v>1</v>
      </c>
      <c r="T72" s="571">
        <v>1</v>
      </c>
      <c r="U72" s="571">
        <v>1</v>
      </c>
      <c r="V72" s="572"/>
      <c r="W72" s="572"/>
      <c r="X72" s="571">
        <v>1</v>
      </c>
      <c r="Y72" s="571">
        <v>1</v>
      </c>
      <c r="Z72" s="571">
        <v>1</v>
      </c>
      <c r="AA72" s="571">
        <v>1</v>
      </c>
      <c r="AB72" s="571">
        <v>1</v>
      </c>
      <c r="AC72" s="572"/>
      <c r="AD72" s="572"/>
      <c r="AE72" s="571">
        <v>1</v>
      </c>
      <c r="AF72" s="571">
        <v>1</v>
      </c>
      <c r="AG72" s="571">
        <v>1</v>
      </c>
      <c r="AH72" s="571">
        <v>1</v>
      </c>
      <c r="AI72" s="571">
        <v>1</v>
      </c>
      <c r="AJ72" s="568">
        <f t="shared" si="5"/>
        <v>23</v>
      </c>
      <c r="AK72" s="569">
        <f t="shared" si="9"/>
        <v>1</v>
      </c>
      <c r="AL72" s="573">
        <f t="shared" si="10"/>
        <v>4420</v>
      </c>
      <c r="AM72" s="743">
        <f t="shared" si="11"/>
        <v>4420</v>
      </c>
      <c r="AN72" s="998"/>
      <c r="AO72" s="997"/>
    </row>
    <row r="73" spans="1:41" s="732" customFormat="1" ht="15" customHeight="1">
      <c r="A73" s="733" t="s">
        <v>1032</v>
      </c>
      <c r="B73" s="740" t="s">
        <v>843</v>
      </c>
      <c r="C73" s="941" t="s">
        <v>988</v>
      </c>
      <c r="D73" s="570"/>
      <c r="E73" s="571">
        <v>1</v>
      </c>
      <c r="F73" s="571">
        <v>1</v>
      </c>
      <c r="G73" s="571">
        <v>1</v>
      </c>
      <c r="H73" s="572"/>
      <c r="I73" s="572"/>
      <c r="J73" s="571">
        <v>1</v>
      </c>
      <c r="K73" s="571">
        <v>1</v>
      </c>
      <c r="L73" s="571">
        <v>1</v>
      </c>
      <c r="M73" s="571">
        <v>1</v>
      </c>
      <c r="N73" s="571">
        <v>1</v>
      </c>
      <c r="O73" s="572"/>
      <c r="P73" s="572"/>
      <c r="Q73" s="571">
        <v>1</v>
      </c>
      <c r="R73" s="571">
        <v>1</v>
      </c>
      <c r="S73" s="571">
        <v>1</v>
      </c>
      <c r="T73" s="571">
        <v>1</v>
      </c>
      <c r="U73" s="571">
        <v>1</v>
      </c>
      <c r="V73" s="572"/>
      <c r="W73" s="572"/>
      <c r="X73" s="571">
        <v>1</v>
      </c>
      <c r="Y73" s="571">
        <v>1</v>
      </c>
      <c r="Z73" s="571">
        <v>1</v>
      </c>
      <c r="AA73" s="571">
        <v>1</v>
      </c>
      <c r="AB73" s="571">
        <v>1</v>
      </c>
      <c r="AC73" s="572"/>
      <c r="AD73" s="572"/>
      <c r="AE73" s="571">
        <v>1</v>
      </c>
      <c r="AF73" s="571">
        <v>1</v>
      </c>
      <c r="AG73" s="571">
        <v>1</v>
      </c>
      <c r="AH73" s="571">
        <v>1</v>
      </c>
      <c r="AI73" s="571">
        <v>1</v>
      </c>
      <c r="AJ73" s="568">
        <f t="shared" si="5"/>
        <v>23</v>
      </c>
      <c r="AK73" s="569">
        <f t="shared" si="9"/>
        <v>1</v>
      </c>
      <c r="AL73" s="573">
        <v>4420</v>
      </c>
      <c r="AM73" s="743">
        <f t="shared" si="11"/>
        <v>4420</v>
      </c>
      <c r="AN73" s="998"/>
      <c r="AO73" s="997">
        <f>SUM(AM62:AM73)</f>
        <v>39780</v>
      </c>
    </row>
    <row r="74" spans="1:41" s="732" customFormat="1" ht="15" customHeight="1">
      <c r="A74" s="733"/>
      <c r="B74" s="740"/>
      <c r="C74" s="740"/>
      <c r="D74" s="570"/>
      <c r="E74" s="571"/>
      <c r="F74" s="571"/>
      <c r="G74" s="571"/>
      <c r="H74" s="572"/>
      <c r="I74" s="572"/>
      <c r="J74" s="571"/>
      <c r="K74" s="571"/>
      <c r="L74" s="571"/>
      <c r="M74" s="571"/>
      <c r="N74" s="571"/>
      <c r="O74" s="572"/>
      <c r="P74" s="572"/>
      <c r="Q74" s="571"/>
      <c r="R74" s="571"/>
      <c r="S74" s="571"/>
      <c r="T74" s="571"/>
      <c r="U74" s="571"/>
      <c r="V74" s="572"/>
      <c r="W74" s="572"/>
      <c r="X74" s="571"/>
      <c r="Y74" s="571"/>
      <c r="Z74" s="571"/>
      <c r="AA74" s="571"/>
      <c r="AB74" s="571"/>
      <c r="AC74" s="572"/>
      <c r="AD74" s="572"/>
      <c r="AE74" s="571"/>
      <c r="AF74" s="571"/>
      <c r="AG74" s="571"/>
      <c r="AH74" s="571"/>
      <c r="AI74" s="571"/>
      <c r="AJ74" s="568"/>
      <c r="AK74" s="569"/>
      <c r="AL74" s="573"/>
      <c r="AM74" s="743"/>
      <c r="AN74" s="998"/>
      <c r="AO74" s="997"/>
    </row>
    <row r="75" spans="1:41" s="732" customFormat="1" ht="15" customHeight="1">
      <c r="A75" s="733">
        <v>8</v>
      </c>
      <c r="B75" s="740" t="s">
        <v>397</v>
      </c>
      <c r="C75" s="740"/>
      <c r="D75" s="570">
        <v>0</v>
      </c>
      <c r="E75" s="571"/>
      <c r="F75" s="571"/>
      <c r="G75" s="571"/>
      <c r="H75" s="572"/>
      <c r="I75" s="572"/>
      <c r="J75" s="571"/>
      <c r="K75" s="571"/>
      <c r="L75" s="571"/>
      <c r="M75" s="571"/>
      <c r="N75" s="571"/>
      <c r="O75" s="572"/>
      <c r="P75" s="572"/>
      <c r="Q75" s="571"/>
      <c r="R75" s="571"/>
      <c r="S75" s="571"/>
      <c r="T75" s="571"/>
      <c r="U75" s="571"/>
      <c r="V75" s="572"/>
      <c r="W75" s="572"/>
      <c r="X75" s="571"/>
      <c r="Y75" s="571"/>
      <c r="Z75" s="571"/>
      <c r="AA75" s="571"/>
      <c r="AB75" s="571"/>
      <c r="AC75" s="572"/>
      <c r="AD75" s="572"/>
      <c r="AE75" s="571"/>
      <c r="AF75" s="571"/>
      <c r="AG75" s="571"/>
      <c r="AH75" s="571"/>
      <c r="AI75" s="571"/>
      <c r="AJ75" s="568">
        <f>SUM(E75:AI75)</f>
        <v>0</v>
      </c>
      <c r="AK75" s="569">
        <f t="shared" si="3"/>
        <v>0</v>
      </c>
      <c r="AL75" s="573">
        <v>4000</v>
      </c>
      <c r="AM75" s="743">
        <f t="shared" si="2"/>
        <v>0</v>
      </c>
      <c r="AN75" s="998"/>
      <c r="AO75" s="997"/>
    </row>
    <row r="76" spans="1:41" s="732" customFormat="1" ht="15" customHeight="1">
      <c r="A76" s="733"/>
      <c r="B76" s="740"/>
      <c r="C76" s="740"/>
      <c r="D76" s="570"/>
      <c r="E76" s="571"/>
      <c r="F76" s="571"/>
      <c r="G76" s="571"/>
      <c r="H76" s="572"/>
      <c r="I76" s="572"/>
      <c r="J76" s="571"/>
      <c r="K76" s="571"/>
      <c r="L76" s="571"/>
      <c r="M76" s="571"/>
      <c r="N76" s="571"/>
      <c r="O76" s="572"/>
      <c r="P76" s="572"/>
      <c r="Q76" s="571"/>
      <c r="R76" s="571"/>
      <c r="S76" s="571"/>
      <c r="T76" s="571"/>
      <c r="U76" s="571"/>
      <c r="V76" s="572"/>
      <c r="W76" s="572"/>
      <c r="X76" s="571"/>
      <c r="Y76" s="571"/>
      <c r="Z76" s="571"/>
      <c r="AA76" s="571"/>
      <c r="AB76" s="571"/>
      <c r="AC76" s="572"/>
      <c r="AD76" s="572"/>
      <c r="AE76" s="571"/>
      <c r="AF76" s="571"/>
      <c r="AG76" s="571"/>
      <c r="AH76" s="571"/>
      <c r="AI76" s="571"/>
      <c r="AJ76" s="568"/>
      <c r="AK76" s="569"/>
      <c r="AL76" s="567"/>
      <c r="AM76" s="743"/>
      <c r="AN76" s="998"/>
      <c r="AO76" s="997"/>
    </row>
    <row r="77" spans="1:41" s="732" customFormat="1" ht="15" customHeight="1">
      <c r="A77" s="733"/>
      <c r="B77" s="734" t="s">
        <v>398</v>
      </c>
      <c r="C77" s="735"/>
      <c r="D77" s="570"/>
      <c r="E77" s="571"/>
      <c r="F77" s="571"/>
      <c r="G77" s="571"/>
      <c r="H77" s="572"/>
      <c r="I77" s="572"/>
      <c r="J77" s="571"/>
      <c r="K77" s="571"/>
      <c r="L77" s="571"/>
      <c r="M77" s="571"/>
      <c r="N77" s="571"/>
      <c r="O77" s="572"/>
      <c r="P77" s="572"/>
      <c r="Q77" s="571"/>
      <c r="R77" s="571"/>
      <c r="S77" s="571"/>
      <c r="T77" s="571"/>
      <c r="U77" s="571"/>
      <c r="V77" s="572"/>
      <c r="W77" s="572"/>
      <c r="X77" s="571"/>
      <c r="Y77" s="571"/>
      <c r="Z77" s="571"/>
      <c r="AA77" s="571"/>
      <c r="AB77" s="571"/>
      <c r="AC77" s="572"/>
      <c r="AD77" s="572"/>
      <c r="AE77" s="571"/>
      <c r="AF77" s="571"/>
      <c r="AG77" s="571"/>
      <c r="AH77" s="571"/>
      <c r="AI77" s="571"/>
      <c r="AJ77" s="568"/>
      <c r="AK77" s="569"/>
      <c r="AL77" s="567"/>
      <c r="AM77" s="743"/>
      <c r="AN77" s="998"/>
      <c r="AO77" s="997"/>
    </row>
    <row r="78" spans="1:41" s="732" customFormat="1" ht="14.5" customHeight="1">
      <c r="A78" s="733">
        <v>9</v>
      </c>
      <c r="B78" s="740" t="s">
        <v>399</v>
      </c>
      <c r="C78" s="740" t="s">
        <v>400</v>
      </c>
      <c r="D78" s="570">
        <v>0</v>
      </c>
      <c r="E78" s="571"/>
      <c r="F78" s="571"/>
      <c r="G78" s="571"/>
      <c r="H78" s="572"/>
      <c r="I78" s="572"/>
      <c r="J78" s="571"/>
      <c r="K78" s="571"/>
      <c r="L78" s="571"/>
      <c r="M78" s="571"/>
      <c r="N78" s="571"/>
      <c r="O78" s="572"/>
      <c r="P78" s="572"/>
      <c r="Q78" s="571"/>
      <c r="R78" s="571"/>
      <c r="S78" s="571"/>
      <c r="T78" s="571"/>
      <c r="U78" s="571"/>
      <c r="V78" s="572"/>
      <c r="W78" s="572"/>
      <c r="X78" s="571"/>
      <c r="Y78" s="571"/>
      <c r="Z78" s="571"/>
      <c r="AA78" s="571"/>
      <c r="AB78" s="571"/>
      <c r="AC78" s="572"/>
      <c r="AD78" s="572"/>
      <c r="AE78" s="571"/>
      <c r="AF78" s="571"/>
      <c r="AG78" s="571"/>
      <c r="AH78" s="571"/>
      <c r="AI78" s="571"/>
      <c r="AJ78" s="568">
        <f t="shared" ref="AJ78:AJ121" si="12">SUM(E78:AI78)</f>
        <v>0</v>
      </c>
      <c r="AK78" s="569">
        <f>+AJ78/AJ$3</f>
        <v>0</v>
      </c>
      <c r="AL78" s="573">
        <v>56800</v>
      </c>
      <c r="AM78" s="743">
        <f t="shared" ref="AM78:AM109" si="13">+AL78*AK78</f>
        <v>0</v>
      </c>
      <c r="AN78" s="998"/>
      <c r="AO78" s="997"/>
    </row>
    <row r="79" spans="1:41" s="732" customFormat="1" ht="15" customHeight="1">
      <c r="A79" s="733">
        <v>10</v>
      </c>
      <c r="B79" s="740" t="s">
        <v>401</v>
      </c>
      <c r="C79" s="740" t="s">
        <v>402</v>
      </c>
      <c r="D79" s="570">
        <v>2</v>
      </c>
      <c r="E79" s="571">
        <v>1</v>
      </c>
      <c r="F79" s="571">
        <v>1</v>
      </c>
      <c r="G79" s="571">
        <v>1</v>
      </c>
      <c r="H79" s="572"/>
      <c r="I79" s="572"/>
      <c r="J79" s="571">
        <v>1</v>
      </c>
      <c r="K79" s="571">
        <v>1</v>
      </c>
      <c r="L79" s="571">
        <v>1</v>
      </c>
      <c r="M79" s="571">
        <v>1</v>
      </c>
      <c r="N79" s="571">
        <v>1</v>
      </c>
      <c r="O79" s="572"/>
      <c r="P79" s="572"/>
      <c r="Q79" s="571">
        <v>1</v>
      </c>
      <c r="R79" s="571">
        <v>1</v>
      </c>
      <c r="S79" s="571">
        <v>1</v>
      </c>
      <c r="T79" s="571">
        <v>1</v>
      </c>
      <c r="U79" s="571">
        <v>1</v>
      </c>
      <c r="V79" s="572"/>
      <c r="W79" s="572"/>
      <c r="X79" s="571">
        <v>1</v>
      </c>
      <c r="Y79" s="571">
        <v>1</v>
      </c>
      <c r="Z79" s="571">
        <v>1</v>
      </c>
      <c r="AA79" s="571">
        <v>1</v>
      </c>
      <c r="AB79" s="571">
        <v>1</v>
      </c>
      <c r="AC79" s="572"/>
      <c r="AD79" s="572"/>
      <c r="AE79" s="571">
        <v>1</v>
      </c>
      <c r="AF79" s="571">
        <v>1</v>
      </c>
      <c r="AG79" s="571">
        <v>1</v>
      </c>
      <c r="AH79" s="571">
        <v>1</v>
      </c>
      <c r="AI79" s="571">
        <v>1</v>
      </c>
      <c r="AJ79" s="568">
        <f t="shared" si="12"/>
        <v>23</v>
      </c>
      <c r="AK79" s="569">
        <f>+AJ79/AJ$3</f>
        <v>1</v>
      </c>
      <c r="AL79" s="573">
        <v>25200</v>
      </c>
      <c r="AM79" s="743">
        <f t="shared" si="13"/>
        <v>25200</v>
      </c>
      <c r="AN79" s="998"/>
      <c r="AO79" s="997"/>
    </row>
    <row r="80" spans="1:41" s="732" customFormat="1" ht="15" customHeight="1">
      <c r="A80" s="733" t="s">
        <v>403</v>
      </c>
      <c r="B80" s="740" t="s">
        <v>401</v>
      </c>
      <c r="C80" s="740" t="s">
        <v>404</v>
      </c>
      <c r="D80" s="570"/>
      <c r="E80" s="571">
        <v>1</v>
      </c>
      <c r="F80" s="571">
        <v>1</v>
      </c>
      <c r="G80" s="571">
        <v>1</v>
      </c>
      <c r="H80" s="572"/>
      <c r="I80" s="572"/>
      <c r="J80" s="571">
        <v>1</v>
      </c>
      <c r="K80" s="571">
        <v>1</v>
      </c>
      <c r="L80" s="571">
        <v>1</v>
      </c>
      <c r="M80" s="571">
        <v>1</v>
      </c>
      <c r="N80" s="571">
        <v>1</v>
      </c>
      <c r="O80" s="572"/>
      <c r="P80" s="572"/>
      <c r="Q80" s="571">
        <v>1</v>
      </c>
      <c r="R80" s="571">
        <v>1</v>
      </c>
      <c r="S80" s="571">
        <v>1</v>
      </c>
      <c r="T80" s="571">
        <v>1</v>
      </c>
      <c r="U80" s="571">
        <v>1</v>
      </c>
      <c r="V80" s="572"/>
      <c r="W80" s="572"/>
      <c r="X80" s="571">
        <v>1</v>
      </c>
      <c r="Y80" s="571">
        <v>1</v>
      </c>
      <c r="Z80" s="571">
        <v>1</v>
      </c>
      <c r="AA80" s="571">
        <v>1</v>
      </c>
      <c r="AB80" s="571">
        <v>1</v>
      </c>
      <c r="AC80" s="572"/>
      <c r="AD80" s="572"/>
      <c r="AE80" s="571">
        <v>1</v>
      </c>
      <c r="AF80" s="571">
        <v>1</v>
      </c>
      <c r="AG80" s="571">
        <v>1</v>
      </c>
      <c r="AH80" s="571">
        <v>1</v>
      </c>
      <c r="AI80" s="571">
        <v>1</v>
      </c>
      <c r="AJ80" s="568">
        <f t="shared" si="12"/>
        <v>23</v>
      </c>
      <c r="AK80" s="569">
        <f>+AJ80/AJ$3</f>
        <v>1</v>
      </c>
      <c r="AL80" s="573">
        <v>25200</v>
      </c>
      <c r="AM80" s="743">
        <f t="shared" si="13"/>
        <v>25200</v>
      </c>
      <c r="AN80" s="998"/>
      <c r="AO80" s="997"/>
    </row>
    <row r="81" spans="1:41" s="732" customFormat="1" ht="15" customHeight="1">
      <c r="A81" s="733" t="s">
        <v>405</v>
      </c>
      <c r="B81" s="740" t="s">
        <v>401</v>
      </c>
      <c r="C81" s="740" t="s">
        <v>406</v>
      </c>
      <c r="D81" s="570"/>
      <c r="E81" s="571">
        <v>1</v>
      </c>
      <c r="F81" s="571">
        <v>1</v>
      </c>
      <c r="G81" s="571">
        <v>1</v>
      </c>
      <c r="H81" s="572"/>
      <c r="I81" s="572"/>
      <c r="J81" s="571">
        <v>1</v>
      </c>
      <c r="K81" s="571">
        <v>1</v>
      </c>
      <c r="L81" s="571">
        <v>1</v>
      </c>
      <c r="M81" s="571">
        <v>1</v>
      </c>
      <c r="N81" s="571">
        <v>1</v>
      </c>
      <c r="O81" s="572"/>
      <c r="P81" s="572"/>
      <c r="Q81" s="571">
        <v>1</v>
      </c>
      <c r="R81" s="571">
        <v>1</v>
      </c>
      <c r="S81" s="571">
        <v>1</v>
      </c>
      <c r="T81" s="571">
        <v>1</v>
      </c>
      <c r="U81" s="571">
        <v>1</v>
      </c>
      <c r="V81" s="572"/>
      <c r="W81" s="572"/>
      <c r="X81" s="571">
        <v>1</v>
      </c>
      <c r="Y81" s="571">
        <v>1</v>
      </c>
      <c r="Z81" s="571">
        <v>1</v>
      </c>
      <c r="AA81" s="571">
        <v>1</v>
      </c>
      <c r="AB81" s="571">
        <v>1</v>
      </c>
      <c r="AC81" s="572"/>
      <c r="AD81" s="572"/>
      <c r="AE81" s="571">
        <v>1</v>
      </c>
      <c r="AF81" s="571">
        <v>1</v>
      </c>
      <c r="AG81" s="571">
        <v>1</v>
      </c>
      <c r="AH81" s="571">
        <v>1</v>
      </c>
      <c r="AI81" s="571">
        <v>1</v>
      </c>
      <c r="AJ81" s="568">
        <f t="shared" si="12"/>
        <v>23</v>
      </c>
      <c r="AK81" s="569">
        <f>+AJ81/AJ$3</f>
        <v>1</v>
      </c>
      <c r="AL81" s="573">
        <v>25200</v>
      </c>
      <c r="AM81" s="743">
        <f>+AL81*AK81</f>
        <v>25200</v>
      </c>
      <c r="AN81" s="998"/>
      <c r="AO81" s="997"/>
    </row>
    <row r="82" spans="1:41" s="732" customFormat="1" ht="15" customHeight="1">
      <c r="A82" s="733" t="s">
        <v>407</v>
      </c>
      <c r="B82" s="740" t="s">
        <v>401</v>
      </c>
      <c r="C82" s="740" t="s">
        <v>408</v>
      </c>
      <c r="D82" s="570"/>
      <c r="E82" s="571">
        <v>1</v>
      </c>
      <c r="F82" s="571">
        <v>1</v>
      </c>
      <c r="G82" s="571">
        <v>1</v>
      </c>
      <c r="H82" s="572"/>
      <c r="I82" s="572"/>
      <c r="J82" s="571">
        <v>1</v>
      </c>
      <c r="K82" s="571">
        <v>1</v>
      </c>
      <c r="L82" s="571">
        <v>1</v>
      </c>
      <c r="M82" s="571">
        <v>1</v>
      </c>
      <c r="N82" s="571">
        <v>1</v>
      </c>
      <c r="O82" s="572"/>
      <c r="P82" s="572"/>
      <c r="Q82" s="571">
        <v>1</v>
      </c>
      <c r="R82" s="571">
        <v>1</v>
      </c>
      <c r="S82" s="571">
        <v>1</v>
      </c>
      <c r="T82" s="571">
        <v>1</v>
      </c>
      <c r="U82" s="571">
        <v>1</v>
      </c>
      <c r="V82" s="572"/>
      <c r="W82" s="572"/>
      <c r="X82" s="571">
        <v>1</v>
      </c>
      <c r="Y82" s="571">
        <v>1</v>
      </c>
      <c r="Z82" s="571">
        <v>1</v>
      </c>
      <c r="AA82" s="571">
        <v>1</v>
      </c>
      <c r="AB82" s="571">
        <v>1</v>
      </c>
      <c r="AC82" s="572"/>
      <c r="AD82" s="572"/>
      <c r="AE82" s="571">
        <v>1</v>
      </c>
      <c r="AF82" s="571">
        <v>1</v>
      </c>
      <c r="AG82" s="571">
        <v>1</v>
      </c>
      <c r="AH82" s="571">
        <v>1</v>
      </c>
      <c r="AI82" s="571">
        <v>1</v>
      </c>
      <c r="AJ82" s="568">
        <f t="shared" si="12"/>
        <v>23</v>
      </c>
      <c r="AK82" s="569">
        <f>+AJ82/AJ$3</f>
        <v>1</v>
      </c>
      <c r="AL82" s="573">
        <v>25200</v>
      </c>
      <c r="AM82" s="743">
        <f>+AL82*AK82</f>
        <v>25200</v>
      </c>
      <c r="AN82" s="998"/>
      <c r="AO82" s="997">
        <f>SUM(AM79:AM82)</f>
        <v>100800</v>
      </c>
    </row>
    <row r="83" spans="1:41" s="732" customFormat="1" ht="15" customHeight="1">
      <c r="A83" s="733">
        <v>11</v>
      </c>
      <c r="B83" s="740" t="s">
        <v>409</v>
      </c>
      <c r="C83" s="740" t="s">
        <v>410</v>
      </c>
      <c r="D83" s="570">
        <v>2</v>
      </c>
      <c r="E83" s="571">
        <v>1</v>
      </c>
      <c r="F83" s="571">
        <v>1</v>
      </c>
      <c r="G83" s="571">
        <v>1</v>
      </c>
      <c r="H83" s="572"/>
      <c r="I83" s="572"/>
      <c r="J83" s="571">
        <v>1</v>
      </c>
      <c r="K83" s="571">
        <v>1</v>
      </c>
      <c r="L83" s="571">
        <v>1</v>
      </c>
      <c r="M83" s="571">
        <v>1</v>
      </c>
      <c r="N83" s="571">
        <v>1</v>
      </c>
      <c r="O83" s="572"/>
      <c r="P83" s="572"/>
      <c r="Q83" s="571">
        <v>1</v>
      </c>
      <c r="R83" s="571">
        <v>1</v>
      </c>
      <c r="S83" s="571">
        <v>1</v>
      </c>
      <c r="T83" s="571">
        <v>1</v>
      </c>
      <c r="U83" s="571">
        <v>1</v>
      </c>
      <c r="V83" s="572"/>
      <c r="W83" s="572"/>
      <c r="X83" s="571">
        <v>1</v>
      </c>
      <c r="Y83" s="571">
        <v>1</v>
      </c>
      <c r="Z83" s="571">
        <v>1</v>
      </c>
      <c r="AA83" s="571">
        <v>1</v>
      </c>
      <c r="AB83" s="571">
        <v>1</v>
      </c>
      <c r="AC83" s="572"/>
      <c r="AD83" s="572"/>
      <c r="AE83" s="571">
        <v>1</v>
      </c>
      <c r="AF83" s="571">
        <v>1</v>
      </c>
      <c r="AG83" s="571">
        <v>1</v>
      </c>
      <c r="AH83" s="571">
        <v>1</v>
      </c>
      <c r="AI83" s="571">
        <v>1</v>
      </c>
      <c r="AJ83" s="568">
        <f t="shared" si="12"/>
        <v>23</v>
      </c>
      <c r="AK83" s="569">
        <f t="shared" si="3"/>
        <v>1</v>
      </c>
      <c r="AL83" s="573">
        <v>22600</v>
      </c>
      <c r="AM83" s="743">
        <f t="shared" si="13"/>
        <v>22600</v>
      </c>
      <c r="AN83" s="998"/>
      <c r="AO83" s="997"/>
    </row>
    <row r="84" spans="1:41" s="732" customFormat="1" ht="15" customHeight="1">
      <c r="A84" s="733" t="s">
        <v>411</v>
      </c>
      <c r="B84" s="740" t="s">
        <v>409</v>
      </c>
      <c r="C84" s="740" t="s">
        <v>412</v>
      </c>
      <c r="D84" s="570"/>
      <c r="E84" s="571">
        <v>0.5</v>
      </c>
      <c r="F84" s="571">
        <v>0.5</v>
      </c>
      <c r="G84" s="571">
        <v>0.5</v>
      </c>
      <c r="H84" s="572"/>
      <c r="I84" s="572"/>
      <c r="J84" s="571">
        <v>0.5</v>
      </c>
      <c r="K84" s="571">
        <v>0.5</v>
      </c>
      <c r="L84" s="571">
        <v>0.5</v>
      </c>
      <c r="M84" s="571">
        <v>0.5</v>
      </c>
      <c r="N84" s="571">
        <v>0.5</v>
      </c>
      <c r="O84" s="572"/>
      <c r="P84" s="572"/>
      <c r="Q84" s="571">
        <v>0.5</v>
      </c>
      <c r="R84" s="571">
        <v>0.5</v>
      </c>
      <c r="S84" s="571">
        <v>0.5</v>
      </c>
      <c r="T84" s="571">
        <v>0.5</v>
      </c>
      <c r="U84" s="571">
        <v>0.5</v>
      </c>
      <c r="V84" s="572"/>
      <c r="W84" s="572"/>
      <c r="X84" s="571">
        <v>0.5</v>
      </c>
      <c r="Y84" s="571">
        <v>0.5</v>
      </c>
      <c r="Z84" s="571">
        <v>0.5</v>
      </c>
      <c r="AA84" s="571">
        <v>0.5</v>
      </c>
      <c r="AB84" s="571">
        <v>0.5</v>
      </c>
      <c r="AC84" s="572"/>
      <c r="AD84" s="572"/>
      <c r="AE84" s="571">
        <v>0.5</v>
      </c>
      <c r="AF84" s="571">
        <v>0.5</v>
      </c>
      <c r="AG84" s="571">
        <v>0.5</v>
      </c>
      <c r="AH84" s="571">
        <v>0.5</v>
      </c>
      <c r="AI84" s="571">
        <v>0.5</v>
      </c>
      <c r="AJ84" s="568">
        <f t="shared" si="12"/>
        <v>11.5</v>
      </c>
      <c r="AK84" s="569">
        <f>+AJ84/AJ$3</f>
        <v>0.5</v>
      </c>
      <c r="AL84" s="573">
        <v>22600</v>
      </c>
      <c r="AM84" s="743">
        <f t="shared" si="13"/>
        <v>11300</v>
      </c>
      <c r="AN84" s="998"/>
      <c r="AO84" s="997">
        <f>+AM84+AM83</f>
        <v>33900</v>
      </c>
    </row>
    <row r="85" spans="1:41" s="732" customFormat="1" ht="15" customHeight="1">
      <c r="A85" s="733">
        <v>12</v>
      </c>
      <c r="B85" s="740" t="s">
        <v>413</v>
      </c>
      <c r="C85" s="740" t="s">
        <v>414</v>
      </c>
      <c r="D85" s="570">
        <v>1</v>
      </c>
      <c r="E85" s="571"/>
      <c r="F85" s="571"/>
      <c r="G85" s="571"/>
      <c r="H85" s="572"/>
      <c r="I85" s="572"/>
      <c r="J85" s="571"/>
      <c r="K85" s="571"/>
      <c r="L85" s="571"/>
      <c r="M85" s="571"/>
      <c r="N85" s="571"/>
      <c r="O85" s="572"/>
      <c r="P85" s="572"/>
      <c r="Q85" s="571"/>
      <c r="R85" s="571"/>
      <c r="S85" s="571"/>
      <c r="T85" s="571"/>
      <c r="U85" s="571"/>
      <c r="V85" s="572"/>
      <c r="W85" s="572"/>
      <c r="X85" s="571"/>
      <c r="Y85" s="571"/>
      <c r="Z85" s="571"/>
      <c r="AA85" s="571"/>
      <c r="AB85" s="571"/>
      <c r="AC85" s="572"/>
      <c r="AD85" s="572"/>
      <c r="AE85" s="571"/>
      <c r="AF85" s="571"/>
      <c r="AG85" s="571"/>
      <c r="AH85" s="571"/>
      <c r="AI85" s="571"/>
      <c r="AJ85" s="568">
        <f t="shared" si="12"/>
        <v>0</v>
      </c>
      <c r="AK85" s="569">
        <f t="shared" si="3"/>
        <v>0</v>
      </c>
      <c r="AL85" s="573">
        <v>25200</v>
      </c>
      <c r="AM85" s="743">
        <f t="shared" si="13"/>
        <v>0</v>
      </c>
      <c r="AN85" s="998"/>
      <c r="AO85" s="997"/>
    </row>
    <row r="86" spans="1:41" s="732" customFormat="1" ht="15" customHeight="1">
      <c r="A86" s="733">
        <v>13</v>
      </c>
      <c r="B86" s="740" t="s">
        <v>415</v>
      </c>
      <c r="C86" s="740" t="s">
        <v>416</v>
      </c>
      <c r="D86" s="570">
        <v>2</v>
      </c>
      <c r="E86" s="571">
        <v>1</v>
      </c>
      <c r="F86" s="571">
        <v>1</v>
      </c>
      <c r="G86" s="571">
        <v>1</v>
      </c>
      <c r="H86" s="572"/>
      <c r="I86" s="572"/>
      <c r="J86" s="571">
        <v>1</v>
      </c>
      <c r="K86" s="571">
        <v>1</v>
      </c>
      <c r="L86" s="571">
        <v>1</v>
      </c>
      <c r="M86" s="571">
        <v>1</v>
      </c>
      <c r="N86" s="571">
        <v>1</v>
      </c>
      <c r="O86" s="572"/>
      <c r="P86" s="572"/>
      <c r="Q86" s="571">
        <v>1</v>
      </c>
      <c r="R86" s="571">
        <v>1</v>
      </c>
      <c r="S86" s="571">
        <v>1</v>
      </c>
      <c r="T86" s="571">
        <v>1</v>
      </c>
      <c r="U86" s="571">
        <v>1</v>
      </c>
      <c r="V86" s="572"/>
      <c r="W86" s="572"/>
      <c r="X86" s="571">
        <v>1</v>
      </c>
      <c r="Y86" s="571">
        <v>1</v>
      </c>
      <c r="Z86" s="571">
        <v>1</v>
      </c>
      <c r="AA86" s="571">
        <v>1</v>
      </c>
      <c r="AB86" s="571">
        <v>1</v>
      </c>
      <c r="AC86" s="572"/>
      <c r="AD86" s="572"/>
      <c r="AE86" s="571">
        <v>1</v>
      </c>
      <c r="AF86" s="571">
        <v>1</v>
      </c>
      <c r="AG86" s="571">
        <v>1</v>
      </c>
      <c r="AH86" s="571">
        <v>1</v>
      </c>
      <c r="AI86" s="571">
        <v>1</v>
      </c>
      <c r="AJ86" s="568">
        <f t="shared" si="12"/>
        <v>23</v>
      </c>
      <c r="AK86" s="569">
        <f>+AJ86/AJ$3</f>
        <v>1</v>
      </c>
      <c r="AL86" s="573">
        <v>14300</v>
      </c>
      <c r="AM86" s="743">
        <f>+AL86*AK86</f>
        <v>14300</v>
      </c>
      <c r="AN86" s="998"/>
      <c r="AO86" s="997"/>
    </row>
    <row r="87" spans="1:41" s="732" customFormat="1" ht="15" customHeight="1">
      <c r="A87" s="733" t="s">
        <v>417</v>
      </c>
      <c r="B87" s="740" t="s">
        <v>415</v>
      </c>
      <c r="C87" s="740" t="s">
        <v>418</v>
      </c>
      <c r="D87" s="570"/>
      <c r="E87" s="571">
        <v>1</v>
      </c>
      <c r="F87" s="571">
        <v>1</v>
      </c>
      <c r="G87" s="571">
        <v>1</v>
      </c>
      <c r="H87" s="572"/>
      <c r="I87" s="572"/>
      <c r="J87" s="571">
        <v>1</v>
      </c>
      <c r="K87" s="571">
        <v>1</v>
      </c>
      <c r="L87" s="571">
        <v>1</v>
      </c>
      <c r="M87" s="571">
        <v>1</v>
      </c>
      <c r="N87" s="571">
        <v>1</v>
      </c>
      <c r="O87" s="572"/>
      <c r="P87" s="572"/>
      <c r="Q87" s="571">
        <v>1</v>
      </c>
      <c r="R87" s="571">
        <v>1</v>
      </c>
      <c r="S87" s="571">
        <v>1</v>
      </c>
      <c r="T87" s="571">
        <v>1</v>
      </c>
      <c r="U87" s="571">
        <v>1</v>
      </c>
      <c r="V87" s="572"/>
      <c r="W87" s="572"/>
      <c r="X87" s="571">
        <v>1</v>
      </c>
      <c r="Y87" s="571">
        <v>1</v>
      </c>
      <c r="Z87" s="571">
        <v>1</v>
      </c>
      <c r="AA87" s="571">
        <v>1</v>
      </c>
      <c r="AB87" s="571">
        <v>1</v>
      </c>
      <c r="AC87" s="572"/>
      <c r="AD87" s="572"/>
      <c r="AE87" s="571">
        <v>1</v>
      </c>
      <c r="AF87" s="571">
        <v>1</v>
      </c>
      <c r="AG87" s="571">
        <v>1</v>
      </c>
      <c r="AH87" s="571">
        <v>1</v>
      </c>
      <c r="AI87" s="571">
        <v>1</v>
      </c>
      <c r="AJ87" s="568">
        <f t="shared" si="12"/>
        <v>23</v>
      </c>
      <c r="AK87" s="569">
        <f>+AJ87/AJ$3</f>
        <v>1</v>
      </c>
      <c r="AL87" s="573">
        <v>14300</v>
      </c>
      <c r="AM87" s="743">
        <f>+AL87*AK87</f>
        <v>14300</v>
      </c>
      <c r="AN87" s="998"/>
      <c r="AO87" s="997"/>
    </row>
    <row r="88" spans="1:41" s="732" customFormat="1" ht="15" customHeight="1">
      <c r="A88" s="733" t="s">
        <v>419</v>
      </c>
      <c r="B88" s="740" t="s">
        <v>415</v>
      </c>
      <c r="C88" s="740" t="s">
        <v>420</v>
      </c>
      <c r="D88" s="570"/>
      <c r="E88" s="571">
        <v>1</v>
      </c>
      <c r="F88" s="571">
        <v>1</v>
      </c>
      <c r="G88" s="571">
        <v>1</v>
      </c>
      <c r="H88" s="572"/>
      <c r="I88" s="572"/>
      <c r="J88" s="571">
        <v>1</v>
      </c>
      <c r="K88" s="571">
        <v>1</v>
      </c>
      <c r="L88" s="571">
        <v>1</v>
      </c>
      <c r="M88" s="571">
        <v>1</v>
      </c>
      <c r="N88" s="571">
        <v>1</v>
      </c>
      <c r="O88" s="572"/>
      <c r="P88" s="572"/>
      <c r="Q88" s="571">
        <v>1</v>
      </c>
      <c r="R88" s="571">
        <v>1</v>
      </c>
      <c r="S88" s="571"/>
      <c r="T88" s="571"/>
      <c r="U88" s="571"/>
      <c r="V88" s="572"/>
      <c r="W88" s="572"/>
      <c r="X88" s="571"/>
      <c r="Y88" s="571"/>
      <c r="Z88" s="571"/>
      <c r="AA88" s="571"/>
      <c r="AB88" s="571"/>
      <c r="AC88" s="572"/>
      <c r="AD88" s="572"/>
      <c r="AE88" s="571"/>
      <c r="AF88" s="571"/>
      <c r="AG88" s="571"/>
      <c r="AH88" s="571"/>
      <c r="AI88" s="571"/>
      <c r="AJ88" s="568">
        <f t="shared" si="12"/>
        <v>10</v>
      </c>
      <c r="AK88" s="569">
        <f>+AJ88/AJ$3</f>
        <v>0.43478260869565216</v>
      </c>
      <c r="AL88" s="573">
        <v>14300</v>
      </c>
      <c r="AM88" s="743">
        <f>+AL88*AK88</f>
        <v>6217.391304347826</v>
      </c>
      <c r="AN88" s="998"/>
      <c r="AO88" s="997">
        <f>SUM(AM85:AM88)</f>
        <v>34817.391304347824</v>
      </c>
    </row>
    <row r="89" spans="1:41" s="732" customFormat="1" ht="15" customHeight="1">
      <c r="A89" s="733">
        <v>14</v>
      </c>
      <c r="B89" s="740" t="s">
        <v>421</v>
      </c>
      <c r="C89" s="740" t="s">
        <v>422</v>
      </c>
      <c r="D89" s="570">
        <v>1</v>
      </c>
      <c r="E89" s="571">
        <v>0.5</v>
      </c>
      <c r="F89" s="571">
        <v>0.5</v>
      </c>
      <c r="G89" s="571">
        <v>0.5</v>
      </c>
      <c r="H89" s="572"/>
      <c r="I89" s="572"/>
      <c r="J89" s="571">
        <v>0.5</v>
      </c>
      <c r="K89" s="571">
        <v>0.5</v>
      </c>
      <c r="L89" s="571">
        <v>0.5</v>
      </c>
      <c r="M89" s="571">
        <v>0.5</v>
      </c>
      <c r="N89" s="571">
        <v>0.5</v>
      </c>
      <c r="O89" s="572"/>
      <c r="P89" s="572"/>
      <c r="Q89" s="571">
        <v>0.5</v>
      </c>
      <c r="R89" s="571">
        <v>0.5</v>
      </c>
      <c r="S89" s="571">
        <v>0.5</v>
      </c>
      <c r="T89" s="571">
        <v>0.5</v>
      </c>
      <c r="U89" s="571">
        <v>0.5</v>
      </c>
      <c r="V89" s="572"/>
      <c r="W89" s="572"/>
      <c r="X89" s="571">
        <v>0.5</v>
      </c>
      <c r="Y89" s="571">
        <v>0.5</v>
      </c>
      <c r="Z89" s="571">
        <v>0.5</v>
      </c>
      <c r="AA89" s="571">
        <v>0.5</v>
      </c>
      <c r="AB89" s="571">
        <v>0.5</v>
      </c>
      <c r="AC89" s="572"/>
      <c r="AD89" s="572"/>
      <c r="AE89" s="571">
        <v>0.5</v>
      </c>
      <c r="AF89" s="571">
        <v>0.5</v>
      </c>
      <c r="AG89" s="571">
        <v>0.5</v>
      </c>
      <c r="AH89" s="571">
        <v>0.5</v>
      </c>
      <c r="AI89" s="571">
        <v>0.5</v>
      </c>
      <c r="AJ89" s="568">
        <f t="shared" si="12"/>
        <v>11.5</v>
      </c>
      <c r="AK89" s="569">
        <f t="shared" si="3"/>
        <v>0.5</v>
      </c>
      <c r="AL89" s="573">
        <v>29100</v>
      </c>
      <c r="AM89" s="743">
        <f>+AL89*AK89</f>
        <v>14550</v>
      </c>
      <c r="AN89" s="998">
        <v>14550</v>
      </c>
      <c r="AO89" s="997">
        <f>+AM89</f>
        <v>14550</v>
      </c>
    </row>
    <row r="90" spans="1:41" s="732" customFormat="1" ht="15" customHeight="1">
      <c r="A90" s="733">
        <v>15</v>
      </c>
      <c r="B90" s="740" t="s">
        <v>423</v>
      </c>
      <c r="C90" s="740"/>
      <c r="D90" s="570">
        <v>1</v>
      </c>
      <c r="E90" s="571"/>
      <c r="F90" s="571"/>
      <c r="G90" s="571"/>
      <c r="H90" s="572"/>
      <c r="I90" s="572"/>
      <c r="J90" s="571"/>
      <c r="K90" s="571"/>
      <c r="L90" s="571"/>
      <c r="M90" s="571"/>
      <c r="N90" s="571"/>
      <c r="O90" s="572"/>
      <c r="P90" s="572"/>
      <c r="Q90" s="571"/>
      <c r="R90" s="571"/>
      <c r="S90" s="571"/>
      <c r="T90" s="571"/>
      <c r="U90" s="571"/>
      <c r="V90" s="572"/>
      <c r="W90" s="572"/>
      <c r="X90" s="571"/>
      <c r="Y90" s="571"/>
      <c r="Z90" s="571"/>
      <c r="AA90" s="571"/>
      <c r="AB90" s="571"/>
      <c r="AC90" s="572"/>
      <c r="AD90" s="572"/>
      <c r="AE90" s="571"/>
      <c r="AF90" s="571"/>
      <c r="AG90" s="571"/>
      <c r="AH90" s="571"/>
      <c r="AI90" s="571"/>
      <c r="AJ90" s="568">
        <f t="shared" si="12"/>
        <v>0</v>
      </c>
      <c r="AK90" s="569">
        <f t="shared" si="3"/>
        <v>0</v>
      </c>
      <c r="AL90" s="573">
        <v>19500</v>
      </c>
      <c r="AM90" s="743">
        <f t="shared" si="13"/>
        <v>0</v>
      </c>
      <c r="AN90" s="998"/>
      <c r="AO90" s="997"/>
    </row>
    <row r="91" spans="1:41" s="732" customFormat="1" ht="15" customHeight="1">
      <c r="A91" s="733">
        <v>16</v>
      </c>
      <c r="B91" s="740" t="s">
        <v>424</v>
      </c>
      <c r="C91" s="740" t="s">
        <v>425</v>
      </c>
      <c r="D91" s="570">
        <v>0.2</v>
      </c>
      <c r="E91" s="571"/>
      <c r="F91" s="571"/>
      <c r="G91" s="571"/>
      <c r="H91" s="572"/>
      <c r="I91" s="572"/>
      <c r="J91" s="571"/>
      <c r="K91" s="571"/>
      <c r="L91" s="571"/>
      <c r="M91" s="571"/>
      <c r="N91" s="571"/>
      <c r="O91" s="572"/>
      <c r="P91" s="572"/>
      <c r="Q91" s="571"/>
      <c r="R91" s="571"/>
      <c r="S91" s="571"/>
      <c r="T91" s="571"/>
      <c r="U91" s="571"/>
      <c r="V91" s="572"/>
      <c r="W91" s="572"/>
      <c r="X91" s="571"/>
      <c r="Y91" s="571"/>
      <c r="Z91" s="571"/>
      <c r="AA91" s="571"/>
      <c r="AB91" s="571"/>
      <c r="AC91" s="572"/>
      <c r="AD91" s="572"/>
      <c r="AE91" s="571"/>
      <c r="AF91" s="571"/>
      <c r="AG91" s="571"/>
      <c r="AH91" s="571"/>
      <c r="AI91" s="571"/>
      <c r="AJ91" s="568">
        <f t="shared" si="12"/>
        <v>0</v>
      </c>
      <c r="AK91" s="569">
        <f t="shared" si="3"/>
        <v>0</v>
      </c>
      <c r="AL91" s="573">
        <v>68500</v>
      </c>
      <c r="AM91" s="743">
        <f t="shared" si="13"/>
        <v>0</v>
      </c>
      <c r="AN91" s="998"/>
      <c r="AO91" s="997"/>
    </row>
    <row r="92" spans="1:41" s="732" customFormat="1" ht="15" customHeight="1">
      <c r="A92" s="733">
        <v>17</v>
      </c>
      <c r="B92" s="740" t="s">
        <v>426</v>
      </c>
      <c r="C92" s="740" t="s">
        <v>427</v>
      </c>
      <c r="D92" s="570">
        <v>2</v>
      </c>
      <c r="E92" s="571"/>
      <c r="F92" s="571"/>
      <c r="G92" s="571"/>
      <c r="H92" s="572"/>
      <c r="I92" s="572"/>
      <c r="J92" s="571"/>
      <c r="K92" s="571"/>
      <c r="L92" s="571"/>
      <c r="M92" s="571"/>
      <c r="N92" s="571"/>
      <c r="O92" s="572"/>
      <c r="P92" s="572"/>
      <c r="Q92" s="571"/>
      <c r="R92" s="571"/>
      <c r="S92" s="571"/>
      <c r="T92" s="571"/>
      <c r="U92" s="571"/>
      <c r="V92" s="572"/>
      <c r="W92" s="572"/>
      <c r="X92" s="571"/>
      <c r="Y92" s="571"/>
      <c r="Z92" s="571"/>
      <c r="AA92" s="571"/>
      <c r="AB92" s="571"/>
      <c r="AC92" s="572"/>
      <c r="AD92" s="572"/>
      <c r="AE92" s="571"/>
      <c r="AF92" s="571"/>
      <c r="AG92" s="571"/>
      <c r="AH92" s="571"/>
      <c r="AI92" s="571"/>
      <c r="AJ92" s="568">
        <f t="shared" si="12"/>
        <v>0</v>
      </c>
      <c r="AK92" s="569">
        <f t="shared" si="3"/>
        <v>0</v>
      </c>
      <c r="AL92" s="573">
        <v>19500</v>
      </c>
      <c r="AM92" s="743">
        <f t="shared" si="13"/>
        <v>0</v>
      </c>
      <c r="AN92" s="998"/>
      <c r="AO92" s="997"/>
    </row>
    <row r="93" spans="1:41" s="732" customFormat="1" ht="15" customHeight="1">
      <c r="A93" s="733" t="s">
        <v>428</v>
      </c>
      <c r="B93" s="740" t="s">
        <v>426</v>
      </c>
      <c r="C93" s="740" t="s">
        <v>429</v>
      </c>
      <c r="D93" s="570"/>
      <c r="E93" s="571">
        <v>1</v>
      </c>
      <c r="F93" s="571">
        <v>1</v>
      </c>
      <c r="G93" s="571">
        <v>1</v>
      </c>
      <c r="H93" s="572"/>
      <c r="I93" s="572"/>
      <c r="J93" s="571">
        <v>1</v>
      </c>
      <c r="K93" s="571">
        <v>1</v>
      </c>
      <c r="L93" s="571">
        <v>1</v>
      </c>
      <c r="M93" s="571">
        <v>1</v>
      </c>
      <c r="N93" s="571">
        <v>1</v>
      </c>
      <c r="O93" s="572"/>
      <c r="P93" s="572"/>
      <c r="Q93" s="571">
        <v>1</v>
      </c>
      <c r="R93" s="571">
        <v>1</v>
      </c>
      <c r="S93" s="571">
        <v>1</v>
      </c>
      <c r="T93" s="571">
        <v>1</v>
      </c>
      <c r="U93" s="571">
        <v>1</v>
      </c>
      <c r="V93" s="572"/>
      <c r="W93" s="572"/>
      <c r="X93" s="571">
        <v>1</v>
      </c>
      <c r="Y93" s="571">
        <v>1</v>
      </c>
      <c r="Z93" s="571">
        <v>1</v>
      </c>
      <c r="AA93" s="571">
        <v>1</v>
      </c>
      <c r="AB93" s="571">
        <v>1</v>
      </c>
      <c r="AC93" s="572"/>
      <c r="AD93" s="572"/>
      <c r="AE93" s="571">
        <v>1</v>
      </c>
      <c r="AF93" s="571">
        <v>1</v>
      </c>
      <c r="AG93" s="571">
        <v>1</v>
      </c>
      <c r="AH93" s="571">
        <v>1</v>
      </c>
      <c r="AI93" s="571">
        <v>1</v>
      </c>
      <c r="AJ93" s="568">
        <f t="shared" si="12"/>
        <v>23</v>
      </c>
      <c r="AK93" s="569">
        <f t="shared" si="3"/>
        <v>1</v>
      </c>
      <c r="AL93" s="573">
        <v>19500</v>
      </c>
      <c r="AM93" s="743">
        <f t="shared" si="13"/>
        <v>19500</v>
      </c>
      <c r="AN93" s="998"/>
      <c r="AO93" s="997"/>
    </row>
    <row r="94" spans="1:41" s="732" customFormat="1" ht="15" customHeight="1">
      <c r="A94" s="733" t="s">
        <v>430</v>
      </c>
      <c r="B94" s="740" t="s">
        <v>426</v>
      </c>
      <c r="C94" s="740" t="s">
        <v>763</v>
      </c>
      <c r="D94" s="570"/>
      <c r="E94" s="571"/>
      <c r="F94" s="571"/>
      <c r="G94" s="571"/>
      <c r="H94" s="572"/>
      <c r="I94" s="572"/>
      <c r="J94" s="571"/>
      <c r="K94" s="571"/>
      <c r="L94" s="571"/>
      <c r="M94" s="571"/>
      <c r="N94" s="571"/>
      <c r="O94" s="572"/>
      <c r="P94" s="572"/>
      <c r="Q94" s="571"/>
      <c r="R94" s="571"/>
      <c r="S94" s="571"/>
      <c r="T94" s="571"/>
      <c r="U94" s="571"/>
      <c r="V94" s="572"/>
      <c r="W94" s="572"/>
      <c r="X94" s="571"/>
      <c r="Y94" s="571"/>
      <c r="Z94" s="571"/>
      <c r="AA94" s="571"/>
      <c r="AB94" s="571"/>
      <c r="AC94" s="572"/>
      <c r="AD94" s="572"/>
      <c r="AE94" s="571"/>
      <c r="AF94" s="571"/>
      <c r="AG94" s="571"/>
      <c r="AH94" s="571"/>
      <c r="AI94" s="571"/>
      <c r="AJ94" s="568">
        <f>SUM(E94:AI94)</f>
        <v>0</v>
      </c>
      <c r="AK94" s="569">
        <f t="shared" si="3"/>
        <v>0</v>
      </c>
      <c r="AL94" s="573">
        <v>19500</v>
      </c>
      <c r="AM94" s="743">
        <f t="shared" si="13"/>
        <v>0</v>
      </c>
      <c r="AN94" s="998"/>
      <c r="AO94" s="997"/>
    </row>
    <row r="95" spans="1:41" s="732" customFormat="1" ht="15" customHeight="1">
      <c r="A95" s="733" t="s">
        <v>762</v>
      </c>
      <c r="B95" s="740" t="s">
        <v>426</v>
      </c>
      <c r="C95" s="740" t="s">
        <v>905</v>
      </c>
      <c r="D95" s="570"/>
      <c r="E95" s="571">
        <v>1</v>
      </c>
      <c r="F95" s="571">
        <v>1</v>
      </c>
      <c r="G95" s="571">
        <v>1</v>
      </c>
      <c r="H95" s="572"/>
      <c r="I95" s="572"/>
      <c r="J95" s="571">
        <v>1</v>
      </c>
      <c r="K95" s="571">
        <v>1</v>
      </c>
      <c r="L95" s="571">
        <v>1</v>
      </c>
      <c r="M95" s="571">
        <v>1</v>
      </c>
      <c r="N95" s="571">
        <v>1</v>
      </c>
      <c r="O95" s="572"/>
      <c r="P95" s="572"/>
      <c r="Q95" s="571">
        <v>1</v>
      </c>
      <c r="R95" s="571">
        <v>1</v>
      </c>
      <c r="S95" s="571">
        <v>1</v>
      </c>
      <c r="T95" s="571">
        <v>1</v>
      </c>
      <c r="U95" s="571">
        <v>1</v>
      </c>
      <c r="V95" s="572"/>
      <c r="W95" s="572"/>
      <c r="X95" s="571">
        <v>1</v>
      </c>
      <c r="Y95" s="571">
        <v>1</v>
      </c>
      <c r="Z95" s="571">
        <v>1</v>
      </c>
      <c r="AA95" s="571">
        <v>1</v>
      </c>
      <c r="AB95" s="571">
        <v>1</v>
      </c>
      <c r="AC95" s="572"/>
      <c r="AD95" s="572"/>
      <c r="AE95" s="571">
        <v>1</v>
      </c>
      <c r="AF95" s="571">
        <v>1</v>
      </c>
      <c r="AG95" s="571">
        <v>1</v>
      </c>
      <c r="AH95" s="571">
        <v>1</v>
      </c>
      <c r="AI95" s="571">
        <v>1</v>
      </c>
      <c r="AJ95" s="568">
        <f>SUM(E95:AI95)</f>
        <v>23</v>
      </c>
      <c r="AK95" s="569">
        <f t="shared" si="3"/>
        <v>1</v>
      </c>
      <c r="AL95" s="573">
        <v>19500</v>
      </c>
      <c r="AM95" s="743">
        <f t="shared" si="13"/>
        <v>19500</v>
      </c>
      <c r="AN95" s="998"/>
      <c r="AO95" s="997"/>
    </row>
    <row r="96" spans="1:41" s="732" customFormat="1" ht="15" customHeight="1">
      <c r="A96" s="733" t="s">
        <v>989</v>
      </c>
      <c r="B96" s="740" t="s">
        <v>426</v>
      </c>
      <c r="C96" s="740" t="s">
        <v>990</v>
      </c>
      <c r="D96" s="570"/>
      <c r="E96" s="571">
        <v>1</v>
      </c>
      <c r="F96" s="571">
        <v>1</v>
      </c>
      <c r="G96" s="571">
        <v>1</v>
      </c>
      <c r="H96" s="572"/>
      <c r="I96" s="572"/>
      <c r="J96" s="571">
        <v>1</v>
      </c>
      <c r="K96" s="571">
        <v>1</v>
      </c>
      <c r="L96" s="571">
        <v>1</v>
      </c>
      <c r="M96" s="571">
        <v>1</v>
      </c>
      <c r="N96" s="571">
        <v>1</v>
      </c>
      <c r="O96" s="572"/>
      <c r="P96" s="572"/>
      <c r="Q96" s="571">
        <v>1</v>
      </c>
      <c r="R96" s="571">
        <v>1</v>
      </c>
      <c r="S96" s="571">
        <v>1</v>
      </c>
      <c r="T96" s="571">
        <v>1</v>
      </c>
      <c r="U96" s="571">
        <v>1</v>
      </c>
      <c r="V96" s="572"/>
      <c r="W96" s="572"/>
      <c r="X96" s="571">
        <v>1</v>
      </c>
      <c r="Y96" s="571">
        <v>1</v>
      </c>
      <c r="Z96" s="571">
        <v>1</v>
      </c>
      <c r="AA96" s="571">
        <v>1</v>
      </c>
      <c r="AB96" s="571">
        <v>1</v>
      </c>
      <c r="AC96" s="572"/>
      <c r="AD96" s="572"/>
      <c r="AE96" s="571">
        <v>1</v>
      </c>
      <c r="AF96" s="571">
        <v>1</v>
      </c>
      <c r="AG96" s="571">
        <v>1</v>
      </c>
      <c r="AH96" s="571">
        <v>1</v>
      </c>
      <c r="AI96" s="571">
        <v>1</v>
      </c>
      <c r="AJ96" s="568">
        <f>SUM(E96:AI96)</f>
        <v>23</v>
      </c>
      <c r="AK96" s="569">
        <f t="shared" si="3"/>
        <v>1</v>
      </c>
      <c r="AL96" s="573">
        <v>19500</v>
      </c>
      <c r="AM96" s="743">
        <f t="shared" si="13"/>
        <v>19500</v>
      </c>
      <c r="AN96" s="998"/>
      <c r="AO96" s="997">
        <f>SUM(AM92:AM96)</f>
        <v>58500</v>
      </c>
    </row>
    <row r="97" spans="1:41" s="732" customFormat="1" ht="15" customHeight="1">
      <c r="A97" s="733">
        <v>18</v>
      </c>
      <c r="B97" s="740" t="s">
        <v>431</v>
      </c>
      <c r="C97" s="740" t="s">
        <v>432</v>
      </c>
      <c r="D97" s="570">
        <v>0.6</v>
      </c>
      <c r="E97" s="571">
        <v>0.6</v>
      </c>
      <c r="F97" s="571">
        <v>0.6</v>
      </c>
      <c r="G97" s="571">
        <v>0.6</v>
      </c>
      <c r="H97" s="572"/>
      <c r="I97" s="572"/>
      <c r="J97" s="571">
        <v>0.6</v>
      </c>
      <c r="K97" s="571">
        <v>0.6</v>
      </c>
      <c r="L97" s="571">
        <v>0.6</v>
      </c>
      <c r="M97" s="571">
        <v>0.6</v>
      </c>
      <c r="N97" s="571">
        <v>0.6</v>
      </c>
      <c r="O97" s="572"/>
      <c r="P97" s="572"/>
      <c r="Q97" s="571">
        <v>0.6</v>
      </c>
      <c r="R97" s="571">
        <v>0.6</v>
      </c>
      <c r="S97" s="571">
        <v>0.6</v>
      </c>
      <c r="T97" s="571">
        <v>0.6</v>
      </c>
      <c r="U97" s="571">
        <v>0.6</v>
      </c>
      <c r="V97" s="572"/>
      <c r="W97" s="572"/>
      <c r="X97" s="571">
        <v>0.6</v>
      </c>
      <c r="Y97" s="571">
        <v>0.6</v>
      </c>
      <c r="Z97" s="571">
        <v>0.6</v>
      </c>
      <c r="AA97" s="571">
        <v>0.6</v>
      </c>
      <c r="AB97" s="571">
        <v>0.6</v>
      </c>
      <c r="AC97" s="572"/>
      <c r="AD97" s="572"/>
      <c r="AE97" s="571">
        <v>0.6</v>
      </c>
      <c r="AF97" s="571">
        <v>0.6</v>
      </c>
      <c r="AG97" s="571">
        <v>0.6</v>
      </c>
      <c r="AH97" s="571">
        <v>0.6</v>
      </c>
      <c r="AI97" s="571">
        <v>0.6</v>
      </c>
      <c r="AJ97" s="568">
        <f t="shared" si="12"/>
        <v>13.799999999999995</v>
      </c>
      <c r="AK97" s="569">
        <f>+AJ97/AJ$3</f>
        <v>0.59999999999999976</v>
      </c>
      <c r="AL97" s="573">
        <v>78000</v>
      </c>
      <c r="AM97" s="743">
        <f t="shared" si="13"/>
        <v>46799.999999999978</v>
      </c>
      <c r="AN97" s="998"/>
      <c r="AO97" s="997">
        <f>+AM97</f>
        <v>46799.999999999978</v>
      </c>
    </row>
    <row r="98" spans="1:41" s="732" customFormat="1" ht="15" customHeight="1">
      <c r="A98" s="733">
        <v>19</v>
      </c>
      <c r="B98" s="740" t="s">
        <v>433</v>
      </c>
      <c r="C98" s="740"/>
      <c r="D98" s="570">
        <v>2</v>
      </c>
      <c r="E98" s="571"/>
      <c r="F98" s="571"/>
      <c r="G98" s="571"/>
      <c r="H98" s="572"/>
      <c r="I98" s="572"/>
      <c r="J98" s="571"/>
      <c r="K98" s="571"/>
      <c r="L98" s="571"/>
      <c r="M98" s="571"/>
      <c r="N98" s="571"/>
      <c r="O98" s="572"/>
      <c r="P98" s="572"/>
      <c r="Q98" s="571"/>
      <c r="R98" s="571"/>
      <c r="S98" s="571"/>
      <c r="T98" s="571"/>
      <c r="U98" s="571"/>
      <c r="V98" s="572"/>
      <c r="W98" s="572"/>
      <c r="X98" s="571"/>
      <c r="Y98" s="571"/>
      <c r="Z98" s="571"/>
      <c r="AA98" s="571"/>
      <c r="AB98" s="571"/>
      <c r="AC98" s="572"/>
      <c r="AD98" s="572"/>
      <c r="AE98" s="571"/>
      <c r="AF98" s="571"/>
      <c r="AG98" s="571"/>
      <c r="AH98" s="571"/>
      <c r="AI98" s="571"/>
      <c r="AJ98" s="568">
        <f t="shared" si="12"/>
        <v>0</v>
      </c>
      <c r="AK98" s="569">
        <f t="shared" si="3"/>
        <v>0</v>
      </c>
      <c r="AL98" s="573">
        <v>28000</v>
      </c>
      <c r="AM98" s="743">
        <f t="shared" si="13"/>
        <v>0</v>
      </c>
      <c r="AN98" s="998"/>
      <c r="AO98" s="997"/>
    </row>
    <row r="99" spans="1:41" s="732" customFormat="1" ht="15" customHeight="1">
      <c r="A99" s="733">
        <v>20</v>
      </c>
      <c r="B99" s="740" t="s">
        <v>434</v>
      </c>
      <c r="C99" s="740" t="s">
        <v>435</v>
      </c>
      <c r="D99" s="570">
        <v>1</v>
      </c>
      <c r="E99" s="571">
        <v>1</v>
      </c>
      <c r="F99" s="571">
        <v>1</v>
      </c>
      <c r="G99" s="571">
        <v>1</v>
      </c>
      <c r="H99" s="572"/>
      <c r="I99" s="572"/>
      <c r="J99" s="571">
        <v>1</v>
      </c>
      <c r="K99" s="571">
        <v>1</v>
      </c>
      <c r="L99" s="571">
        <v>1</v>
      </c>
      <c r="M99" s="571">
        <v>1</v>
      </c>
      <c r="N99" s="571">
        <v>1</v>
      </c>
      <c r="O99" s="572"/>
      <c r="P99" s="572"/>
      <c r="Q99" s="571">
        <v>1</v>
      </c>
      <c r="R99" s="571">
        <v>1</v>
      </c>
      <c r="S99" s="571">
        <v>1</v>
      </c>
      <c r="T99" s="571">
        <v>1</v>
      </c>
      <c r="U99" s="571">
        <v>1</v>
      </c>
      <c r="V99" s="572"/>
      <c r="W99" s="572"/>
      <c r="X99" s="571">
        <v>1</v>
      </c>
      <c r="Y99" s="571">
        <v>1</v>
      </c>
      <c r="Z99" s="571">
        <v>1</v>
      </c>
      <c r="AA99" s="571">
        <v>1</v>
      </c>
      <c r="AB99" s="571">
        <v>1</v>
      </c>
      <c r="AC99" s="572"/>
      <c r="AD99" s="572"/>
      <c r="AE99" s="571">
        <v>1</v>
      </c>
      <c r="AF99" s="571">
        <v>1</v>
      </c>
      <c r="AG99" s="571">
        <v>1</v>
      </c>
      <c r="AH99" s="571">
        <v>1</v>
      </c>
      <c r="AI99" s="571">
        <v>1</v>
      </c>
      <c r="AJ99" s="568">
        <f t="shared" si="12"/>
        <v>23</v>
      </c>
      <c r="AK99" s="569">
        <f t="shared" si="3"/>
        <v>1</v>
      </c>
      <c r="AL99" s="573">
        <v>8300</v>
      </c>
      <c r="AM99" s="743">
        <f t="shared" si="13"/>
        <v>8300</v>
      </c>
      <c r="AN99" s="998"/>
      <c r="AO99" s="997">
        <f>+AM99</f>
        <v>8300</v>
      </c>
    </row>
    <row r="100" spans="1:41" s="732" customFormat="1" ht="15" customHeight="1">
      <c r="A100" s="733" t="s">
        <v>436</v>
      </c>
      <c r="B100" s="740" t="s">
        <v>434</v>
      </c>
      <c r="C100" s="740" t="s">
        <v>437</v>
      </c>
      <c r="D100" s="570"/>
      <c r="E100" s="571"/>
      <c r="F100" s="571"/>
      <c r="G100" s="571"/>
      <c r="H100" s="572"/>
      <c r="I100" s="572"/>
      <c r="J100" s="571"/>
      <c r="K100" s="571"/>
      <c r="L100" s="571"/>
      <c r="M100" s="571"/>
      <c r="N100" s="571"/>
      <c r="O100" s="572"/>
      <c r="P100" s="572"/>
      <c r="Q100" s="571"/>
      <c r="R100" s="571"/>
      <c r="S100" s="571"/>
      <c r="T100" s="571"/>
      <c r="U100" s="571"/>
      <c r="V100" s="572"/>
      <c r="W100" s="572"/>
      <c r="X100" s="571"/>
      <c r="Y100" s="571"/>
      <c r="Z100" s="571"/>
      <c r="AA100" s="571"/>
      <c r="AB100" s="571"/>
      <c r="AC100" s="572"/>
      <c r="AD100" s="572"/>
      <c r="AE100" s="571"/>
      <c r="AF100" s="571"/>
      <c r="AG100" s="571"/>
      <c r="AH100" s="571"/>
      <c r="AI100" s="571"/>
      <c r="AJ100" s="568">
        <f t="shared" si="12"/>
        <v>0</v>
      </c>
      <c r="AK100" s="569">
        <f t="shared" si="3"/>
        <v>0</v>
      </c>
      <c r="AL100" s="573">
        <v>8300</v>
      </c>
      <c r="AM100" s="743">
        <f t="shared" si="13"/>
        <v>0</v>
      </c>
      <c r="AN100" s="998">
        <v>8300</v>
      </c>
      <c r="AO100" s="997"/>
    </row>
    <row r="101" spans="1:41" s="732" customFormat="1" ht="15" customHeight="1">
      <c r="A101" s="733">
        <v>21</v>
      </c>
      <c r="B101" s="740" t="s">
        <v>438</v>
      </c>
      <c r="C101" s="740" t="s">
        <v>439</v>
      </c>
      <c r="D101" s="570">
        <v>0</v>
      </c>
      <c r="E101" s="571">
        <v>1</v>
      </c>
      <c r="F101" s="571">
        <v>1</v>
      </c>
      <c r="G101" s="571">
        <v>1</v>
      </c>
      <c r="H101" s="572"/>
      <c r="I101" s="572"/>
      <c r="J101" s="571">
        <v>1</v>
      </c>
      <c r="K101" s="571">
        <v>1</v>
      </c>
      <c r="L101" s="571">
        <v>1</v>
      </c>
      <c r="M101" s="571">
        <v>1</v>
      </c>
      <c r="N101" s="571">
        <v>1</v>
      </c>
      <c r="O101" s="572"/>
      <c r="P101" s="572"/>
      <c r="Q101" s="571">
        <v>1</v>
      </c>
      <c r="R101" s="571">
        <v>1</v>
      </c>
      <c r="S101" s="571">
        <v>1</v>
      </c>
      <c r="T101" s="571">
        <v>1</v>
      </c>
      <c r="U101" s="571">
        <v>1</v>
      </c>
      <c r="V101" s="572"/>
      <c r="W101" s="572"/>
      <c r="X101" s="571">
        <v>1</v>
      </c>
      <c r="Y101" s="571">
        <v>1</v>
      </c>
      <c r="Z101" s="571">
        <v>1</v>
      </c>
      <c r="AA101" s="571">
        <v>1</v>
      </c>
      <c r="AB101" s="571">
        <v>1</v>
      </c>
      <c r="AC101" s="572"/>
      <c r="AD101" s="572"/>
      <c r="AE101" s="571">
        <v>1</v>
      </c>
      <c r="AF101" s="571">
        <v>1</v>
      </c>
      <c r="AG101" s="571">
        <v>1</v>
      </c>
      <c r="AH101" s="571">
        <v>1</v>
      </c>
      <c r="AI101" s="571">
        <v>1</v>
      </c>
      <c r="AJ101" s="568">
        <f t="shared" si="12"/>
        <v>23</v>
      </c>
      <c r="AK101" s="569">
        <f>+AJ101/AJ$3</f>
        <v>1</v>
      </c>
      <c r="AL101" s="573">
        <v>54200</v>
      </c>
      <c r="AM101" s="743">
        <f t="shared" si="13"/>
        <v>54200</v>
      </c>
      <c r="AN101" s="998"/>
      <c r="AO101" s="997">
        <f>+AM101</f>
        <v>54200</v>
      </c>
    </row>
    <row r="102" spans="1:41" s="732" customFormat="1" ht="15" customHeight="1">
      <c r="A102" s="733">
        <v>22</v>
      </c>
      <c r="B102" s="740" t="s">
        <v>440</v>
      </c>
      <c r="C102" s="740" t="s">
        <v>441</v>
      </c>
      <c r="D102" s="570">
        <v>2</v>
      </c>
      <c r="E102" s="571">
        <v>1</v>
      </c>
      <c r="F102" s="571">
        <v>1</v>
      </c>
      <c r="G102" s="571">
        <v>1</v>
      </c>
      <c r="H102" s="572"/>
      <c r="I102" s="572"/>
      <c r="J102" s="571">
        <v>1</v>
      </c>
      <c r="K102" s="571">
        <v>1</v>
      </c>
      <c r="L102" s="571">
        <v>1</v>
      </c>
      <c r="M102" s="571">
        <v>1</v>
      </c>
      <c r="N102" s="571">
        <v>1</v>
      </c>
      <c r="O102" s="572"/>
      <c r="P102" s="572"/>
      <c r="Q102" s="571">
        <v>1</v>
      </c>
      <c r="R102" s="571">
        <v>1</v>
      </c>
      <c r="S102" s="571">
        <v>1</v>
      </c>
      <c r="T102" s="571">
        <v>1</v>
      </c>
      <c r="U102" s="571">
        <v>1</v>
      </c>
      <c r="V102" s="572"/>
      <c r="W102" s="572"/>
      <c r="X102" s="571">
        <v>1</v>
      </c>
      <c r="Y102" s="571">
        <v>1</v>
      </c>
      <c r="Z102" s="571">
        <v>1</v>
      </c>
      <c r="AA102" s="571">
        <v>1</v>
      </c>
      <c r="AB102" s="571">
        <v>1</v>
      </c>
      <c r="AC102" s="572"/>
      <c r="AD102" s="572"/>
      <c r="AE102" s="571">
        <v>1</v>
      </c>
      <c r="AF102" s="571">
        <v>1</v>
      </c>
      <c r="AG102" s="571">
        <v>1</v>
      </c>
      <c r="AH102" s="571">
        <v>1</v>
      </c>
      <c r="AI102" s="571">
        <v>1</v>
      </c>
      <c r="AJ102" s="568">
        <f t="shared" si="12"/>
        <v>23</v>
      </c>
      <c r="AK102" s="569">
        <f>+AJ102/AJ$3</f>
        <v>1</v>
      </c>
      <c r="AL102" s="573">
        <v>17500</v>
      </c>
      <c r="AM102" s="743">
        <f t="shared" si="13"/>
        <v>17500</v>
      </c>
      <c r="AN102" s="998"/>
      <c r="AO102" s="997"/>
    </row>
    <row r="103" spans="1:41" s="732" customFormat="1" ht="15" customHeight="1">
      <c r="A103" s="733" t="s">
        <v>442</v>
      </c>
      <c r="B103" s="740" t="s">
        <v>440</v>
      </c>
      <c r="C103" s="740" t="s">
        <v>443</v>
      </c>
      <c r="D103" s="570"/>
      <c r="E103" s="571">
        <v>1</v>
      </c>
      <c r="F103" s="571">
        <v>1</v>
      </c>
      <c r="G103" s="571">
        <v>1</v>
      </c>
      <c r="H103" s="572"/>
      <c r="I103" s="572"/>
      <c r="J103" s="571">
        <v>1</v>
      </c>
      <c r="K103" s="571">
        <v>1</v>
      </c>
      <c r="L103" s="571">
        <v>1</v>
      </c>
      <c r="M103" s="571">
        <v>1</v>
      </c>
      <c r="N103" s="571">
        <v>1</v>
      </c>
      <c r="O103" s="572"/>
      <c r="P103" s="572"/>
      <c r="Q103" s="571">
        <v>1</v>
      </c>
      <c r="R103" s="571">
        <v>1</v>
      </c>
      <c r="S103" s="571">
        <v>1</v>
      </c>
      <c r="T103" s="571">
        <v>1</v>
      </c>
      <c r="U103" s="571">
        <v>1</v>
      </c>
      <c r="V103" s="572"/>
      <c r="W103" s="572"/>
      <c r="X103" s="571">
        <v>1</v>
      </c>
      <c r="Y103" s="571">
        <v>1</v>
      </c>
      <c r="Z103" s="571">
        <v>1</v>
      </c>
      <c r="AA103" s="571">
        <v>1</v>
      </c>
      <c r="AB103" s="571">
        <v>1</v>
      </c>
      <c r="AC103" s="572"/>
      <c r="AD103" s="572"/>
      <c r="AE103" s="571"/>
      <c r="AF103" s="571"/>
      <c r="AG103" s="571"/>
      <c r="AH103" s="571"/>
      <c r="AI103" s="571"/>
      <c r="AJ103" s="568">
        <f t="shared" si="12"/>
        <v>18</v>
      </c>
      <c r="AK103" s="569">
        <f>+AJ103/AJ$3</f>
        <v>0.78260869565217395</v>
      </c>
      <c r="AL103" s="573">
        <v>17500</v>
      </c>
      <c r="AM103" s="743">
        <f>+AL103*AK103</f>
        <v>13695.652173913044</v>
      </c>
      <c r="AN103" s="998"/>
      <c r="AO103" s="997"/>
    </row>
    <row r="104" spans="1:41" s="732" customFormat="1" ht="15" customHeight="1">
      <c r="A104" s="733" t="s">
        <v>444</v>
      </c>
      <c r="B104" s="740" t="s">
        <v>440</v>
      </c>
      <c r="C104" s="740" t="s">
        <v>445</v>
      </c>
      <c r="D104" s="570"/>
      <c r="E104" s="571">
        <v>1</v>
      </c>
      <c r="F104" s="571">
        <v>1</v>
      </c>
      <c r="G104" s="571">
        <v>1</v>
      </c>
      <c r="H104" s="572"/>
      <c r="I104" s="572"/>
      <c r="J104" s="571">
        <v>1</v>
      </c>
      <c r="K104" s="571">
        <v>1</v>
      </c>
      <c r="L104" s="571">
        <v>1</v>
      </c>
      <c r="M104" s="571">
        <v>1</v>
      </c>
      <c r="N104" s="571">
        <v>1</v>
      </c>
      <c r="O104" s="572"/>
      <c r="P104" s="572"/>
      <c r="Q104" s="571">
        <v>1</v>
      </c>
      <c r="R104" s="571">
        <v>1</v>
      </c>
      <c r="S104" s="571">
        <v>1</v>
      </c>
      <c r="T104" s="571">
        <v>1</v>
      </c>
      <c r="U104" s="571">
        <v>1</v>
      </c>
      <c r="V104" s="572"/>
      <c r="W104" s="572"/>
      <c r="X104" s="571">
        <v>1</v>
      </c>
      <c r="Y104" s="571">
        <v>1</v>
      </c>
      <c r="Z104" s="571">
        <v>1</v>
      </c>
      <c r="AA104" s="571">
        <v>1</v>
      </c>
      <c r="AB104" s="571">
        <v>1</v>
      </c>
      <c r="AC104" s="572"/>
      <c r="AD104" s="572"/>
      <c r="AE104" s="571">
        <v>1</v>
      </c>
      <c r="AF104" s="571">
        <v>1</v>
      </c>
      <c r="AG104" s="571">
        <v>1</v>
      </c>
      <c r="AH104" s="571">
        <v>1</v>
      </c>
      <c r="AI104" s="571">
        <v>1</v>
      </c>
      <c r="AJ104" s="568">
        <f t="shared" si="12"/>
        <v>23</v>
      </c>
      <c r="AK104" s="569">
        <f t="shared" ref="AK104" si="14">+AJ104/AJ$3</f>
        <v>1</v>
      </c>
      <c r="AL104" s="573">
        <v>17500</v>
      </c>
      <c r="AM104" s="743">
        <f t="shared" ref="AM104" si="15">+AL104*AK104</f>
        <v>17500</v>
      </c>
      <c r="AN104" s="998"/>
      <c r="AO104" s="997">
        <f>SUM(AM102:AM104)</f>
        <v>48695.65217391304</v>
      </c>
    </row>
    <row r="105" spans="1:41" s="732" customFormat="1" ht="15" customHeight="1">
      <c r="A105" s="733">
        <v>23</v>
      </c>
      <c r="B105" s="740" t="s">
        <v>446</v>
      </c>
      <c r="C105" s="740" t="s">
        <v>447</v>
      </c>
      <c r="D105" s="570">
        <v>0.2</v>
      </c>
      <c r="E105" s="571"/>
      <c r="F105" s="571"/>
      <c r="G105" s="571"/>
      <c r="H105" s="572"/>
      <c r="I105" s="572"/>
      <c r="J105" s="571"/>
      <c r="K105" s="571"/>
      <c r="L105" s="571"/>
      <c r="M105" s="571"/>
      <c r="N105" s="571"/>
      <c r="O105" s="572"/>
      <c r="P105" s="572"/>
      <c r="Q105" s="571"/>
      <c r="R105" s="571"/>
      <c r="S105" s="571"/>
      <c r="T105" s="571"/>
      <c r="U105" s="571"/>
      <c r="V105" s="572"/>
      <c r="W105" s="572"/>
      <c r="X105" s="571"/>
      <c r="Y105" s="571"/>
      <c r="Z105" s="571"/>
      <c r="AA105" s="571"/>
      <c r="AB105" s="571"/>
      <c r="AC105" s="572"/>
      <c r="AD105" s="572"/>
      <c r="AE105" s="571"/>
      <c r="AF105" s="571"/>
      <c r="AG105" s="571"/>
      <c r="AH105" s="571"/>
      <c r="AI105" s="571"/>
      <c r="AJ105" s="568">
        <f t="shared" si="12"/>
        <v>0</v>
      </c>
      <c r="AK105" s="569">
        <f t="shared" si="3"/>
        <v>0</v>
      </c>
      <c r="AL105" s="573">
        <v>63700</v>
      </c>
      <c r="AM105" s="743">
        <f t="shared" si="13"/>
        <v>0</v>
      </c>
      <c r="AN105" s="998"/>
      <c r="AO105" s="997"/>
    </row>
    <row r="106" spans="1:41" s="732" customFormat="1" ht="15" customHeight="1">
      <c r="A106" s="733">
        <v>24</v>
      </c>
      <c r="B106" s="740" t="s">
        <v>448</v>
      </c>
      <c r="C106" s="740" t="s">
        <v>449</v>
      </c>
      <c r="D106" s="570">
        <v>1</v>
      </c>
      <c r="E106" s="571">
        <v>1</v>
      </c>
      <c r="F106" s="571">
        <v>1</v>
      </c>
      <c r="G106" s="571">
        <v>1</v>
      </c>
      <c r="H106" s="572"/>
      <c r="I106" s="572"/>
      <c r="J106" s="571">
        <v>1</v>
      </c>
      <c r="K106" s="571">
        <v>1</v>
      </c>
      <c r="L106" s="571">
        <v>1</v>
      </c>
      <c r="M106" s="571">
        <v>1</v>
      </c>
      <c r="N106" s="571">
        <v>1</v>
      </c>
      <c r="O106" s="572"/>
      <c r="P106" s="572"/>
      <c r="Q106" s="571">
        <v>1</v>
      </c>
      <c r="R106" s="571">
        <v>1</v>
      </c>
      <c r="S106" s="571">
        <v>1</v>
      </c>
      <c r="T106" s="571">
        <v>1</v>
      </c>
      <c r="U106" s="571">
        <v>1</v>
      </c>
      <c r="V106" s="572"/>
      <c r="W106" s="572"/>
      <c r="X106" s="571">
        <v>1</v>
      </c>
      <c r="Y106" s="571">
        <v>1</v>
      </c>
      <c r="Z106" s="571">
        <v>1</v>
      </c>
      <c r="AA106" s="571">
        <v>1</v>
      </c>
      <c r="AB106" s="571">
        <v>1</v>
      </c>
      <c r="AC106" s="572"/>
      <c r="AD106" s="572"/>
      <c r="AE106" s="571">
        <v>1</v>
      </c>
      <c r="AF106" s="571">
        <v>1</v>
      </c>
      <c r="AG106" s="571">
        <v>1</v>
      </c>
      <c r="AH106" s="571">
        <v>1</v>
      </c>
      <c r="AI106" s="571">
        <v>1</v>
      </c>
      <c r="AJ106" s="568">
        <f t="shared" si="12"/>
        <v>23</v>
      </c>
      <c r="AK106" s="569">
        <f t="shared" si="3"/>
        <v>1</v>
      </c>
      <c r="AL106" s="573">
        <v>23900</v>
      </c>
      <c r="AM106" s="743">
        <f t="shared" si="13"/>
        <v>23900</v>
      </c>
      <c r="AN106" s="998"/>
      <c r="AO106" s="997">
        <f>+AM106</f>
        <v>23900</v>
      </c>
    </row>
    <row r="107" spans="1:41" s="732" customFormat="1" ht="15" customHeight="1">
      <c r="A107" s="733" t="s">
        <v>450</v>
      </c>
      <c r="B107" s="740" t="s">
        <v>448</v>
      </c>
      <c r="C107" s="740" t="s">
        <v>849</v>
      </c>
      <c r="D107" s="570"/>
      <c r="E107" s="571"/>
      <c r="F107" s="571"/>
      <c r="G107" s="571"/>
      <c r="H107" s="572"/>
      <c r="I107" s="572"/>
      <c r="J107" s="571"/>
      <c r="K107" s="571"/>
      <c r="L107" s="571"/>
      <c r="M107" s="571"/>
      <c r="N107" s="571"/>
      <c r="O107" s="572"/>
      <c r="P107" s="572"/>
      <c r="Q107" s="571"/>
      <c r="R107" s="571"/>
      <c r="S107" s="571"/>
      <c r="T107" s="571"/>
      <c r="U107" s="571"/>
      <c r="V107" s="572"/>
      <c r="W107" s="572"/>
      <c r="X107" s="571"/>
      <c r="Y107" s="571"/>
      <c r="Z107" s="571"/>
      <c r="AA107" s="571"/>
      <c r="AB107" s="571"/>
      <c r="AC107" s="572"/>
      <c r="AD107" s="572"/>
      <c r="AE107" s="571"/>
      <c r="AF107" s="571"/>
      <c r="AG107" s="571"/>
      <c r="AH107" s="571"/>
      <c r="AI107" s="571"/>
      <c r="AJ107" s="568">
        <f t="shared" si="12"/>
        <v>0</v>
      </c>
      <c r="AK107" s="569">
        <f t="shared" si="3"/>
        <v>0</v>
      </c>
      <c r="AL107" s="573">
        <v>23900</v>
      </c>
      <c r="AM107" s="743">
        <f t="shared" si="13"/>
        <v>0</v>
      </c>
      <c r="AN107" s="998"/>
      <c r="AO107" s="997"/>
    </row>
    <row r="108" spans="1:41" s="732" customFormat="1" ht="15" customHeight="1">
      <c r="A108" s="733">
        <v>25</v>
      </c>
      <c r="B108" s="740" t="s">
        <v>451</v>
      </c>
      <c r="C108" s="740" t="s">
        <v>452</v>
      </c>
      <c r="D108" s="570">
        <v>3</v>
      </c>
      <c r="E108" s="571">
        <v>1</v>
      </c>
      <c r="F108" s="571">
        <v>1</v>
      </c>
      <c r="G108" s="571">
        <v>1</v>
      </c>
      <c r="H108" s="572"/>
      <c r="I108" s="572"/>
      <c r="J108" s="571">
        <v>1</v>
      </c>
      <c r="K108" s="571">
        <v>1</v>
      </c>
      <c r="L108" s="571">
        <v>1</v>
      </c>
      <c r="M108" s="571">
        <v>1</v>
      </c>
      <c r="N108" s="571">
        <v>1</v>
      </c>
      <c r="O108" s="572"/>
      <c r="P108" s="572"/>
      <c r="Q108" s="571">
        <v>1</v>
      </c>
      <c r="R108" s="571">
        <v>1</v>
      </c>
      <c r="S108" s="571">
        <v>1</v>
      </c>
      <c r="T108" s="571">
        <v>1</v>
      </c>
      <c r="U108" s="571">
        <v>1</v>
      </c>
      <c r="V108" s="572"/>
      <c r="W108" s="572"/>
      <c r="X108" s="571">
        <v>1</v>
      </c>
      <c r="Y108" s="571">
        <v>1</v>
      </c>
      <c r="Z108" s="571">
        <v>1</v>
      </c>
      <c r="AA108" s="571">
        <v>1</v>
      </c>
      <c r="AB108" s="571">
        <v>1</v>
      </c>
      <c r="AC108" s="572"/>
      <c r="AD108" s="572"/>
      <c r="AE108" s="571">
        <v>1</v>
      </c>
      <c r="AF108" s="571">
        <v>1</v>
      </c>
      <c r="AG108" s="571">
        <v>1</v>
      </c>
      <c r="AH108" s="571">
        <v>1</v>
      </c>
      <c r="AI108" s="571">
        <v>1</v>
      </c>
      <c r="AJ108" s="568">
        <f t="shared" si="12"/>
        <v>23</v>
      </c>
      <c r="AK108" s="569">
        <f t="shared" si="3"/>
        <v>1</v>
      </c>
      <c r="AL108" s="573">
        <v>11000</v>
      </c>
      <c r="AM108" s="743">
        <f t="shared" si="13"/>
        <v>11000</v>
      </c>
      <c r="AN108" s="998"/>
      <c r="AO108" s="997"/>
    </row>
    <row r="109" spans="1:41" s="732" customFormat="1" ht="15" customHeight="1">
      <c r="A109" s="733" t="s">
        <v>453</v>
      </c>
      <c r="B109" s="740" t="s">
        <v>943</v>
      </c>
      <c r="C109" s="740" t="s">
        <v>944</v>
      </c>
      <c r="D109" s="570"/>
      <c r="E109" s="571"/>
      <c r="F109" s="571"/>
      <c r="G109" s="571"/>
      <c r="H109" s="572"/>
      <c r="I109" s="572"/>
      <c r="J109" s="571"/>
      <c r="K109" s="571"/>
      <c r="L109" s="571"/>
      <c r="M109" s="571"/>
      <c r="N109" s="571"/>
      <c r="O109" s="572"/>
      <c r="P109" s="572"/>
      <c r="Q109" s="571"/>
      <c r="R109" s="571"/>
      <c r="S109" s="571"/>
      <c r="T109" s="571"/>
      <c r="U109" s="571"/>
      <c r="V109" s="572"/>
      <c r="W109" s="572"/>
      <c r="X109" s="571"/>
      <c r="Y109" s="571"/>
      <c r="Z109" s="571"/>
      <c r="AA109" s="571"/>
      <c r="AB109" s="571"/>
      <c r="AC109" s="572"/>
      <c r="AD109" s="572"/>
      <c r="AE109" s="571"/>
      <c r="AF109" s="571"/>
      <c r="AG109" s="571"/>
      <c r="AH109" s="571"/>
      <c r="AI109" s="571"/>
      <c r="AJ109" s="568">
        <f t="shared" si="12"/>
        <v>0</v>
      </c>
      <c r="AK109" s="569">
        <f t="shared" si="3"/>
        <v>0</v>
      </c>
      <c r="AL109" s="573">
        <v>11000</v>
      </c>
      <c r="AM109" s="743">
        <f t="shared" si="13"/>
        <v>0</v>
      </c>
      <c r="AN109" s="998"/>
      <c r="AO109" s="997"/>
    </row>
    <row r="110" spans="1:41" s="732" customFormat="1" ht="15" customHeight="1">
      <c r="A110" s="733" t="s">
        <v>455</v>
      </c>
      <c r="B110" s="740" t="s">
        <v>451</v>
      </c>
      <c r="C110" s="740" t="s">
        <v>454</v>
      </c>
      <c r="D110" s="570"/>
      <c r="E110" s="571">
        <v>1</v>
      </c>
      <c r="F110" s="571">
        <v>1</v>
      </c>
      <c r="G110" s="571">
        <v>1</v>
      </c>
      <c r="H110" s="572"/>
      <c r="I110" s="572"/>
      <c r="J110" s="571">
        <v>1</v>
      </c>
      <c r="K110" s="571">
        <v>1</v>
      </c>
      <c r="L110" s="571">
        <v>1</v>
      </c>
      <c r="M110" s="571">
        <v>1</v>
      </c>
      <c r="N110" s="571">
        <v>1</v>
      </c>
      <c r="O110" s="572"/>
      <c r="P110" s="572"/>
      <c r="Q110" s="571">
        <v>1</v>
      </c>
      <c r="R110" s="571">
        <v>1</v>
      </c>
      <c r="S110" s="571">
        <v>1</v>
      </c>
      <c r="T110" s="571">
        <v>1</v>
      </c>
      <c r="U110" s="571">
        <v>1</v>
      </c>
      <c r="V110" s="572"/>
      <c r="W110" s="572"/>
      <c r="X110" s="571">
        <v>1</v>
      </c>
      <c r="Y110" s="571"/>
      <c r="Z110" s="571"/>
      <c r="AA110" s="571"/>
      <c r="AB110" s="571"/>
      <c r="AC110" s="572"/>
      <c r="AD110" s="572"/>
      <c r="AE110" s="571"/>
      <c r="AF110" s="571"/>
      <c r="AG110" s="571"/>
      <c r="AH110" s="571"/>
      <c r="AI110" s="571"/>
      <c r="AJ110" s="568">
        <f t="shared" si="12"/>
        <v>14</v>
      </c>
      <c r="AK110" s="569">
        <f t="shared" si="3"/>
        <v>0.60869565217391308</v>
      </c>
      <c r="AL110" s="573">
        <v>11000</v>
      </c>
      <c r="AM110" s="743">
        <f>+AL110*AK110</f>
        <v>6695.652173913044</v>
      </c>
      <c r="AN110" s="998"/>
      <c r="AO110" s="997"/>
    </row>
    <row r="111" spans="1:41" s="732" customFormat="1" ht="15" customHeight="1">
      <c r="A111" s="733" t="s">
        <v>945</v>
      </c>
      <c r="B111" s="740" t="s">
        <v>451</v>
      </c>
      <c r="C111" s="740" t="s">
        <v>456</v>
      </c>
      <c r="D111" s="570"/>
      <c r="E111" s="571">
        <v>1</v>
      </c>
      <c r="F111" s="571">
        <v>1</v>
      </c>
      <c r="G111" s="571">
        <v>1</v>
      </c>
      <c r="H111" s="572"/>
      <c r="I111" s="572"/>
      <c r="J111" s="571">
        <v>1</v>
      </c>
      <c r="K111" s="571">
        <v>1</v>
      </c>
      <c r="L111" s="571">
        <v>1</v>
      </c>
      <c r="M111" s="571">
        <v>1</v>
      </c>
      <c r="N111" s="571">
        <v>1</v>
      </c>
      <c r="O111" s="572"/>
      <c r="P111" s="572"/>
      <c r="Q111" s="571">
        <v>1</v>
      </c>
      <c r="R111" s="571">
        <v>1</v>
      </c>
      <c r="S111" s="571">
        <v>1</v>
      </c>
      <c r="T111" s="571">
        <v>1</v>
      </c>
      <c r="U111" s="571">
        <v>1</v>
      </c>
      <c r="V111" s="572"/>
      <c r="W111" s="572"/>
      <c r="X111" s="571">
        <v>1</v>
      </c>
      <c r="Y111" s="571">
        <v>1</v>
      </c>
      <c r="Z111" s="571">
        <v>1</v>
      </c>
      <c r="AA111" s="571">
        <v>1</v>
      </c>
      <c r="AB111" s="571">
        <v>1</v>
      </c>
      <c r="AC111" s="572"/>
      <c r="AD111" s="572"/>
      <c r="AE111" s="571">
        <v>1</v>
      </c>
      <c r="AF111" s="571">
        <v>1</v>
      </c>
      <c r="AG111" s="571">
        <v>1</v>
      </c>
      <c r="AH111" s="571">
        <v>1</v>
      </c>
      <c r="AI111" s="571">
        <v>1</v>
      </c>
      <c r="AJ111" s="568">
        <f t="shared" si="12"/>
        <v>23</v>
      </c>
      <c r="AK111" s="569">
        <f t="shared" si="3"/>
        <v>1</v>
      </c>
      <c r="AL111" s="573">
        <v>11000</v>
      </c>
      <c r="AM111" s="743">
        <f t="shared" ref="AM111:AM121" si="16">+AL111*AK111</f>
        <v>11000</v>
      </c>
      <c r="AN111" s="998"/>
      <c r="AO111" s="997">
        <f>SUM(AM108:AM111)</f>
        <v>28695.652173913044</v>
      </c>
    </row>
    <row r="112" spans="1:41" s="732" customFormat="1" ht="15" customHeight="1">
      <c r="A112" s="733"/>
      <c r="B112" s="734" t="s">
        <v>457</v>
      </c>
      <c r="C112" s="735"/>
      <c r="D112" s="570"/>
      <c r="E112" s="571"/>
      <c r="F112" s="571"/>
      <c r="G112" s="571"/>
      <c r="H112" s="572"/>
      <c r="I112" s="572"/>
      <c r="J112" s="571"/>
      <c r="K112" s="571"/>
      <c r="L112" s="571"/>
      <c r="M112" s="571"/>
      <c r="N112" s="571"/>
      <c r="O112" s="572"/>
      <c r="P112" s="572"/>
      <c r="Q112" s="571"/>
      <c r="R112" s="571"/>
      <c r="S112" s="571"/>
      <c r="T112" s="571"/>
      <c r="U112" s="571"/>
      <c r="V112" s="572"/>
      <c r="W112" s="572"/>
      <c r="X112" s="571"/>
      <c r="Y112" s="571"/>
      <c r="Z112" s="571"/>
      <c r="AA112" s="571"/>
      <c r="AB112" s="571"/>
      <c r="AC112" s="572"/>
      <c r="AD112" s="572"/>
      <c r="AE112" s="571"/>
      <c r="AF112" s="571"/>
      <c r="AG112" s="571"/>
      <c r="AH112" s="571"/>
      <c r="AI112" s="571"/>
      <c r="AJ112" s="568"/>
      <c r="AK112" s="569"/>
      <c r="AL112" s="573"/>
      <c r="AM112" s="743">
        <f t="shared" si="16"/>
        <v>0</v>
      </c>
      <c r="AN112" s="998"/>
      <c r="AO112" s="997"/>
    </row>
    <row r="113" spans="1:42" s="732" customFormat="1" ht="15" customHeight="1">
      <c r="A113" s="733">
        <v>49</v>
      </c>
      <c r="B113" s="740" t="s">
        <v>458</v>
      </c>
      <c r="C113" s="740"/>
      <c r="D113" s="570">
        <v>1</v>
      </c>
      <c r="E113" s="571">
        <v>1</v>
      </c>
      <c r="F113" s="571">
        <v>1</v>
      </c>
      <c r="G113" s="571">
        <v>1</v>
      </c>
      <c r="H113" s="572"/>
      <c r="I113" s="572"/>
      <c r="J113" s="571">
        <v>1</v>
      </c>
      <c r="K113" s="571">
        <v>1</v>
      </c>
      <c r="L113" s="571">
        <v>1</v>
      </c>
      <c r="M113" s="571">
        <v>1</v>
      </c>
      <c r="N113" s="571">
        <v>1</v>
      </c>
      <c r="O113" s="572"/>
      <c r="P113" s="572"/>
      <c r="Q113" s="571">
        <v>1</v>
      </c>
      <c r="R113" s="571">
        <v>1</v>
      </c>
      <c r="S113" s="571">
        <v>1</v>
      </c>
      <c r="T113" s="571">
        <v>1</v>
      </c>
      <c r="U113" s="571">
        <v>1</v>
      </c>
      <c r="V113" s="572"/>
      <c r="W113" s="572"/>
      <c r="X113" s="571">
        <v>1</v>
      </c>
      <c r="Y113" s="571">
        <v>1</v>
      </c>
      <c r="Z113" s="571"/>
      <c r="AA113" s="571"/>
      <c r="AB113" s="571"/>
      <c r="AC113" s="572"/>
      <c r="AD113" s="572"/>
      <c r="AE113" s="571"/>
      <c r="AF113" s="571"/>
      <c r="AG113" s="571"/>
      <c r="AH113" s="571"/>
      <c r="AI113" s="571"/>
      <c r="AJ113" s="568">
        <f t="shared" si="12"/>
        <v>15</v>
      </c>
      <c r="AK113" s="569">
        <f t="shared" si="3"/>
        <v>0.65217391304347827</v>
      </c>
      <c r="AL113" s="573">
        <v>14000</v>
      </c>
      <c r="AM113" s="743">
        <f t="shared" si="16"/>
        <v>9130.434782608696</v>
      </c>
      <c r="AN113" s="998"/>
      <c r="AO113" s="997"/>
    </row>
    <row r="114" spans="1:42" s="732" customFormat="1" ht="15" customHeight="1">
      <c r="A114" s="733">
        <v>50</v>
      </c>
      <c r="B114" s="740" t="s">
        <v>459</v>
      </c>
      <c r="C114" s="740" t="s">
        <v>460</v>
      </c>
      <c r="D114" s="570">
        <v>1</v>
      </c>
      <c r="E114" s="571">
        <v>1</v>
      </c>
      <c r="F114" s="571">
        <v>1</v>
      </c>
      <c r="G114" s="571">
        <v>1</v>
      </c>
      <c r="H114" s="572"/>
      <c r="I114" s="572"/>
      <c r="J114" s="571">
        <v>1</v>
      </c>
      <c r="K114" s="571">
        <v>1</v>
      </c>
      <c r="L114" s="571">
        <v>1</v>
      </c>
      <c r="M114" s="571">
        <v>1</v>
      </c>
      <c r="N114" s="571">
        <v>1</v>
      </c>
      <c r="O114" s="572"/>
      <c r="P114" s="572"/>
      <c r="Q114" s="571">
        <v>1</v>
      </c>
      <c r="R114" s="571">
        <v>1</v>
      </c>
      <c r="S114" s="571">
        <v>1</v>
      </c>
      <c r="T114" s="571">
        <v>1</v>
      </c>
      <c r="U114" s="571">
        <v>1</v>
      </c>
      <c r="V114" s="572"/>
      <c r="W114" s="572"/>
      <c r="X114" s="571">
        <v>1</v>
      </c>
      <c r="Y114" s="571">
        <v>1</v>
      </c>
      <c r="Z114" s="571">
        <v>1</v>
      </c>
      <c r="AA114" s="571">
        <v>1</v>
      </c>
      <c r="AB114" s="571">
        <v>1</v>
      </c>
      <c r="AC114" s="572"/>
      <c r="AD114" s="572"/>
      <c r="AE114" s="571">
        <v>1</v>
      </c>
      <c r="AF114" s="571">
        <v>1</v>
      </c>
      <c r="AG114" s="571">
        <v>1</v>
      </c>
      <c r="AH114" s="571">
        <v>1</v>
      </c>
      <c r="AI114" s="571">
        <v>1</v>
      </c>
      <c r="AJ114" s="568">
        <f t="shared" si="12"/>
        <v>23</v>
      </c>
      <c r="AK114" s="569">
        <f t="shared" si="3"/>
        <v>1</v>
      </c>
      <c r="AL114" s="573">
        <v>7000</v>
      </c>
      <c r="AM114" s="743">
        <f t="shared" si="16"/>
        <v>7000</v>
      </c>
      <c r="AN114" s="998"/>
      <c r="AO114" s="997"/>
    </row>
    <row r="115" spans="1:42" s="732" customFormat="1" ht="15" customHeight="1">
      <c r="A115" s="733" t="s">
        <v>461</v>
      </c>
      <c r="B115" s="740" t="s">
        <v>459</v>
      </c>
      <c r="C115" s="740" t="s">
        <v>462</v>
      </c>
      <c r="D115" s="570"/>
      <c r="E115" s="571"/>
      <c r="F115" s="571"/>
      <c r="G115" s="571"/>
      <c r="H115" s="572"/>
      <c r="I115" s="572"/>
      <c r="J115" s="571"/>
      <c r="K115" s="571"/>
      <c r="L115" s="571"/>
      <c r="M115" s="571"/>
      <c r="N115" s="571"/>
      <c r="O115" s="572"/>
      <c r="P115" s="572"/>
      <c r="Q115" s="571"/>
      <c r="R115" s="571"/>
      <c r="S115" s="571"/>
      <c r="T115" s="571"/>
      <c r="U115" s="571"/>
      <c r="V115" s="572"/>
      <c r="W115" s="572"/>
      <c r="X115" s="571"/>
      <c r="Y115" s="571"/>
      <c r="Z115" s="571"/>
      <c r="AA115" s="571"/>
      <c r="AB115" s="571"/>
      <c r="AC115" s="572"/>
      <c r="AD115" s="572"/>
      <c r="AE115" s="571"/>
      <c r="AF115" s="571"/>
      <c r="AG115" s="571"/>
      <c r="AH115" s="571"/>
      <c r="AI115" s="571"/>
      <c r="AJ115" s="568">
        <f t="shared" si="12"/>
        <v>0</v>
      </c>
      <c r="AK115" s="569">
        <f>+AJ115/AJ$3</f>
        <v>0</v>
      </c>
      <c r="AL115" s="573">
        <v>7000</v>
      </c>
      <c r="AM115" s="743">
        <f>+AL115*AK115</f>
        <v>0</v>
      </c>
      <c r="AN115" s="998"/>
      <c r="AO115" s="997"/>
    </row>
    <row r="116" spans="1:42" s="732" customFormat="1" ht="15" customHeight="1">
      <c r="A116" s="733">
        <v>51</v>
      </c>
      <c r="B116" s="740" t="s">
        <v>463</v>
      </c>
      <c r="C116" s="740" t="s">
        <v>464</v>
      </c>
      <c r="D116" s="570">
        <v>1</v>
      </c>
      <c r="E116" s="571"/>
      <c r="F116" s="571"/>
      <c r="G116" s="571"/>
      <c r="H116" s="572"/>
      <c r="I116" s="572"/>
      <c r="J116" s="571"/>
      <c r="K116" s="571"/>
      <c r="L116" s="571"/>
      <c r="M116" s="571"/>
      <c r="N116" s="571"/>
      <c r="O116" s="572"/>
      <c r="P116" s="572"/>
      <c r="Q116" s="571"/>
      <c r="R116" s="571"/>
      <c r="S116" s="571"/>
      <c r="T116" s="571"/>
      <c r="U116" s="571"/>
      <c r="V116" s="572"/>
      <c r="W116" s="572"/>
      <c r="X116" s="571"/>
      <c r="Y116" s="571"/>
      <c r="Z116" s="571"/>
      <c r="AA116" s="571"/>
      <c r="AB116" s="571"/>
      <c r="AC116" s="572"/>
      <c r="AD116" s="572"/>
      <c r="AE116" s="571"/>
      <c r="AF116" s="571"/>
      <c r="AG116" s="571"/>
      <c r="AH116" s="571"/>
      <c r="AI116" s="571"/>
      <c r="AJ116" s="568">
        <f t="shared" si="12"/>
        <v>0</v>
      </c>
      <c r="AK116" s="569">
        <f t="shared" si="3"/>
        <v>0</v>
      </c>
      <c r="AL116" s="573">
        <v>7000</v>
      </c>
      <c r="AM116" s="743">
        <f t="shared" si="16"/>
        <v>0</v>
      </c>
      <c r="AN116" s="998"/>
      <c r="AO116" s="997"/>
    </row>
    <row r="117" spans="1:42" s="732" customFormat="1" ht="15" customHeight="1">
      <c r="A117" s="733" t="s">
        <v>465</v>
      </c>
      <c r="B117" s="740" t="s">
        <v>463</v>
      </c>
      <c r="C117" s="740" t="s">
        <v>466</v>
      </c>
      <c r="D117" s="570"/>
      <c r="E117" s="571">
        <v>1</v>
      </c>
      <c r="F117" s="571">
        <v>1</v>
      </c>
      <c r="G117" s="571">
        <v>1</v>
      </c>
      <c r="H117" s="572"/>
      <c r="I117" s="572"/>
      <c r="J117" s="571">
        <v>1</v>
      </c>
      <c r="K117" s="571">
        <v>1</v>
      </c>
      <c r="L117" s="571">
        <v>1</v>
      </c>
      <c r="M117" s="571">
        <v>1</v>
      </c>
      <c r="N117" s="571">
        <v>1</v>
      </c>
      <c r="O117" s="572"/>
      <c r="P117" s="572"/>
      <c r="Q117" s="571">
        <v>1</v>
      </c>
      <c r="R117" s="571">
        <v>1</v>
      </c>
      <c r="S117" s="571">
        <v>1</v>
      </c>
      <c r="T117" s="571">
        <v>1</v>
      </c>
      <c r="U117" s="571">
        <v>1</v>
      </c>
      <c r="V117" s="572"/>
      <c r="W117" s="572"/>
      <c r="X117" s="571">
        <v>1</v>
      </c>
      <c r="Y117" s="571">
        <v>1</v>
      </c>
      <c r="Z117" s="571">
        <v>1</v>
      </c>
      <c r="AA117" s="571">
        <v>1</v>
      </c>
      <c r="AB117" s="571">
        <v>1</v>
      </c>
      <c r="AC117" s="572"/>
      <c r="AD117" s="572"/>
      <c r="AE117" s="571">
        <v>1</v>
      </c>
      <c r="AF117" s="571">
        <v>1</v>
      </c>
      <c r="AG117" s="571">
        <v>1</v>
      </c>
      <c r="AH117" s="571">
        <v>1</v>
      </c>
      <c r="AI117" s="571">
        <v>1</v>
      </c>
      <c r="AJ117" s="568">
        <f t="shared" si="12"/>
        <v>23</v>
      </c>
      <c r="AK117" s="569">
        <f t="shared" si="3"/>
        <v>1</v>
      </c>
      <c r="AL117" s="573">
        <v>7000</v>
      </c>
      <c r="AM117" s="743">
        <f t="shared" si="16"/>
        <v>7000</v>
      </c>
      <c r="AN117" s="998"/>
      <c r="AO117" s="997"/>
    </row>
    <row r="118" spans="1:42" s="732" customFormat="1" ht="15" customHeight="1">
      <c r="A118" s="733" t="s">
        <v>467</v>
      </c>
      <c r="B118" s="740" t="s">
        <v>463</v>
      </c>
      <c r="C118" s="740" t="s">
        <v>468</v>
      </c>
      <c r="D118" s="570"/>
      <c r="E118" s="571">
        <v>1</v>
      </c>
      <c r="F118" s="571">
        <v>1</v>
      </c>
      <c r="G118" s="571">
        <v>1</v>
      </c>
      <c r="H118" s="572"/>
      <c r="I118" s="572"/>
      <c r="J118" s="571">
        <v>1</v>
      </c>
      <c r="K118" s="571">
        <v>1</v>
      </c>
      <c r="L118" s="571">
        <v>1</v>
      </c>
      <c r="M118" s="571">
        <v>1</v>
      </c>
      <c r="N118" s="571">
        <v>1</v>
      </c>
      <c r="O118" s="572"/>
      <c r="P118" s="572"/>
      <c r="Q118" s="571">
        <v>1</v>
      </c>
      <c r="R118" s="571">
        <v>1</v>
      </c>
      <c r="S118" s="571">
        <v>1</v>
      </c>
      <c r="T118" s="571">
        <v>1</v>
      </c>
      <c r="U118" s="571">
        <v>1</v>
      </c>
      <c r="V118" s="572"/>
      <c r="W118" s="572"/>
      <c r="X118" s="571">
        <v>1</v>
      </c>
      <c r="Y118" s="571">
        <v>1</v>
      </c>
      <c r="Z118" s="571">
        <v>1</v>
      </c>
      <c r="AA118" s="571">
        <v>1</v>
      </c>
      <c r="AB118" s="571">
        <v>1</v>
      </c>
      <c r="AC118" s="572"/>
      <c r="AD118" s="572"/>
      <c r="AE118" s="571">
        <v>1</v>
      </c>
      <c r="AF118" s="571">
        <v>1</v>
      </c>
      <c r="AG118" s="571">
        <v>1</v>
      </c>
      <c r="AH118" s="571">
        <v>1</v>
      </c>
      <c r="AI118" s="571">
        <v>1</v>
      </c>
      <c r="AJ118" s="568">
        <f t="shared" si="12"/>
        <v>23</v>
      </c>
      <c r="AK118" s="569">
        <f t="shared" si="3"/>
        <v>1</v>
      </c>
      <c r="AL118" s="573">
        <v>7000</v>
      </c>
      <c r="AM118" s="743">
        <f t="shared" si="16"/>
        <v>7000</v>
      </c>
      <c r="AN118" s="998"/>
      <c r="AO118" s="997">
        <f>+AM118+AM117</f>
        <v>14000</v>
      </c>
    </row>
    <row r="119" spans="1:42" s="732" customFormat="1" ht="15" customHeight="1">
      <c r="A119" s="733" t="s">
        <v>991</v>
      </c>
      <c r="B119" s="740" t="s">
        <v>463</v>
      </c>
      <c r="C119" s="740" t="s">
        <v>992</v>
      </c>
      <c r="D119" s="570"/>
      <c r="E119" s="571"/>
      <c r="F119" s="571"/>
      <c r="G119" s="571"/>
      <c r="H119" s="572"/>
      <c r="I119" s="572"/>
      <c r="J119" s="571"/>
      <c r="K119" s="571"/>
      <c r="L119" s="571"/>
      <c r="M119" s="571"/>
      <c r="N119" s="571"/>
      <c r="O119" s="572"/>
      <c r="P119" s="572"/>
      <c r="Q119" s="571"/>
      <c r="R119" s="571"/>
      <c r="S119" s="571"/>
      <c r="T119" s="571"/>
      <c r="U119" s="571"/>
      <c r="V119" s="572"/>
      <c r="W119" s="572"/>
      <c r="X119" s="571"/>
      <c r="Y119" s="571"/>
      <c r="Z119" s="571"/>
      <c r="AA119" s="571"/>
      <c r="AB119" s="571"/>
      <c r="AC119" s="572"/>
      <c r="AD119" s="572"/>
      <c r="AE119" s="571"/>
      <c r="AF119" s="571"/>
      <c r="AG119" s="571"/>
      <c r="AH119" s="571"/>
      <c r="AI119" s="571"/>
      <c r="AJ119" s="568">
        <f t="shared" si="12"/>
        <v>0</v>
      </c>
      <c r="AK119" s="569">
        <f t="shared" si="3"/>
        <v>0</v>
      </c>
      <c r="AL119" s="573">
        <v>7000</v>
      </c>
      <c r="AM119" s="743">
        <f t="shared" si="16"/>
        <v>0</v>
      </c>
      <c r="AN119" s="998"/>
      <c r="AO119" s="997"/>
    </row>
    <row r="120" spans="1:42" s="732" customFormat="1" ht="15" customHeight="1">
      <c r="A120" s="733">
        <v>52</v>
      </c>
      <c r="B120" s="740" t="s">
        <v>469</v>
      </c>
      <c r="C120" s="740" t="s">
        <v>470</v>
      </c>
      <c r="D120" s="570">
        <v>1</v>
      </c>
      <c r="E120" s="571">
        <v>1</v>
      </c>
      <c r="F120" s="571">
        <v>1</v>
      </c>
      <c r="G120" s="571">
        <v>1</v>
      </c>
      <c r="H120" s="572"/>
      <c r="I120" s="572"/>
      <c r="J120" s="571">
        <v>1</v>
      </c>
      <c r="K120" s="571">
        <v>1</v>
      </c>
      <c r="L120" s="571">
        <v>1</v>
      </c>
      <c r="M120" s="571">
        <v>1</v>
      </c>
      <c r="N120" s="571">
        <v>1</v>
      </c>
      <c r="O120" s="572"/>
      <c r="P120" s="572"/>
      <c r="Q120" s="571">
        <v>1</v>
      </c>
      <c r="R120" s="571">
        <v>1</v>
      </c>
      <c r="S120" s="571">
        <v>1</v>
      </c>
      <c r="T120" s="571">
        <v>1</v>
      </c>
      <c r="U120" s="571">
        <v>1</v>
      </c>
      <c r="V120" s="572"/>
      <c r="W120" s="572"/>
      <c r="X120" s="571">
        <v>1</v>
      </c>
      <c r="Y120" s="571">
        <v>1</v>
      </c>
      <c r="Z120" s="571">
        <v>1</v>
      </c>
      <c r="AA120" s="571">
        <v>1</v>
      </c>
      <c r="AB120" s="571">
        <v>1</v>
      </c>
      <c r="AC120" s="572"/>
      <c r="AD120" s="572"/>
      <c r="AE120" s="571">
        <v>1</v>
      </c>
      <c r="AF120" s="571">
        <v>1</v>
      </c>
      <c r="AG120" s="571">
        <v>1</v>
      </c>
      <c r="AH120" s="571">
        <v>1</v>
      </c>
      <c r="AI120" s="571">
        <v>1</v>
      </c>
      <c r="AJ120" s="568">
        <f t="shared" si="12"/>
        <v>23</v>
      </c>
      <c r="AK120" s="569">
        <f t="shared" si="3"/>
        <v>1</v>
      </c>
      <c r="AL120" s="573">
        <v>6500</v>
      </c>
      <c r="AM120" s="743">
        <f t="shared" si="16"/>
        <v>6500</v>
      </c>
      <c r="AN120" s="998"/>
      <c r="AO120" s="997"/>
    </row>
    <row r="121" spans="1:42" s="732" customFormat="1" ht="15" customHeight="1">
      <c r="A121" s="733" t="s">
        <v>471</v>
      </c>
      <c r="B121" s="740" t="s">
        <v>469</v>
      </c>
      <c r="C121" s="740" t="s">
        <v>472</v>
      </c>
      <c r="D121" s="570"/>
      <c r="E121" s="571"/>
      <c r="F121" s="571"/>
      <c r="G121" s="571"/>
      <c r="H121" s="572"/>
      <c r="I121" s="572"/>
      <c r="J121" s="571"/>
      <c r="K121" s="571"/>
      <c r="L121" s="571"/>
      <c r="M121" s="571"/>
      <c r="N121" s="571"/>
      <c r="O121" s="572"/>
      <c r="P121" s="572"/>
      <c r="Q121" s="571"/>
      <c r="R121" s="571"/>
      <c r="S121" s="571"/>
      <c r="T121" s="571"/>
      <c r="U121" s="571"/>
      <c r="V121" s="572"/>
      <c r="W121" s="572"/>
      <c r="X121" s="571"/>
      <c r="Y121" s="571"/>
      <c r="Z121" s="571"/>
      <c r="AA121" s="571"/>
      <c r="AB121" s="571"/>
      <c r="AC121" s="572"/>
      <c r="AD121" s="572"/>
      <c r="AE121" s="571"/>
      <c r="AF121" s="571"/>
      <c r="AG121" s="571"/>
      <c r="AH121" s="571"/>
      <c r="AI121" s="571"/>
      <c r="AJ121" s="568">
        <f t="shared" si="12"/>
        <v>0</v>
      </c>
      <c r="AK121" s="569">
        <f t="shared" si="3"/>
        <v>0</v>
      </c>
      <c r="AL121" s="573">
        <v>6500</v>
      </c>
      <c r="AM121" s="743">
        <f t="shared" si="16"/>
        <v>0</v>
      </c>
      <c r="AN121" s="998"/>
      <c r="AO121" s="997"/>
    </row>
    <row r="122" spans="1:42" s="732" customFormat="1" ht="15" customHeight="1">
      <c r="A122" s="733"/>
      <c r="B122" s="740"/>
      <c r="C122" s="740"/>
      <c r="D122" s="570"/>
      <c r="E122" s="571"/>
      <c r="F122" s="571"/>
      <c r="G122" s="571"/>
      <c r="H122" s="572"/>
      <c r="I122" s="572"/>
      <c r="J122" s="571"/>
      <c r="K122" s="571"/>
      <c r="L122" s="571"/>
      <c r="M122" s="571"/>
      <c r="N122" s="571"/>
      <c r="O122" s="572"/>
      <c r="P122" s="572"/>
      <c r="Q122" s="571"/>
      <c r="R122" s="571"/>
      <c r="S122" s="571"/>
      <c r="T122" s="571"/>
      <c r="U122" s="571"/>
      <c r="V122" s="572"/>
      <c r="W122" s="572"/>
      <c r="X122" s="571"/>
      <c r="Y122" s="571"/>
      <c r="Z122" s="571"/>
      <c r="AA122" s="571"/>
      <c r="AB122" s="571"/>
      <c r="AC122" s="572"/>
      <c r="AD122" s="572"/>
      <c r="AE122" s="571"/>
      <c r="AF122" s="571"/>
      <c r="AG122" s="571"/>
      <c r="AH122" s="571"/>
      <c r="AI122" s="571"/>
      <c r="AJ122" s="568"/>
      <c r="AK122" s="569"/>
      <c r="AL122" s="567"/>
      <c r="AM122" s="743"/>
      <c r="AN122" s="998"/>
      <c r="AO122" s="997"/>
    </row>
    <row r="123" spans="1:42" s="732" customFormat="1" ht="15" customHeight="1">
      <c r="A123" s="733"/>
      <c r="B123" s="734" t="s">
        <v>473</v>
      </c>
      <c r="C123" s="735"/>
      <c r="D123" s="570"/>
      <c r="E123" s="571"/>
      <c r="F123" s="571"/>
      <c r="G123" s="571"/>
      <c r="H123" s="572"/>
      <c r="I123" s="572"/>
      <c r="J123" s="571"/>
      <c r="K123" s="571"/>
      <c r="L123" s="571"/>
      <c r="M123" s="571"/>
      <c r="N123" s="571"/>
      <c r="O123" s="572"/>
      <c r="P123" s="572"/>
      <c r="Q123" s="571"/>
      <c r="R123" s="571"/>
      <c r="S123" s="571"/>
      <c r="T123" s="571"/>
      <c r="U123" s="571"/>
      <c r="V123" s="572"/>
      <c r="W123" s="572"/>
      <c r="X123" s="571"/>
      <c r="Y123" s="571"/>
      <c r="Z123" s="571"/>
      <c r="AA123" s="571"/>
      <c r="AB123" s="571"/>
      <c r="AC123" s="572"/>
      <c r="AD123" s="572"/>
      <c r="AE123" s="571"/>
      <c r="AF123" s="571"/>
      <c r="AG123" s="571"/>
      <c r="AH123" s="571"/>
      <c r="AI123" s="571"/>
      <c r="AJ123" s="568"/>
      <c r="AK123" s="569"/>
      <c r="AL123" s="567"/>
      <c r="AM123" s="743"/>
      <c r="AN123" s="998"/>
      <c r="AO123" s="997"/>
    </row>
    <row r="124" spans="1:42" s="732" customFormat="1" ht="15" customHeight="1">
      <c r="A124" s="733">
        <f>A120+1</f>
        <v>53</v>
      </c>
      <c r="B124" s="740" t="s">
        <v>474</v>
      </c>
      <c r="C124" s="740"/>
      <c r="D124" s="570">
        <v>0</v>
      </c>
      <c r="E124" s="571"/>
      <c r="F124" s="571"/>
      <c r="G124" s="571"/>
      <c r="H124" s="572"/>
      <c r="I124" s="572"/>
      <c r="J124" s="571"/>
      <c r="K124" s="571"/>
      <c r="L124" s="571"/>
      <c r="M124" s="571"/>
      <c r="N124" s="571"/>
      <c r="O124" s="572"/>
      <c r="P124" s="572"/>
      <c r="Q124" s="571"/>
      <c r="R124" s="571"/>
      <c r="S124" s="571"/>
      <c r="T124" s="571"/>
      <c r="U124" s="571"/>
      <c r="V124" s="572"/>
      <c r="W124" s="572"/>
      <c r="X124" s="571"/>
      <c r="Y124" s="571"/>
      <c r="Z124" s="571"/>
      <c r="AA124" s="571"/>
      <c r="AB124" s="571"/>
      <c r="AC124" s="572"/>
      <c r="AD124" s="572"/>
      <c r="AE124" s="571"/>
      <c r="AF124" s="571"/>
      <c r="AG124" s="571"/>
      <c r="AH124" s="571"/>
      <c r="AI124" s="571"/>
      <c r="AJ124" s="568">
        <f>SUM(E124:AI124)</f>
        <v>0</v>
      </c>
      <c r="AK124" s="569">
        <f t="shared" si="3"/>
        <v>0</v>
      </c>
      <c r="AL124" s="573">
        <v>8300</v>
      </c>
      <c r="AM124" s="743">
        <f t="shared" ref="AM124" si="17">+AL124*AK124</f>
        <v>0</v>
      </c>
      <c r="AN124" s="998"/>
      <c r="AO124" s="997"/>
    </row>
    <row r="125" spans="1:42" s="732" customFormat="1" ht="15" customHeight="1">
      <c r="A125" s="733">
        <f>A124+1</f>
        <v>54</v>
      </c>
      <c r="B125" s="740" t="s">
        <v>475</v>
      </c>
      <c r="C125" s="740" t="s">
        <v>476</v>
      </c>
      <c r="D125" s="570">
        <v>1</v>
      </c>
      <c r="E125" s="571">
        <v>1</v>
      </c>
      <c r="F125" s="571">
        <v>1</v>
      </c>
      <c r="G125" s="571">
        <v>1</v>
      </c>
      <c r="H125" s="572"/>
      <c r="I125" s="572"/>
      <c r="J125" s="571">
        <v>1</v>
      </c>
      <c r="K125" s="571">
        <v>1</v>
      </c>
      <c r="L125" s="571">
        <v>1</v>
      </c>
      <c r="M125" s="571">
        <v>1</v>
      </c>
      <c r="N125" s="571">
        <v>1</v>
      </c>
      <c r="O125" s="572"/>
      <c r="P125" s="572"/>
      <c r="Q125" s="571">
        <v>1</v>
      </c>
      <c r="R125" s="571">
        <v>1</v>
      </c>
      <c r="S125" s="571">
        <v>1</v>
      </c>
      <c r="T125" s="571">
        <v>1</v>
      </c>
      <c r="U125" s="571">
        <v>1</v>
      </c>
      <c r="V125" s="572"/>
      <c r="W125" s="572"/>
      <c r="X125" s="571">
        <v>1</v>
      </c>
      <c r="Y125" s="571">
        <v>1</v>
      </c>
      <c r="Z125" s="571">
        <v>1</v>
      </c>
      <c r="AA125" s="571">
        <v>1</v>
      </c>
      <c r="AB125" s="571">
        <v>1</v>
      </c>
      <c r="AC125" s="572"/>
      <c r="AD125" s="572"/>
      <c r="AE125" s="571">
        <v>1</v>
      </c>
      <c r="AF125" s="571">
        <v>1</v>
      </c>
      <c r="AG125" s="571">
        <v>1</v>
      </c>
      <c r="AH125" s="571">
        <v>1</v>
      </c>
      <c r="AI125" s="571">
        <v>1</v>
      </c>
      <c r="AJ125" s="568">
        <f>SUM(E125:AI125)</f>
        <v>23</v>
      </c>
      <c r="AK125" s="569">
        <f t="shared" si="3"/>
        <v>1</v>
      </c>
      <c r="AL125" s="573">
        <v>7000</v>
      </c>
      <c r="AM125" s="743">
        <f>+AL125*AK125</f>
        <v>7000</v>
      </c>
      <c r="AN125" s="998"/>
      <c r="AO125" s="997"/>
    </row>
    <row r="126" spans="1:42" s="732" customFormat="1" ht="15" customHeight="1">
      <c r="A126" s="733">
        <f t="shared" ref="A126:A127" si="18">A125+1</f>
        <v>55</v>
      </c>
      <c r="B126" s="740" t="s">
        <v>477</v>
      </c>
      <c r="C126" s="740"/>
      <c r="D126" s="570">
        <v>1</v>
      </c>
      <c r="E126" s="571"/>
      <c r="F126" s="571"/>
      <c r="G126" s="571"/>
      <c r="H126" s="572"/>
      <c r="I126" s="572"/>
      <c r="J126" s="571"/>
      <c r="K126" s="571"/>
      <c r="L126" s="571"/>
      <c r="M126" s="571"/>
      <c r="N126" s="571"/>
      <c r="O126" s="572"/>
      <c r="P126" s="572"/>
      <c r="Q126" s="571"/>
      <c r="R126" s="571"/>
      <c r="S126" s="571"/>
      <c r="T126" s="571"/>
      <c r="U126" s="571"/>
      <c r="V126" s="572"/>
      <c r="W126" s="572"/>
      <c r="X126" s="571"/>
      <c r="Y126" s="571"/>
      <c r="Z126" s="571"/>
      <c r="AA126" s="571"/>
      <c r="AB126" s="571"/>
      <c r="AC126" s="572"/>
      <c r="AD126" s="572"/>
      <c r="AE126" s="571"/>
      <c r="AF126" s="571"/>
      <c r="AG126" s="571"/>
      <c r="AH126" s="571"/>
      <c r="AI126" s="571"/>
      <c r="AJ126" s="568">
        <f>SUM(E126:AI126)</f>
        <v>0</v>
      </c>
      <c r="AK126" s="569">
        <f t="shared" si="3"/>
        <v>0</v>
      </c>
      <c r="AL126" s="573">
        <v>4300</v>
      </c>
      <c r="AM126" s="743">
        <f>+AL126*AK126</f>
        <v>0</v>
      </c>
      <c r="AN126" s="998"/>
      <c r="AO126" s="997"/>
    </row>
    <row r="127" spans="1:42" s="732" customFormat="1" ht="15" customHeight="1">
      <c r="A127" s="733">
        <f t="shared" si="18"/>
        <v>56</v>
      </c>
      <c r="B127" s="740" t="s">
        <v>478</v>
      </c>
      <c r="C127" s="740" t="s">
        <v>479</v>
      </c>
      <c r="D127" s="570">
        <v>1</v>
      </c>
      <c r="E127" s="571">
        <v>1</v>
      </c>
      <c r="F127" s="571">
        <v>1</v>
      </c>
      <c r="G127" s="571">
        <v>1</v>
      </c>
      <c r="H127" s="572"/>
      <c r="I127" s="572"/>
      <c r="J127" s="571">
        <v>1</v>
      </c>
      <c r="K127" s="571">
        <v>1</v>
      </c>
      <c r="L127" s="571">
        <v>1</v>
      </c>
      <c r="M127" s="571">
        <v>1</v>
      </c>
      <c r="N127" s="571">
        <v>1</v>
      </c>
      <c r="O127" s="572"/>
      <c r="P127" s="572"/>
      <c r="Q127" s="571">
        <v>1</v>
      </c>
      <c r="R127" s="571">
        <v>1</v>
      </c>
      <c r="S127" s="571">
        <v>1</v>
      </c>
      <c r="T127" s="571">
        <v>1</v>
      </c>
      <c r="U127" s="571">
        <v>1</v>
      </c>
      <c r="V127" s="572"/>
      <c r="W127" s="572"/>
      <c r="X127" s="571">
        <v>1</v>
      </c>
      <c r="Y127" s="571">
        <v>1</v>
      </c>
      <c r="Z127" s="571">
        <v>1</v>
      </c>
      <c r="AA127" s="571">
        <v>1</v>
      </c>
      <c r="AB127" s="571">
        <v>1</v>
      </c>
      <c r="AC127" s="572"/>
      <c r="AD127" s="572"/>
      <c r="AE127" s="571">
        <v>1</v>
      </c>
      <c r="AF127" s="571">
        <v>1</v>
      </c>
      <c r="AG127" s="571">
        <v>1</v>
      </c>
      <c r="AH127" s="571">
        <v>1</v>
      </c>
      <c r="AI127" s="571">
        <v>1</v>
      </c>
      <c r="AJ127" s="568">
        <f>SUM(E127:AI127)</f>
        <v>23</v>
      </c>
      <c r="AK127" s="569">
        <f>+AJ127/AJ$3</f>
        <v>1</v>
      </c>
      <c r="AL127" s="573">
        <v>4300</v>
      </c>
      <c r="AM127" s="743">
        <f>+AL127*AK127</f>
        <v>4300</v>
      </c>
      <c r="AN127" s="998"/>
      <c r="AO127" s="997"/>
      <c r="AP127" s="575"/>
    </row>
    <row r="128" spans="1:42" s="732" customFormat="1" ht="15" customHeight="1">
      <c r="A128" s="744"/>
      <c r="B128" s="745"/>
      <c r="C128" s="745"/>
      <c r="D128" s="576"/>
      <c r="E128" s="577"/>
      <c r="F128" s="577"/>
      <c r="G128" s="577"/>
      <c r="H128" s="578"/>
      <c r="I128" s="578"/>
      <c r="J128" s="577"/>
      <c r="K128" s="577"/>
      <c r="L128" s="577"/>
      <c r="M128" s="577"/>
      <c r="N128" s="577"/>
      <c r="O128" s="578"/>
      <c r="P128" s="578"/>
      <c r="Q128" s="577"/>
      <c r="R128" s="577"/>
      <c r="S128" s="577"/>
      <c r="T128" s="577"/>
      <c r="U128" s="577"/>
      <c r="V128" s="578"/>
      <c r="W128" s="578"/>
      <c r="X128" s="577"/>
      <c r="Y128" s="577"/>
      <c r="Z128" s="577"/>
      <c r="AA128" s="577"/>
      <c r="AB128" s="577"/>
      <c r="AC128" s="578"/>
      <c r="AD128" s="578"/>
      <c r="AE128" s="577"/>
      <c r="AF128" s="577"/>
      <c r="AG128" s="577"/>
      <c r="AH128" s="577"/>
      <c r="AI128" s="577"/>
      <c r="AJ128" s="579"/>
      <c r="AK128" s="580"/>
      <c r="AL128" s="581"/>
      <c r="AM128" s="746"/>
      <c r="AN128" s="998"/>
      <c r="AO128" s="997"/>
      <c r="AP128" s="575"/>
    </row>
    <row r="129" spans="1:59" s="753" customFormat="1" ht="20.149999999999999" customHeight="1">
      <c r="A129" s="747"/>
      <c r="B129" s="748" t="s">
        <v>480</v>
      </c>
      <c r="C129" s="749"/>
      <c r="D129" s="747">
        <f>SUM(D8:D128)</f>
        <v>58.000000000000007</v>
      </c>
      <c r="E129" s="749"/>
      <c r="F129" s="749"/>
      <c r="G129" s="749"/>
      <c r="H129" s="749"/>
      <c r="I129" s="749"/>
      <c r="J129" s="749"/>
      <c r="K129" s="749"/>
      <c r="L129" s="749"/>
      <c r="M129" s="749"/>
      <c r="N129" s="749"/>
      <c r="O129" s="749"/>
      <c r="P129" s="749"/>
      <c r="Q129" s="749"/>
      <c r="R129" s="749"/>
      <c r="S129" s="749"/>
      <c r="T129" s="749"/>
      <c r="U129" s="749"/>
      <c r="V129" s="749"/>
      <c r="W129" s="749"/>
      <c r="X129" s="749"/>
      <c r="Y129" s="749"/>
      <c r="Z129" s="749"/>
      <c r="AA129" s="749"/>
      <c r="AB129" s="749"/>
      <c r="AC129" s="749"/>
      <c r="AD129" s="749"/>
      <c r="AE129" s="749"/>
      <c r="AF129" s="749"/>
      <c r="AG129" s="749"/>
      <c r="AH129" s="750"/>
      <c r="AI129" s="750"/>
      <c r="AJ129" s="751"/>
      <c r="AK129" s="751"/>
      <c r="AL129" s="752"/>
      <c r="AM129" s="861">
        <f>SUM(AM9:AM128)</f>
        <v>1297660.4347826086</v>
      </c>
      <c r="AN129" s="861">
        <f>SUM(AN9:AN128)</f>
        <v>70441</v>
      </c>
      <c r="AO129" s="1000"/>
      <c r="BA129" s="753" t="s">
        <v>1070</v>
      </c>
      <c r="BD129" s="753" t="s">
        <v>1071</v>
      </c>
    </row>
    <row r="130" spans="1:59" ht="15" customHeight="1">
      <c r="A130" s="719" t="s">
        <v>117</v>
      </c>
      <c r="AG130" s="1151"/>
      <c r="AH130" s="1151"/>
      <c r="AI130" s="1151"/>
      <c r="AL130" s="942"/>
      <c r="AM130" s="562"/>
      <c r="AN130" s="562"/>
      <c r="BA130" s="1047" t="s">
        <v>1072</v>
      </c>
      <c r="BB130" s="1047" t="s">
        <v>1073</v>
      </c>
      <c r="BC130" s="1047" t="s">
        <v>1067</v>
      </c>
      <c r="BD130" s="1047" t="s">
        <v>1072</v>
      </c>
      <c r="BE130" s="1047" t="s">
        <v>1073</v>
      </c>
      <c r="BF130" s="1047" t="s">
        <v>1067</v>
      </c>
    </row>
    <row r="131" spans="1:59" s="1001" customFormat="1" ht="15" customHeight="1">
      <c r="A131" s="860">
        <v>1</v>
      </c>
      <c r="B131" s="582" t="s">
        <v>481</v>
      </c>
      <c r="C131" s="582"/>
      <c r="D131" s="719"/>
      <c r="E131" s="582"/>
      <c r="F131" s="582"/>
      <c r="G131" s="582"/>
      <c r="H131" s="582"/>
      <c r="I131" s="582"/>
      <c r="J131" s="582"/>
      <c r="K131" s="582"/>
      <c r="L131" s="582"/>
      <c r="M131" s="582"/>
      <c r="N131" s="582"/>
      <c r="O131" s="582"/>
      <c r="P131" s="582"/>
      <c r="Q131" s="582"/>
      <c r="R131" s="582"/>
      <c r="S131" s="582"/>
      <c r="T131" s="582"/>
      <c r="U131" s="582"/>
      <c r="V131" s="582"/>
      <c r="W131" s="582"/>
      <c r="X131" s="582"/>
      <c r="Y131" s="582"/>
      <c r="Z131" s="582"/>
      <c r="AA131" s="582"/>
      <c r="AB131" s="582"/>
      <c r="AC131" s="582"/>
      <c r="AD131" s="582"/>
      <c r="AE131" s="582"/>
      <c r="AF131" s="582"/>
      <c r="AG131" s="582"/>
      <c r="AH131" s="582"/>
      <c r="AI131" s="582"/>
      <c r="AJ131" s="582"/>
      <c r="AK131" s="582"/>
      <c r="AL131" s="1048" t="s">
        <v>1069</v>
      </c>
      <c r="AM131" s="1002">
        <f>SUM(BC131,BF131)</f>
        <v>4126.3600000000006</v>
      </c>
      <c r="AN131" s="915"/>
      <c r="AO131" s="994"/>
      <c r="AP131" s="582"/>
      <c r="BA131" s="358">
        <v>19197</v>
      </c>
      <c r="BB131" s="358">
        <v>19197</v>
      </c>
      <c r="BC131" s="358">
        <f>BB131-BA131</f>
        <v>0</v>
      </c>
      <c r="BD131" s="358">
        <v>19380</v>
      </c>
      <c r="BE131" s="358">
        <v>23506.36</v>
      </c>
      <c r="BF131" s="358">
        <f>BE131-BD131</f>
        <v>4126.3600000000006</v>
      </c>
      <c r="BG131" s="358"/>
    </row>
    <row r="132" spans="1:59" s="1001" customFormat="1" ht="15" customHeight="1">
      <c r="A132" s="860">
        <v>2</v>
      </c>
      <c r="B132" s="582" t="s">
        <v>482</v>
      </c>
      <c r="C132" s="582"/>
      <c r="D132" s="719"/>
      <c r="E132" s="582"/>
      <c r="F132" s="582"/>
      <c r="G132" s="582"/>
      <c r="H132" s="582"/>
      <c r="I132" s="582"/>
      <c r="J132" s="582"/>
      <c r="K132" s="582"/>
      <c r="L132" s="582"/>
      <c r="M132" s="582"/>
      <c r="N132" s="582"/>
      <c r="O132" s="582"/>
      <c r="P132" s="582"/>
      <c r="Q132" s="582"/>
      <c r="R132" s="582"/>
      <c r="S132" s="582"/>
      <c r="T132" s="582"/>
      <c r="U132" s="582"/>
      <c r="V132" s="582"/>
      <c r="W132" s="582"/>
      <c r="X132" s="582"/>
      <c r="Y132" s="582"/>
      <c r="Z132" s="582"/>
      <c r="AA132" s="582"/>
      <c r="AB132" s="582"/>
      <c r="AC132" s="582"/>
      <c r="AD132" s="582"/>
      <c r="AE132" s="582"/>
      <c r="AF132" s="582"/>
      <c r="AG132" s="582"/>
      <c r="AH132" s="582"/>
      <c r="AI132" s="582"/>
      <c r="AJ132" s="582"/>
      <c r="AK132" s="582"/>
      <c r="AL132" s="942" t="s">
        <v>1035</v>
      </c>
      <c r="AM132" s="915">
        <f t="shared" ref="AM132:AM133" si="19">SUM(BC132,BF132)</f>
        <v>1177.6900000000023</v>
      </c>
      <c r="AN132" s="582"/>
      <c r="AO132" s="994"/>
      <c r="AP132" s="582"/>
      <c r="BA132" s="358">
        <v>18884.759999999998</v>
      </c>
      <c r="BB132" s="358">
        <v>19197</v>
      </c>
      <c r="BC132" s="358">
        <f t="shared" ref="BC132:BC133" si="20">BB132-BA132</f>
        <v>312.2400000000016</v>
      </c>
      <c r="BD132" s="358">
        <v>24650</v>
      </c>
      <c r="BE132" s="358">
        <v>25515.45</v>
      </c>
      <c r="BF132" s="358">
        <f t="shared" ref="BF132:BF133" si="21">BE132-BD132</f>
        <v>865.45000000000073</v>
      </c>
      <c r="BG132" s="358"/>
    </row>
    <row r="133" spans="1:59" s="1001" customFormat="1" ht="15" customHeight="1">
      <c r="A133" s="860">
        <v>3</v>
      </c>
      <c r="B133" s="582" t="s">
        <v>483</v>
      </c>
      <c r="C133" s="582"/>
      <c r="D133" s="719"/>
      <c r="E133" s="582"/>
      <c r="F133" s="582"/>
      <c r="G133" s="582"/>
      <c r="H133" s="582"/>
      <c r="I133" s="582"/>
      <c r="J133" s="582"/>
      <c r="K133" s="582"/>
      <c r="L133" s="582"/>
      <c r="M133" s="582"/>
      <c r="N133" s="582"/>
      <c r="O133" s="582"/>
      <c r="P133" s="582"/>
      <c r="Q133" s="582"/>
      <c r="R133" s="582"/>
      <c r="S133" s="582"/>
      <c r="T133" s="582"/>
      <c r="U133" s="582"/>
      <c r="V133" s="582"/>
      <c r="W133" s="582"/>
      <c r="X133" s="582"/>
      <c r="Y133" s="582"/>
      <c r="Z133" s="582"/>
      <c r="AA133" s="582"/>
      <c r="AB133" s="582"/>
      <c r="AC133" s="582"/>
      <c r="AD133" s="582"/>
      <c r="AE133" s="582"/>
      <c r="AF133" s="582"/>
      <c r="AG133" s="582"/>
      <c r="AH133" s="582"/>
      <c r="AI133" s="582"/>
      <c r="AJ133" s="582"/>
      <c r="AK133" s="582"/>
      <c r="AL133" s="942" t="s">
        <v>1036</v>
      </c>
      <c r="AM133" s="915">
        <f t="shared" si="19"/>
        <v>4080</v>
      </c>
      <c r="AN133" s="582"/>
      <c r="AO133" s="994"/>
      <c r="AP133" s="582"/>
      <c r="BA133" s="358">
        <v>19197</v>
      </c>
      <c r="BB133" s="358">
        <v>19197</v>
      </c>
      <c r="BC133" s="358">
        <f t="shared" si="20"/>
        <v>0</v>
      </c>
      <c r="BD133" s="358">
        <v>31280</v>
      </c>
      <c r="BE133" s="358">
        <v>35360</v>
      </c>
      <c r="BF133" s="358">
        <f t="shared" si="21"/>
        <v>4080</v>
      </c>
      <c r="BG133" s="358"/>
    </row>
    <row r="134" spans="1:59" s="1001" customFormat="1" ht="15" customHeight="1">
      <c r="A134" s="754">
        <v>4</v>
      </c>
      <c r="B134" s="755" t="s">
        <v>484</v>
      </c>
      <c r="C134" s="755"/>
      <c r="D134" s="756"/>
      <c r="E134" s="756"/>
      <c r="F134" s="756"/>
      <c r="G134" s="756"/>
      <c r="H134" s="756"/>
      <c r="I134" s="756"/>
      <c r="J134" s="756"/>
      <c r="K134" s="756"/>
      <c r="L134" s="756"/>
      <c r="M134" s="756"/>
      <c r="N134" s="756"/>
      <c r="O134" s="756"/>
      <c r="P134" s="756"/>
      <c r="Q134" s="756"/>
      <c r="R134" s="756"/>
      <c r="S134" s="756"/>
      <c r="T134" s="756"/>
      <c r="U134" s="756"/>
      <c r="V134" s="756"/>
      <c r="W134" s="756"/>
      <c r="X134" s="756"/>
      <c r="Y134" s="756"/>
      <c r="Z134" s="756"/>
      <c r="AA134" s="756"/>
      <c r="AB134" s="756"/>
      <c r="AC134" s="756"/>
      <c r="AD134" s="756"/>
      <c r="AE134" s="756"/>
      <c r="AF134" s="756"/>
      <c r="AG134" s="756"/>
      <c r="AH134" s="582"/>
      <c r="AI134" s="756"/>
      <c r="AJ134" s="756"/>
      <c r="AK134" s="756"/>
      <c r="AL134" s="756"/>
      <c r="AM134" s="915">
        <f>SUM(AM131:AM133)</f>
        <v>9384.0500000000029</v>
      </c>
      <c r="AN134" s="582"/>
      <c r="AO134" s="994"/>
      <c r="AP134" s="582"/>
      <c r="BA134" s="358"/>
      <c r="BB134" s="358"/>
      <c r="BC134" s="358"/>
      <c r="BD134" s="358"/>
      <c r="BE134" s="358"/>
      <c r="BF134" s="358"/>
      <c r="BG134" s="358"/>
    </row>
    <row r="135" spans="1:59" s="1001" customFormat="1" ht="15" customHeight="1">
      <c r="A135" s="860">
        <v>5</v>
      </c>
      <c r="B135" s="582" t="s">
        <v>485</v>
      </c>
      <c r="C135" s="582"/>
      <c r="D135" s="719"/>
      <c r="E135" s="582"/>
      <c r="F135" s="582"/>
      <c r="G135" s="582"/>
      <c r="H135" s="582"/>
      <c r="I135" s="582"/>
      <c r="J135" s="582"/>
      <c r="K135" s="582"/>
      <c r="L135" s="582"/>
      <c r="M135" s="582"/>
      <c r="N135" s="582"/>
      <c r="O135" s="582"/>
      <c r="P135" s="582"/>
      <c r="Q135" s="582"/>
      <c r="R135" s="582"/>
      <c r="S135" s="582"/>
      <c r="T135" s="582"/>
      <c r="U135" s="582"/>
      <c r="V135" s="582"/>
      <c r="W135" s="582"/>
      <c r="X135" s="582"/>
      <c r="Y135" s="582"/>
      <c r="Z135" s="582"/>
      <c r="AA135" s="582"/>
      <c r="AB135" s="582"/>
      <c r="AC135" s="582"/>
      <c r="AD135" s="582"/>
      <c r="AE135" s="582"/>
      <c r="AF135" s="582"/>
      <c r="AG135" s="582"/>
      <c r="AH135" s="582"/>
      <c r="AI135" s="582"/>
      <c r="AJ135" s="582"/>
      <c r="AK135" s="582"/>
      <c r="AL135" s="562"/>
      <c r="AM135" s="1049">
        <f>AM129-AM134</f>
        <v>1288276.3847826086</v>
      </c>
      <c r="AN135" s="582"/>
      <c r="AO135" s="994"/>
      <c r="AP135" s="582"/>
      <c r="BD135" s="358"/>
      <c r="BE135" s="358"/>
      <c r="BF135" s="358"/>
      <c r="BG135" s="358"/>
    </row>
    <row r="136" spans="1:59" s="1001" customFormat="1" ht="15" customHeight="1">
      <c r="A136" s="860">
        <v>6</v>
      </c>
      <c r="B136" s="582" t="s">
        <v>486</v>
      </c>
      <c r="C136" s="582"/>
      <c r="D136" s="719"/>
      <c r="E136" s="582"/>
      <c r="F136" s="582"/>
      <c r="G136" s="582"/>
      <c r="H136" s="582"/>
      <c r="I136" s="582"/>
      <c r="J136" s="582"/>
      <c r="K136" s="582"/>
      <c r="L136" s="582"/>
      <c r="M136" s="582"/>
      <c r="N136" s="582"/>
      <c r="O136" s="582"/>
      <c r="P136" s="582"/>
      <c r="Q136" s="582"/>
      <c r="R136" s="582"/>
      <c r="S136" s="582"/>
      <c r="T136" s="582"/>
      <c r="U136" s="582"/>
      <c r="V136" s="582"/>
      <c r="W136" s="582"/>
      <c r="X136" s="582"/>
      <c r="Y136" s="582"/>
      <c r="Z136" s="582"/>
      <c r="AA136" s="582"/>
      <c r="AB136" s="582"/>
      <c r="AC136" s="582"/>
      <c r="AD136" s="582"/>
      <c r="AE136" s="582"/>
      <c r="AF136" s="582"/>
      <c r="AG136" s="582"/>
      <c r="AH136" s="582"/>
      <c r="AI136" s="582"/>
      <c r="AJ136" s="582"/>
      <c r="AK136" s="582"/>
      <c r="AL136" s="562"/>
      <c r="AM136" s="582"/>
      <c r="AN136" s="582"/>
      <c r="AO136" s="994"/>
      <c r="AP136" s="582"/>
    </row>
    <row r="137" spans="1:59" s="1001" customFormat="1" ht="15" customHeight="1">
      <c r="A137" s="860">
        <v>7</v>
      </c>
      <c r="B137" s="582" t="s">
        <v>487</v>
      </c>
      <c r="C137" s="582"/>
      <c r="D137" s="719"/>
      <c r="E137" s="582"/>
      <c r="F137" s="582"/>
      <c r="G137" s="582"/>
      <c r="H137" s="582"/>
      <c r="I137" s="582"/>
      <c r="J137" s="582"/>
      <c r="K137" s="582"/>
      <c r="L137" s="582"/>
      <c r="M137" s="582"/>
      <c r="N137" s="582"/>
      <c r="O137" s="582"/>
      <c r="P137" s="582"/>
      <c r="Q137" s="582"/>
      <c r="R137" s="582"/>
      <c r="S137" s="582"/>
      <c r="T137" s="582"/>
      <c r="U137" s="582"/>
      <c r="V137" s="582"/>
      <c r="W137" s="582"/>
      <c r="X137" s="582"/>
      <c r="Y137" s="582"/>
      <c r="Z137" s="582"/>
      <c r="AA137" s="582"/>
      <c r="AB137" s="582"/>
      <c r="AC137" s="582"/>
      <c r="AD137" s="582"/>
      <c r="AE137" s="582"/>
      <c r="AF137" s="582"/>
      <c r="AG137" s="582"/>
      <c r="AH137" s="582"/>
      <c r="AI137" s="582"/>
      <c r="AJ137" s="582"/>
      <c r="AK137" s="582"/>
      <c r="AL137" s="562"/>
      <c r="AM137" s="582"/>
      <c r="AN137" s="582"/>
      <c r="AO137" s="994"/>
      <c r="AP137" s="582"/>
    </row>
    <row r="138" spans="1:59" s="1001" customFormat="1" ht="15" customHeight="1">
      <c r="A138" s="860">
        <v>8</v>
      </c>
      <c r="B138" s="582" t="s">
        <v>488</v>
      </c>
      <c r="C138" s="582"/>
      <c r="D138" s="719"/>
      <c r="E138" s="582"/>
      <c r="F138" s="582"/>
      <c r="G138" s="582"/>
      <c r="H138" s="582"/>
      <c r="I138" s="582"/>
      <c r="J138" s="582"/>
      <c r="K138" s="582"/>
      <c r="L138" s="582"/>
      <c r="M138" s="582"/>
      <c r="N138" s="582"/>
      <c r="O138" s="582"/>
      <c r="P138" s="582"/>
      <c r="Q138" s="582"/>
      <c r="R138" s="582"/>
      <c r="S138" s="582"/>
      <c r="T138" s="582"/>
      <c r="U138" s="582"/>
      <c r="V138" s="582"/>
      <c r="W138" s="582"/>
      <c r="X138" s="582"/>
      <c r="Y138" s="582"/>
      <c r="Z138" s="582"/>
      <c r="AA138" s="582"/>
      <c r="AB138" s="582"/>
      <c r="AC138" s="582"/>
      <c r="AD138" s="582"/>
      <c r="AE138" s="582"/>
      <c r="AF138" s="582"/>
      <c r="AG138" s="582"/>
      <c r="AH138" s="582"/>
      <c r="AI138" s="582"/>
      <c r="AJ138" s="582"/>
      <c r="AK138" s="582"/>
      <c r="AL138" s="562"/>
      <c r="AM138" s="582"/>
      <c r="AN138" s="582"/>
      <c r="AO138" s="994"/>
      <c r="AP138" s="582"/>
    </row>
    <row r="139" spans="1:59">
      <c r="A139" s="860">
        <v>9</v>
      </c>
      <c r="B139" s="582" t="s">
        <v>1033</v>
      </c>
      <c r="AN139" s="1001"/>
      <c r="AO139" s="582"/>
    </row>
    <row r="141" spans="1:59">
      <c r="AM141" s="1002">
        <v>-106160.06521739135</v>
      </c>
      <c r="AN141" s="1002"/>
    </row>
    <row r="142" spans="1:59">
      <c r="AL142" s="562" t="s">
        <v>1034</v>
      </c>
      <c r="AM142" s="1003">
        <v>1281510</v>
      </c>
      <c r="AN142" s="1003"/>
    </row>
    <row r="143" spans="1:59">
      <c r="AL143" s="562" t="s">
        <v>74</v>
      </c>
      <c r="AM143" s="1002">
        <f>+AM142-AM129</f>
        <v>-16150.434782608645</v>
      </c>
      <c r="AN143" s="1002"/>
    </row>
  </sheetData>
  <mergeCells count="10">
    <mergeCell ref="AK6:AK7"/>
    <mergeCell ref="AL6:AL7"/>
    <mergeCell ref="AM6:AM7"/>
    <mergeCell ref="AG130:AI130"/>
    <mergeCell ref="A6:A7"/>
    <mergeCell ref="B6:B7"/>
    <mergeCell ref="C6:C7"/>
    <mergeCell ref="D6:D7"/>
    <mergeCell ref="E6:AI6"/>
    <mergeCell ref="AJ6:AJ7"/>
  </mergeCells>
  <phoneticPr fontId="90" type="noConversion"/>
  <pageMargins left="0.31496062992125984" right="0.31496062992125984" top="0.35433070866141736" bottom="0.35433070866141736" header="0.31496062992125984" footer="0.31496062992125984"/>
  <pageSetup paperSize="9" scale="48" fitToHeight="1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P66"/>
  <sheetViews>
    <sheetView view="pageBreakPreview" topLeftCell="A13" zoomScale="80" zoomScaleNormal="100" zoomScaleSheetLayoutView="80" workbookViewId="0">
      <selection activeCell="K21" sqref="K21"/>
    </sheetView>
  </sheetViews>
  <sheetFormatPr defaultRowHeight="14.5"/>
  <cols>
    <col min="1" max="1" width="1.7265625" customWidth="1"/>
    <col min="2" max="2" width="6.1796875" customWidth="1"/>
    <col min="3" max="3" width="23.7265625" customWidth="1"/>
    <col min="4" max="4" width="11.7265625" customWidth="1"/>
    <col min="5" max="6" width="18.54296875" customWidth="1"/>
    <col min="7" max="9" width="11.26953125" customWidth="1"/>
    <col min="10" max="12" width="17.7265625" style="663" customWidth="1"/>
    <col min="13" max="13" width="12.7265625" customWidth="1"/>
    <col min="14" max="14" width="17" customWidth="1"/>
    <col min="15" max="17" width="13.7265625" customWidth="1"/>
  </cols>
  <sheetData>
    <row r="1" spans="1:16">
      <c r="A1" s="1160"/>
      <c r="B1" s="1160"/>
      <c r="C1" s="596"/>
      <c r="D1" s="596"/>
      <c r="E1" s="596"/>
      <c r="F1" s="596"/>
      <c r="G1" s="596"/>
      <c r="H1" s="596"/>
      <c r="I1" s="596"/>
      <c r="J1" s="597"/>
      <c r="K1" s="597"/>
      <c r="L1" s="597"/>
      <c r="M1" s="596"/>
      <c r="N1" s="596"/>
      <c r="O1" s="598"/>
      <c r="P1" s="596"/>
    </row>
    <row r="2" spans="1:16">
      <c r="A2" s="596"/>
      <c r="B2" s="599" t="s">
        <v>500</v>
      </c>
      <c r="E2" s="829" t="s">
        <v>501</v>
      </c>
      <c r="F2" s="596"/>
      <c r="G2" s="596"/>
      <c r="H2" s="596"/>
      <c r="I2" s="596"/>
      <c r="J2" s="597"/>
      <c r="K2" s="597"/>
      <c r="L2" s="597"/>
      <c r="M2" s="717" t="str">
        <f>+'Annexure 7-Overhead Summary'!E5</f>
        <v>KCE-14</v>
      </c>
      <c r="N2" s="600"/>
      <c r="O2" s="598"/>
      <c r="P2" s="596"/>
    </row>
    <row r="3" spans="1:16">
      <c r="A3" s="596"/>
      <c r="B3" s="599" t="s">
        <v>502</v>
      </c>
      <c r="E3" s="830" t="s">
        <v>503</v>
      </c>
      <c r="F3" s="596"/>
      <c r="G3" s="596"/>
      <c r="H3" s="596"/>
      <c r="I3" s="596"/>
      <c r="J3" s="597"/>
      <c r="K3" s="597"/>
      <c r="L3" s="597"/>
      <c r="M3" s="600"/>
      <c r="N3" s="600"/>
      <c r="O3" s="598"/>
      <c r="P3" s="596"/>
    </row>
    <row r="4" spans="1:16">
      <c r="A4" s="596"/>
      <c r="B4" s="599" t="s">
        <v>504</v>
      </c>
      <c r="E4" s="830" t="s">
        <v>505</v>
      </c>
      <c r="F4" s="596"/>
      <c r="G4" s="596"/>
      <c r="H4" s="596"/>
      <c r="I4" s="596"/>
      <c r="J4" s="597"/>
      <c r="K4" s="597"/>
      <c r="L4" s="597"/>
      <c r="M4" s="596"/>
      <c r="N4" s="596"/>
      <c r="O4" s="598"/>
      <c r="P4" s="596"/>
    </row>
    <row r="5" spans="1:16">
      <c r="A5" s="596"/>
      <c r="B5" s="599" t="s">
        <v>506</v>
      </c>
      <c r="E5" s="831" t="s">
        <v>507</v>
      </c>
      <c r="F5" s="596"/>
      <c r="G5" s="596"/>
      <c r="H5" s="596"/>
      <c r="I5" s="596"/>
      <c r="J5" s="597"/>
      <c r="K5" s="597"/>
      <c r="L5" s="597"/>
      <c r="M5" s="596"/>
      <c r="N5" s="596"/>
      <c r="O5" s="598"/>
      <c r="P5" s="596"/>
    </row>
    <row r="6" spans="1:16">
      <c r="A6" s="596"/>
      <c r="B6" s="599" t="s">
        <v>508</v>
      </c>
      <c r="E6" s="832" t="s">
        <v>509</v>
      </c>
      <c r="F6" s="596"/>
      <c r="G6" s="596"/>
      <c r="H6" s="596"/>
      <c r="I6" s="596"/>
      <c r="J6" s="597"/>
      <c r="K6" s="597"/>
      <c r="L6" s="597"/>
      <c r="M6" s="596"/>
      <c r="N6" s="596"/>
      <c r="O6" s="598"/>
      <c r="P6" s="596"/>
    </row>
    <row r="7" spans="1:16">
      <c r="A7" s="596"/>
      <c r="B7" s="599" t="s">
        <v>510</v>
      </c>
      <c r="E7" s="833">
        <v>44865</v>
      </c>
      <c r="F7" s="596"/>
      <c r="G7" s="596"/>
      <c r="H7" s="596"/>
      <c r="I7" s="596"/>
      <c r="J7" s="597"/>
      <c r="K7" s="597"/>
      <c r="L7" s="597"/>
      <c r="M7" s="596"/>
      <c r="N7" s="596"/>
      <c r="O7" s="598"/>
      <c r="P7" s="596"/>
    </row>
    <row r="8" spans="1:16">
      <c r="A8" s="1160"/>
      <c r="B8" s="1160"/>
      <c r="C8" s="596"/>
      <c r="D8" s="596"/>
      <c r="E8" s="596"/>
      <c r="F8" s="596"/>
      <c r="G8" s="596"/>
      <c r="H8" s="596"/>
      <c r="I8" s="596"/>
      <c r="J8" s="597"/>
      <c r="K8" s="597"/>
      <c r="L8" s="597"/>
      <c r="M8" s="596"/>
      <c r="N8" s="596"/>
      <c r="O8" s="598"/>
      <c r="P8" s="596"/>
    </row>
    <row r="9" spans="1:16">
      <c r="A9" s="596"/>
      <c r="B9" s="1168" t="s">
        <v>511</v>
      </c>
      <c r="C9" s="1163" t="s">
        <v>141</v>
      </c>
      <c r="D9" s="1163" t="s">
        <v>512</v>
      </c>
      <c r="E9" s="1163" t="s">
        <v>513</v>
      </c>
      <c r="F9" s="1163" t="s">
        <v>514</v>
      </c>
      <c r="G9" s="1165" t="s">
        <v>515</v>
      </c>
      <c r="H9" s="1166"/>
      <c r="I9" s="1167"/>
      <c r="J9" s="1165" t="s">
        <v>516</v>
      </c>
      <c r="K9" s="1166"/>
      <c r="L9" s="1167"/>
      <c r="M9" s="1168" t="s">
        <v>492</v>
      </c>
      <c r="N9" s="601"/>
      <c r="O9" s="598"/>
      <c r="P9" s="596"/>
    </row>
    <row r="10" spans="1:16">
      <c r="A10" s="596"/>
      <c r="B10" s="1169"/>
      <c r="C10" s="1164"/>
      <c r="D10" s="1164"/>
      <c r="E10" s="1164"/>
      <c r="F10" s="1164"/>
      <c r="G10" s="602" t="s">
        <v>158</v>
      </c>
      <c r="H10" s="602" t="s">
        <v>165</v>
      </c>
      <c r="I10" s="602" t="s">
        <v>517</v>
      </c>
      <c r="J10" s="603" t="s">
        <v>158</v>
      </c>
      <c r="K10" s="603" t="s">
        <v>165</v>
      </c>
      <c r="L10" s="603" t="s">
        <v>517</v>
      </c>
      <c r="M10" s="1169"/>
      <c r="N10" s="601"/>
      <c r="O10" s="598"/>
      <c r="P10" s="596"/>
    </row>
    <row r="11" spans="1:16">
      <c r="A11" s="604"/>
      <c r="B11" s="605"/>
      <c r="C11" s="606" t="s">
        <v>22</v>
      </c>
      <c r="D11" s="606"/>
      <c r="E11" s="607">
        <f>SUM(E12:E13)</f>
        <v>11059900</v>
      </c>
      <c r="F11" s="607">
        <f>SUM(F12:F13)</f>
        <v>11547237.939999999</v>
      </c>
      <c r="G11" s="605"/>
      <c r="H11" s="605"/>
      <c r="I11" s="605"/>
      <c r="J11" s="608">
        <f>SUM(J12:J13)</f>
        <v>12259093.26</v>
      </c>
      <c r="K11" s="608">
        <f t="shared" ref="K11:L11" si="0">SUM(K12:K13)</f>
        <v>0</v>
      </c>
      <c r="L11" s="608">
        <f t="shared" si="0"/>
        <v>12259093.26</v>
      </c>
      <c r="M11" s="609"/>
      <c r="N11" s="610"/>
      <c r="O11" s="611"/>
      <c r="P11" s="604"/>
    </row>
    <row r="12" spans="1:16">
      <c r="A12" s="612"/>
      <c r="B12" s="613" t="s">
        <v>185</v>
      </c>
      <c r="C12" s="614" t="s">
        <v>518</v>
      </c>
      <c r="D12" s="615" t="s">
        <v>519</v>
      </c>
      <c r="E12" s="616">
        <v>10059900</v>
      </c>
      <c r="F12" s="616">
        <v>10059900</v>
      </c>
      <c r="G12" s="617">
        <f>J12/F12</f>
        <v>1.0492522579747312</v>
      </c>
      <c r="H12" s="617">
        <f>K12/F12</f>
        <v>0</v>
      </c>
      <c r="I12" s="617">
        <f>L12/F12</f>
        <v>1.0492522579747312</v>
      </c>
      <c r="J12" s="618">
        <v>10555372.789999999</v>
      </c>
      <c r="K12" s="618">
        <f>L12-J12</f>
        <v>0</v>
      </c>
      <c r="L12" s="618">
        <v>10555372.789999999</v>
      </c>
      <c r="M12" s="619"/>
      <c r="N12" s="620"/>
      <c r="O12" s="621"/>
      <c r="P12" s="612"/>
    </row>
    <row r="13" spans="1:16">
      <c r="A13" s="612"/>
      <c r="B13" s="613" t="s">
        <v>191</v>
      </c>
      <c r="C13" s="614" t="s">
        <v>520</v>
      </c>
      <c r="D13" s="615" t="s">
        <v>519</v>
      </c>
      <c r="E13" s="616">
        <v>1000000</v>
      </c>
      <c r="F13" s="616">
        <v>1487337.94</v>
      </c>
      <c r="G13" s="617">
        <f>J13/F13</f>
        <v>1.1454830971366199</v>
      </c>
      <c r="H13" s="617">
        <f>K13/F13</f>
        <v>0</v>
      </c>
      <c r="I13" s="617">
        <f>L13/F13</f>
        <v>1.1454830971366199</v>
      </c>
      <c r="J13" s="618">
        <v>1703720.47</v>
      </c>
      <c r="K13" s="618">
        <f>L13-J13</f>
        <v>0</v>
      </c>
      <c r="L13" s="618">
        <v>1703720.47</v>
      </c>
      <c r="M13" s="619"/>
      <c r="N13" s="620"/>
      <c r="O13" s="622"/>
      <c r="P13" s="612"/>
    </row>
    <row r="14" spans="1:16">
      <c r="A14" s="612"/>
      <c r="B14" s="613"/>
      <c r="C14" s="614"/>
      <c r="D14" s="615"/>
      <c r="E14" s="623"/>
      <c r="F14" s="623"/>
      <c r="G14" s="613"/>
      <c r="H14" s="613"/>
      <c r="I14" s="613"/>
      <c r="J14" s="618"/>
      <c r="K14" s="618"/>
      <c r="L14" s="618"/>
      <c r="M14" s="619"/>
      <c r="N14" s="620"/>
      <c r="O14" s="622"/>
      <c r="P14" s="612"/>
    </row>
    <row r="15" spans="1:16">
      <c r="A15" s="604"/>
      <c r="B15" s="624"/>
      <c r="C15" s="625" t="s">
        <v>521</v>
      </c>
      <c r="D15" s="626"/>
      <c r="E15" s="627">
        <f>SUM(E16:E26)</f>
        <v>22000000</v>
      </c>
      <c r="F15" s="627">
        <f>SUM(F16:F26)</f>
        <v>32351673.792920005</v>
      </c>
      <c r="G15" s="624"/>
      <c r="H15" s="624"/>
      <c r="I15" s="624"/>
      <c r="J15" s="628">
        <f>SUM(J16:J25)</f>
        <v>31638732.98</v>
      </c>
      <c r="K15" s="628">
        <f t="shared" ref="K15:L15" si="1">SUM(K16:K25)</f>
        <v>0</v>
      </c>
      <c r="L15" s="628">
        <f t="shared" si="1"/>
        <v>31638732.98</v>
      </c>
      <c r="M15" s="629"/>
      <c r="N15" s="630"/>
      <c r="O15" s="611"/>
      <c r="P15" s="604"/>
    </row>
    <row r="16" spans="1:16">
      <c r="A16" s="612"/>
      <c r="B16" s="613" t="s">
        <v>244</v>
      </c>
      <c r="C16" s="614" t="s">
        <v>522</v>
      </c>
      <c r="D16" s="615" t="s">
        <v>519</v>
      </c>
      <c r="E16" s="616">
        <v>9691616.2420799993</v>
      </c>
      <c r="F16" s="616">
        <v>15122050.734999999</v>
      </c>
      <c r="G16" s="617">
        <f>J16/F16</f>
        <v>1.2783857334413316</v>
      </c>
      <c r="H16" s="617">
        <f>K16/F16</f>
        <v>0</v>
      </c>
      <c r="I16" s="617">
        <f>L16/F16</f>
        <v>1.2783857334413316</v>
      </c>
      <c r="J16" s="618">
        <v>19331813.920000002</v>
      </c>
      <c r="K16" s="618">
        <f>L16-J16</f>
        <v>0</v>
      </c>
      <c r="L16" s="618">
        <v>19331813.920000002</v>
      </c>
      <c r="M16" s="619"/>
      <c r="N16" s="620"/>
      <c r="O16" s="622"/>
      <c r="P16" s="612"/>
    </row>
    <row r="17" spans="1:16">
      <c r="A17" s="612"/>
      <c r="B17" s="613" t="s">
        <v>523</v>
      </c>
      <c r="C17" s="614" t="s">
        <v>524</v>
      </c>
      <c r="D17" s="615" t="s">
        <v>519</v>
      </c>
      <c r="E17" s="1170">
        <v>6850000</v>
      </c>
      <c r="F17" s="1170">
        <v>9911100.3700000066</v>
      </c>
      <c r="G17" s="1172">
        <f>(J17+J18)/F17</f>
        <v>0.84499816946158057</v>
      </c>
      <c r="H17" s="1172">
        <f>(K17+K18)/F17</f>
        <v>0</v>
      </c>
      <c r="I17" s="1172">
        <f>(L17+L18)/F17</f>
        <v>0.84499816946158057</v>
      </c>
      <c r="J17" s="618">
        <v>8284112.6299999999</v>
      </c>
      <c r="K17" s="618">
        <f t="shared" ref="K17:K25" si="2">L17-J17</f>
        <v>0</v>
      </c>
      <c r="L17" s="618">
        <v>8284112.6299999999</v>
      </c>
      <c r="M17" s="619"/>
      <c r="N17" s="620"/>
      <c r="O17" s="621"/>
      <c r="P17" s="631"/>
    </row>
    <row r="18" spans="1:16">
      <c r="A18" s="612"/>
      <c r="B18" s="613" t="s">
        <v>525</v>
      </c>
      <c r="C18" s="614" t="s">
        <v>526</v>
      </c>
      <c r="D18" s="615" t="s">
        <v>519</v>
      </c>
      <c r="E18" s="1171"/>
      <c r="F18" s="1171"/>
      <c r="G18" s="1173"/>
      <c r="H18" s="1173"/>
      <c r="I18" s="1173"/>
      <c r="J18" s="618">
        <v>90749.04</v>
      </c>
      <c r="K18" s="618">
        <f t="shared" si="2"/>
        <v>0</v>
      </c>
      <c r="L18" s="618">
        <v>90749.04</v>
      </c>
      <c r="M18" s="619"/>
      <c r="N18" s="620"/>
      <c r="O18" s="622"/>
      <c r="P18" s="612"/>
    </row>
    <row r="19" spans="1:16">
      <c r="A19" s="612"/>
      <c r="B19" s="613" t="s">
        <v>527</v>
      </c>
      <c r="C19" s="614" t="s">
        <v>528</v>
      </c>
      <c r="D19" s="615" t="s">
        <v>519</v>
      </c>
      <c r="E19" s="623"/>
      <c r="F19" s="616">
        <v>892511.93</v>
      </c>
      <c r="G19" s="617">
        <f t="shared" ref="G19:G25" si="3">J19/F19</f>
        <v>1.1717005060089225</v>
      </c>
      <c r="H19" s="617">
        <f t="shared" ref="H19:H25" si="4">K19/F19</f>
        <v>0</v>
      </c>
      <c r="I19" s="617">
        <f t="shared" ref="I19:I25" si="5">L19/F19</f>
        <v>1.1717005060089225</v>
      </c>
      <c r="J19" s="618">
        <v>1045756.68</v>
      </c>
      <c r="K19" s="618">
        <f t="shared" si="2"/>
        <v>0</v>
      </c>
      <c r="L19" s="618">
        <v>1045756.68</v>
      </c>
      <c r="M19" s="619"/>
      <c r="N19" s="620"/>
      <c r="O19" s="621"/>
      <c r="P19" s="612"/>
    </row>
    <row r="20" spans="1:16">
      <c r="A20" s="612"/>
      <c r="B20" s="613" t="s">
        <v>529</v>
      </c>
      <c r="C20" s="614" t="s">
        <v>530</v>
      </c>
      <c r="D20" s="615" t="s">
        <v>531</v>
      </c>
      <c r="E20" s="616">
        <v>1848858</v>
      </c>
      <c r="F20" s="616">
        <v>2012658</v>
      </c>
      <c r="G20" s="617">
        <f t="shared" si="3"/>
        <v>0.78141565034894156</v>
      </c>
      <c r="H20" s="617">
        <f t="shared" si="4"/>
        <v>0</v>
      </c>
      <c r="I20" s="617">
        <f t="shared" si="5"/>
        <v>0.78141565034894156</v>
      </c>
      <c r="J20" s="618">
        <v>1572722.46</v>
      </c>
      <c r="K20" s="618">
        <f t="shared" si="2"/>
        <v>0</v>
      </c>
      <c r="L20" s="618">
        <v>1572722.46</v>
      </c>
      <c r="M20" s="619"/>
      <c r="N20" s="620"/>
      <c r="O20" s="622"/>
      <c r="P20" s="612"/>
    </row>
    <row r="21" spans="1:16">
      <c r="A21" s="612"/>
      <c r="B21" s="613" t="s">
        <v>532</v>
      </c>
      <c r="C21" s="614" t="s">
        <v>533</v>
      </c>
      <c r="D21" s="615" t="s">
        <v>534</v>
      </c>
      <c r="E21" s="616">
        <v>400386</v>
      </c>
      <c r="F21" s="616">
        <v>413786</v>
      </c>
      <c r="G21" s="617">
        <f t="shared" si="3"/>
        <v>0.47416275562730492</v>
      </c>
      <c r="H21" s="617">
        <f t="shared" si="4"/>
        <v>0</v>
      </c>
      <c r="I21" s="617">
        <f t="shared" si="5"/>
        <v>0.47416275562730492</v>
      </c>
      <c r="J21" s="618">
        <v>196201.91</v>
      </c>
      <c r="K21" s="618">
        <f t="shared" si="2"/>
        <v>0</v>
      </c>
      <c r="L21" s="618">
        <v>196201.91</v>
      </c>
      <c r="M21" s="619"/>
      <c r="N21" s="620"/>
      <c r="O21" s="622"/>
      <c r="P21" s="612"/>
    </row>
    <row r="22" spans="1:16">
      <c r="A22" s="612"/>
      <c r="B22" s="613" t="s">
        <v>535</v>
      </c>
      <c r="C22" s="614" t="s">
        <v>536</v>
      </c>
      <c r="D22" s="615" t="s">
        <v>537</v>
      </c>
      <c r="E22" s="616">
        <v>374640</v>
      </c>
      <c r="F22" s="616">
        <v>374640</v>
      </c>
      <c r="G22" s="617">
        <f t="shared" si="3"/>
        <v>0.5631539611360239</v>
      </c>
      <c r="H22" s="617">
        <f t="shared" si="4"/>
        <v>0</v>
      </c>
      <c r="I22" s="617">
        <f t="shared" si="5"/>
        <v>0.5631539611360239</v>
      </c>
      <c r="J22" s="618">
        <v>210980</v>
      </c>
      <c r="K22" s="618">
        <f t="shared" si="2"/>
        <v>0</v>
      </c>
      <c r="L22" s="618">
        <v>210980</v>
      </c>
      <c r="M22" s="619"/>
      <c r="N22" s="620"/>
      <c r="O22" s="622"/>
      <c r="P22" s="612"/>
    </row>
    <row r="23" spans="1:16">
      <c r="A23" s="612"/>
      <c r="B23" s="613" t="s">
        <v>538</v>
      </c>
      <c r="C23" s="614" t="s">
        <v>539</v>
      </c>
      <c r="D23" s="615" t="s">
        <v>540</v>
      </c>
      <c r="E23" s="616">
        <v>359100</v>
      </c>
      <c r="F23" s="616">
        <v>1158100</v>
      </c>
      <c r="G23" s="617">
        <f t="shared" si="3"/>
        <v>2.849494862274415E-2</v>
      </c>
      <c r="H23" s="617">
        <f t="shared" si="4"/>
        <v>0</v>
      </c>
      <c r="I23" s="617">
        <f t="shared" si="5"/>
        <v>2.849494862274415E-2</v>
      </c>
      <c r="J23" s="618">
        <v>33000</v>
      </c>
      <c r="K23" s="618">
        <f t="shared" si="2"/>
        <v>0</v>
      </c>
      <c r="L23" s="618">
        <v>33000</v>
      </c>
      <c r="M23" s="619"/>
      <c r="N23" s="620"/>
      <c r="O23" s="622"/>
      <c r="P23" s="612"/>
    </row>
    <row r="24" spans="1:16">
      <c r="A24" s="612"/>
      <c r="B24" s="613" t="s">
        <v>541</v>
      </c>
      <c r="C24" s="614" t="s">
        <v>542</v>
      </c>
      <c r="D24" s="615" t="s">
        <v>543</v>
      </c>
      <c r="E24" s="616">
        <v>2266294.7579199998</v>
      </c>
      <c r="F24" s="616">
        <v>2274721.7579199998</v>
      </c>
      <c r="G24" s="617">
        <f t="shared" si="3"/>
        <v>0.25991921778628085</v>
      </c>
      <c r="H24" s="617">
        <f t="shared" si="4"/>
        <v>0</v>
      </c>
      <c r="I24" s="617">
        <f t="shared" si="5"/>
        <v>0.25991921778628085</v>
      </c>
      <c r="J24" s="618">
        <v>591243.9</v>
      </c>
      <c r="K24" s="618">
        <f t="shared" si="2"/>
        <v>0</v>
      </c>
      <c r="L24" s="618">
        <v>591243.9</v>
      </c>
      <c r="M24" s="619"/>
      <c r="N24" s="620"/>
      <c r="O24" s="622"/>
      <c r="P24" s="612"/>
    </row>
    <row r="25" spans="1:16">
      <c r="A25" s="612"/>
      <c r="B25" s="613" t="s">
        <v>544</v>
      </c>
      <c r="C25" s="614" t="s">
        <v>545</v>
      </c>
      <c r="D25" s="615" t="s">
        <v>546</v>
      </c>
      <c r="E25" s="616">
        <v>209105</v>
      </c>
      <c r="F25" s="616">
        <v>192105</v>
      </c>
      <c r="G25" s="617">
        <f t="shared" si="3"/>
        <v>1.4687407407407407</v>
      </c>
      <c r="H25" s="617">
        <f t="shared" si="4"/>
        <v>0</v>
      </c>
      <c r="I25" s="617">
        <f t="shared" si="5"/>
        <v>1.4687407407407407</v>
      </c>
      <c r="J25" s="618">
        <v>282152.44</v>
      </c>
      <c r="K25" s="618">
        <f t="shared" si="2"/>
        <v>0</v>
      </c>
      <c r="L25" s="618">
        <v>282152.44</v>
      </c>
      <c r="M25" s="619"/>
      <c r="N25" s="620"/>
      <c r="O25" s="622"/>
      <c r="P25" s="612"/>
    </row>
    <row r="26" spans="1:16">
      <c r="A26" s="612"/>
      <c r="B26" s="613"/>
      <c r="C26" s="614"/>
      <c r="D26" s="615"/>
      <c r="E26" s="623"/>
      <c r="F26" s="623"/>
      <c r="G26" s="613"/>
      <c r="H26" s="613"/>
      <c r="I26" s="613"/>
      <c r="J26" s="618"/>
      <c r="K26" s="618"/>
      <c r="L26" s="618"/>
      <c r="M26" s="619"/>
      <c r="N26" s="620"/>
      <c r="O26" s="622"/>
      <c r="P26" s="612"/>
    </row>
    <row r="27" spans="1:16">
      <c r="A27" s="612"/>
      <c r="B27" s="632"/>
      <c r="C27" s="633" t="s">
        <v>547</v>
      </c>
      <c r="D27" s="634"/>
      <c r="E27" s="635">
        <f>SUM(E28:E32)</f>
        <v>9400000</v>
      </c>
      <c r="F27" s="635">
        <f>SUM(F28:F32)</f>
        <v>9686412.1577574387</v>
      </c>
      <c r="G27" s="632"/>
      <c r="H27" s="632"/>
      <c r="I27" s="632"/>
      <c r="J27" s="636">
        <f>SUM(J28:J32)</f>
        <v>6019380.7599999998</v>
      </c>
      <c r="K27" s="636">
        <f t="shared" ref="K27:L27" si="6">SUM(K28:K32)</f>
        <v>0</v>
      </c>
      <c r="L27" s="636">
        <f t="shared" si="6"/>
        <v>6019380.7599999998</v>
      </c>
      <c r="M27" s="637"/>
      <c r="N27" s="638"/>
      <c r="O27" s="622"/>
      <c r="P27" s="612"/>
    </row>
    <row r="28" spans="1:16">
      <c r="A28" s="612"/>
      <c r="B28" s="613" t="s">
        <v>548</v>
      </c>
      <c r="C28" s="614" t="s">
        <v>549</v>
      </c>
      <c r="D28" s="615" t="s">
        <v>550</v>
      </c>
      <c r="E28" s="616">
        <v>1800000</v>
      </c>
      <c r="F28" s="616">
        <v>918410.63400000031</v>
      </c>
      <c r="G28" s="617">
        <f>J28/F28</f>
        <v>0.69189100874456977</v>
      </c>
      <c r="H28" s="617">
        <f>K28/F28</f>
        <v>0</v>
      </c>
      <c r="I28" s="617">
        <f>L28/F28</f>
        <v>0.69189100874456977</v>
      </c>
      <c r="J28" s="618">
        <v>635440.06000000006</v>
      </c>
      <c r="K28" s="618">
        <f t="shared" ref="K28:K32" si="7">L28-J28</f>
        <v>0</v>
      </c>
      <c r="L28" s="618">
        <v>635440.06000000006</v>
      </c>
      <c r="M28" s="619"/>
      <c r="N28" s="620"/>
      <c r="O28" s="622"/>
      <c r="P28" s="612"/>
    </row>
    <row r="29" spans="1:16" ht="29">
      <c r="A29" s="612"/>
      <c r="B29" s="613" t="s">
        <v>551</v>
      </c>
      <c r="C29" s="614" t="s">
        <v>552</v>
      </c>
      <c r="D29" s="639" t="s">
        <v>553</v>
      </c>
      <c r="E29" s="1161">
        <v>2300000</v>
      </c>
      <c r="F29" s="616">
        <v>730823.99999999953</v>
      </c>
      <c r="G29" s="617">
        <f>J29/F29</f>
        <v>0.18727344750582914</v>
      </c>
      <c r="H29" s="617">
        <f>K29/F29</f>
        <v>0</v>
      </c>
      <c r="I29" s="617">
        <f>L29/F29</f>
        <v>0.18727344750582914</v>
      </c>
      <c r="J29" s="618">
        <v>136863.93</v>
      </c>
      <c r="K29" s="618">
        <f t="shared" si="7"/>
        <v>0</v>
      </c>
      <c r="L29" s="618">
        <v>136863.93</v>
      </c>
      <c r="M29" s="619"/>
      <c r="N29" s="620"/>
      <c r="O29" s="622"/>
      <c r="P29" s="612"/>
    </row>
    <row r="30" spans="1:16" ht="29">
      <c r="A30" s="612"/>
      <c r="B30" s="613" t="s">
        <v>554</v>
      </c>
      <c r="C30" s="614" t="s">
        <v>555</v>
      </c>
      <c r="D30" s="640"/>
      <c r="E30" s="1162"/>
      <c r="F30" s="616">
        <v>1873397.3837574399</v>
      </c>
      <c r="G30" s="617">
        <f>J30/F30</f>
        <v>0.40402661846462828</v>
      </c>
      <c r="H30" s="617">
        <f>K30/F30</f>
        <v>0</v>
      </c>
      <c r="I30" s="617">
        <f>L30/F30</f>
        <v>0.40402661846462828</v>
      </c>
      <c r="J30" s="618">
        <v>756902.41</v>
      </c>
      <c r="K30" s="618">
        <f t="shared" si="7"/>
        <v>0</v>
      </c>
      <c r="L30" s="618">
        <v>756902.41</v>
      </c>
      <c r="M30" s="619"/>
      <c r="N30" s="620"/>
      <c r="O30" s="622"/>
      <c r="P30" s="612"/>
    </row>
    <row r="31" spans="1:16">
      <c r="A31" s="612"/>
      <c r="B31" s="613" t="s">
        <v>556</v>
      </c>
      <c r="C31" s="614" t="s">
        <v>557</v>
      </c>
      <c r="D31" s="615" t="s">
        <v>558</v>
      </c>
      <c r="E31" s="616">
        <v>1000000</v>
      </c>
      <c r="F31" s="616">
        <v>1746063.9600000002</v>
      </c>
      <c r="G31" s="617">
        <f>J31/F31</f>
        <v>0.48093799496325434</v>
      </c>
      <c r="H31" s="617">
        <f>K31/F31</f>
        <v>0</v>
      </c>
      <c r="I31" s="617">
        <f>L31/F31</f>
        <v>0.48093799496325434</v>
      </c>
      <c r="J31" s="618">
        <v>839748.5</v>
      </c>
      <c r="K31" s="618">
        <f t="shared" si="7"/>
        <v>0</v>
      </c>
      <c r="L31" s="618">
        <v>839748.5</v>
      </c>
      <c r="M31" s="619"/>
      <c r="N31" s="620"/>
      <c r="O31" s="622"/>
      <c r="P31" s="612"/>
    </row>
    <row r="32" spans="1:16">
      <c r="A32" s="612"/>
      <c r="B32" s="641" t="s">
        <v>559</v>
      </c>
      <c r="C32" s="642" t="s">
        <v>560</v>
      </c>
      <c r="D32" s="643" t="s">
        <v>561</v>
      </c>
      <c r="E32" s="644">
        <v>4300000</v>
      </c>
      <c r="F32" s="644">
        <v>4417716.18</v>
      </c>
      <c r="G32" s="617">
        <f>J32/F32</f>
        <v>0.82631516178569897</v>
      </c>
      <c r="H32" s="617">
        <f>K32/F32</f>
        <v>0</v>
      </c>
      <c r="I32" s="617">
        <f>L32/F32</f>
        <v>0.82631516178569897</v>
      </c>
      <c r="J32" s="645">
        <v>3650425.86</v>
      </c>
      <c r="K32" s="618">
        <f t="shared" si="7"/>
        <v>0</v>
      </c>
      <c r="L32" s="645">
        <v>3650425.86</v>
      </c>
      <c r="M32" s="646"/>
      <c r="N32" s="647"/>
      <c r="O32" s="622"/>
      <c r="P32" s="612"/>
    </row>
    <row r="33" spans="1:16">
      <c r="A33" s="596"/>
      <c r="B33" s="648"/>
      <c r="C33" s="648"/>
      <c r="D33" s="648"/>
      <c r="E33" s="648"/>
      <c r="F33" s="648"/>
      <c r="G33" s="648"/>
      <c r="H33" s="648"/>
      <c r="I33" s="648"/>
      <c r="J33" s="649"/>
      <c r="K33" s="649"/>
      <c r="L33" s="649"/>
      <c r="M33" s="648"/>
      <c r="N33" s="596"/>
      <c r="O33" s="598"/>
      <c r="P33" s="596"/>
    </row>
    <row r="34" spans="1:16">
      <c r="A34" s="604"/>
      <c r="B34" s="650"/>
      <c r="C34" s="650" t="s">
        <v>562</v>
      </c>
      <c r="D34" s="650"/>
      <c r="E34" s="651">
        <f>SUM(E27,E15,E11)</f>
        <v>42459900</v>
      </c>
      <c r="F34" s="651">
        <f>SUM(F27,F15,F11)</f>
        <v>53585323.890677437</v>
      </c>
      <c r="G34" s="650"/>
      <c r="H34" s="650"/>
      <c r="I34" s="650"/>
      <c r="J34" s="652">
        <f>SUM(J11,J15,J27)</f>
        <v>49917207</v>
      </c>
      <c r="K34" s="652">
        <f t="shared" ref="K34:L34" si="8">SUM(K11,K15,K27)</f>
        <v>0</v>
      </c>
      <c r="L34" s="652">
        <f t="shared" si="8"/>
        <v>49917207</v>
      </c>
      <c r="M34" s="650"/>
      <c r="N34" s="653"/>
      <c r="O34" s="611"/>
      <c r="P34" s="604"/>
    </row>
    <row r="35" spans="1:16">
      <c r="A35" s="596"/>
      <c r="B35" s="648"/>
      <c r="C35" s="648"/>
      <c r="D35" s="648"/>
      <c r="E35" s="648"/>
      <c r="F35" s="648"/>
      <c r="G35" s="648"/>
      <c r="H35" s="648"/>
      <c r="I35" s="648"/>
      <c r="J35" s="649"/>
      <c r="K35" s="649"/>
      <c r="L35" s="649"/>
      <c r="M35" s="648"/>
      <c r="N35" s="596"/>
      <c r="O35" s="598"/>
      <c r="P35" s="596"/>
    </row>
    <row r="36" spans="1:16">
      <c r="A36" s="1160"/>
      <c r="B36" s="1160"/>
      <c r="C36" s="596"/>
      <c r="D36" s="596"/>
      <c r="E36" s="596"/>
      <c r="F36" s="596"/>
      <c r="G36" s="596"/>
      <c r="H36" s="596"/>
      <c r="I36" s="596"/>
      <c r="J36" s="597"/>
      <c r="K36" s="597"/>
      <c r="L36" s="597"/>
      <c r="M36" s="596"/>
      <c r="N36" s="596"/>
      <c r="O36" s="598"/>
      <c r="P36" s="596"/>
    </row>
    <row r="37" spans="1:16" hidden="1">
      <c r="A37" s="1160"/>
      <c r="B37" s="1160"/>
      <c r="C37" s="596"/>
      <c r="D37" s="596"/>
      <c r="E37" s="654">
        <v>0.125</v>
      </c>
      <c r="F37" s="654">
        <v>0.125</v>
      </c>
      <c r="G37" s="655"/>
      <c r="H37" s="655"/>
      <c r="I37" s="655"/>
      <c r="J37" s="834">
        <v>0.125</v>
      </c>
      <c r="K37" s="834">
        <v>0.125</v>
      </c>
      <c r="L37" s="834">
        <v>0.125</v>
      </c>
      <c r="M37" s="596"/>
      <c r="N37" s="596"/>
      <c r="O37" s="598"/>
      <c r="P37" s="596"/>
    </row>
    <row r="38" spans="1:16" hidden="1">
      <c r="A38" s="1160"/>
      <c r="B38" s="1160"/>
      <c r="C38" s="596"/>
      <c r="D38" s="596"/>
      <c r="E38" s="655"/>
      <c r="F38" s="655"/>
      <c r="G38" s="655"/>
      <c r="H38" s="655"/>
      <c r="I38" s="655"/>
      <c r="J38" s="656"/>
      <c r="K38" s="656"/>
      <c r="L38" s="656"/>
      <c r="M38" s="596"/>
      <c r="N38" s="596"/>
      <c r="O38" s="598"/>
      <c r="P38" s="596"/>
    </row>
    <row r="39" spans="1:16" hidden="1">
      <c r="A39" s="1160"/>
      <c r="B39" s="1160"/>
      <c r="C39" s="596"/>
      <c r="D39" s="596"/>
      <c r="E39" s="657">
        <v>5307487.5</v>
      </c>
      <c r="F39" s="657">
        <v>5137734.47</v>
      </c>
      <c r="G39" s="655"/>
      <c r="H39" s="655"/>
      <c r="I39" s="655"/>
      <c r="J39" s="656">
        <v>1227949.53</v>
      </c>
      <c r="K39" s="656">
        <v>554747.4</v>
      </c>
      <c r="L39" s="656">
        <v>1782696.93</v>
      </c>
      <c r="M39" s="658"/>
      <c r="N39" s="596"/>
      <c r="O39" s="598"/>
      <c r="P39" s="596"/>
    </row>
    <row r="40" spans="1:16" hidden="1">
      <c r="A40" s="1160"/>
      <c r="B40" s="1160"/>
      <c r="C40" s="596"/>
      <c r="D40" s="596"/>
      <c r="E40" s="655"/>
      <c r="F40" s="655"/>
      <c r="G40" s="655"/>
      <c r="H40" s="655"/>
      <c r="I40" s="655"/>
      <c r="J40" s="656"/>
      <c r="K40" s="656"/>
      <c r="L40" s="656"/>
      <c r="M40" s="658"/>
      <c r="N40" s="596"/>
      <c r="O40" s="598"/>
      <c r="P40" s="596"/>
    </row>
    <row r="41" spans="1:16" hidden="1">
      <c r="A41" s="1160"/>
      <c r="B41" s="1160"/>
      <c r="C41" s="596"/>
      <c r="D41" s="596"/>
      <c r="E41" s="659">
        <v>47767387.5</v>
      </c>
      <c r="F41" s="659">
        <v>46239610.25</v>
      </c>
      <c r="G41" s="655"/>
      <c r="H41" s="655"/>
      <c r="I41" s="655"/>
      <c r="J41" s="660">
        <v>11051545.800000001</v>
      </c>
      <c r="K41" s="660">
        <v>4992726.58</v>
      </c>
      <c r="L41" s="660">
        <v>16044272.380000001</v>
      </c>
      <c r="M41" s="596"/>
      <c r="N41" s="596"/>
      <c r="O41" s="598"/>
      <c r="P41" s="596"/>
    </row>
    <row r="42" spans="1:16" hidden="1">
      <c r="A42" s="1160"/>
      <c r="B42" s="1160"/>
      <c r="C42" s="596"/>
      <c r="D42" s="596"/>
      <c r="E42" s="655"/>
      <c r="F42" s="655"/>
      <c r="G42" s="655"/>
      <c r="H42" s="655"/>
      <c r="I42" s="655"/>
      <c r="J42" s="656"/>
      <c r="K42" s="656"/>
      <c r="L42" s="656"/>
      <c r="M42" s="596"/>
      <c r="N42" s="596"/>
      <c r="O42" s="598"/>
      <c r="P42" s="596"/>
    </row>
    <row r="43" spans="1:16" hidden="1">
      <c r="A43" s="1160"/>
      <c r="B43" s="1160"/>
      <c r="C43" s="596"/>
      <c r="D43" s="596"/>
      <c r="E43" s="596"/>
      <c r="F43" s="596"/>
      <c r="G43" s="596"/>
      <c r="H43" s="596"/>
      <c r="I43" s="661" t="s">
        <v>22</v>
      </c>
      <c r="J43" s="597"/>
      <c r="K43" s="597"/>
      <c r="L43" s="597"/>
      <c r="M43" s="596"/>
      <c r="N43" s="596"/>
      <c r="O43" s="598"/>
      <c r="P43" s="596"/>
    </row>
    <row r="44" spans="1:16" hidden="1">
      <c r="A44" s="1160"/>
      <c r="B44" s="1160"/>
      <c r="C44" s="596"/>
      <c r="D44" s="596"/>
      <c r="E44" s="596"/>
      <c r="F44" s="596"/>
      <c r="G44" s="596"/>
      <c r="H44" s="596"/>
      <c r="I44" s="658" t="s">
        <v>518</v>
      </c>
      <c r="J44" s="662">
        <v>0.314</v>
      </c>
      <c r="K44" s="662">
        <v>0.24199999999999999</v>
      </c>
      <c r="L44" s="662">
        <v>0.29199999999999998</v>
      </c>
      <c r="M44" s="596"/>
      <c r="N44" s="596"/>
      <c r="O44" s="598"/>
      <c r="P44" s="596"/>
    </row>
    <row r="45" spans="1:16" hidden="1">
      <c r="A45" s="1160"/>
      <c r="B45" s="1160"/>
      <c r="C45" s="596"/>
      <c r="D45" s="596"/>
      <c r="E45" s="596"/>
      <c r="F45" s="596"/>
      <c r="G45" s="596"/>
      <c r="H45" s="596"/>
      <c r="I45" s="658" t="s">
        <v>520</v>
      </c>
      <c r="J45" s="662">
        <v>4.5999999999999999E-2</v>
      </c>
      <c r="K45" s="662">
        <v>2.4E-2</v>
      </c>
      <c r="L45" s="662">
        <v>3.9E-2</v>
      </c>
      <c r="M45" s="596"/>
      <c r="N45" s="596"/>
      <c r="O45" s="598"/>
      <c r="P45" s="596"/>
    </row>
    <row r="46" spans="1:16" hidden="1">
      <c r="A46" s="1160"/>
      <c r="B46" s="1160"/>
      <c r="C46" s="596"/>
      <c r="D46" s="596"/>
      <c r="E46" s="596"/>
      <c r="F46" s="596"/>
      <c r="G46" s="596"/>
      <c r="H46" s="596"/>
      <c r="I46" s="658"/>
      <c r="J46" s="662"/>
      <c r="K46" s="662"/>
      <c r="L46" s="662"/>
      <c r="M46" s="596"/>
      <c r="N46" s="596"/>
      <c r="O46" s="598"/>
      <c r="P46" s="596"/>
    </row>
    <row r="47" spans="1:16" hidden="1">
      <c r="A47" s="1160"/>
      <c r="B47" s="1160"/>
      <c r="C47" s="596"/>
      <c r="D47" s="596"/>
      <c r="E47" s="596"/>
      <c r="F47" s="596"/>
      <c r="G47" s="596"/>
      <c r="H47" s="596"/>
      <c r="I47" s="661" t="s">
        <v>521</v>
      </c>
      <c r="J47" s="662"/>
      <c r="K47" s="662"/>
      <c r="L47" s="662"/>
      <c r="M47" s="596"/>
      <c r="N47" s="596"/>
      <c r="O47" s="598"/>
      <c r="P47" s="596"/>
    </row>
    <row r="48" spans="1:16" hidden="1">
      <c r="A48" s="1160"/>
      <c r="B48" s="1160"/>
      <c r="C48" s="596"/>
      <c r="D48" s="596"/>
      <c r="E48" s="596"/>
      <c r="F48" s="596"/>
      <c r="G48" s="596"/>
      <c r="H48" s="596"/>
      <c r="I48" s="658" t="s">
        <v>522</v>
      </c>
      <c r="J48" s="662">
        <v>0.36599999999999999</v>
      </c>
      <c r="K48" s="662">
        <v>0.502</v>
      </c>
      <c r="L48" s="662">
        <v>0.40799999999999997</v>
      </c>
      <c r="M48" s="596"/>
      <c r="N48" s="596"/>
      <c r="O48" s="598"/>
      <c r="P48" s="596"/>
    </row>
    <row r="49" spans="1:16" hidden="1">
      <c r="A49" s="1160"/>
      <c r="B49" s="1160"/>
      <c r="C49" s="596"/>
      <c r="D49" s="596"/>
      <c r="E49" s="596"/>
      <c r="F49" s="596"/>
      <c r="G49" s="596"/>
      <c r="H49" s="596"/>
      <c r="I49" s="658" t="s">
        <v>524</v>
      </c>
      <c r="J49" s="662">
        <v>0.14299999999999999</v>
      </c>
      <c r="K49" s="662">
        <v>0.151</v>
      </c>
      <c r="L49" s="662">
        <v>0.14599999999999999</v>
      </c>
      <c r="M49" s="596"/>
      <c r="N49" s="596"/>
      <c r="O49" s="598"/>
      <c r="P49" s="596"/>
    </row>
    <row r="50" spans="1:16" hidden="1">
      <c r="A50" s="1160"/>
      <c r="B50" s="1160"/>
      <c r="C50" s="596"/>
      <c r="D50" s="596"/>
      <c r="E50" s="596"/>
      <c r="F50" s="596"/>
      <c r="G50" s="596"/>
      <c r="H50" s="596"/>
      <c r="I50" s="658" t="s">
        <v>526</v>
      </c>
      <c r="J50" s="662">
        <v>1.2999999999999999E-2</v>
      </c>
      <c r="K50" s="662">
        <v>0.01</v>
      </c>
      <c r="L50" s="662">
        <v>1.2E-2</v>
      </c>
      <c r="M50" s="596"/>
      <c r="N50" s="596"/>
      <c r="O50" s="598"/>
      <c r="P50" s="596"/>
    </row>
    <row r="51" spans="1:16" hidden="1">
      <c r="A51" s="1160"/>
      <c r="B51" s="1160"/>
      <c r="C51" s="596"/>
      <c r="D51" s="596"/>
      <c r="E51" s="596"/>
      <c r="F51" s="596"/>
      <c r="G51" s="596"/>
      <c r="H51" s="596"/>
      <c r="I51" s="658" t="s">
        <v>528</v>
      </c>
      <c r="J51" s="662">
        <v>7.5999999999999998E-2</v>
      </c>
      <c r="K51" s="662">
        <v>5.0000000000000001E-3</v>
      </c>
      <c r="L51" s="662">
        <v>5.3999999999999999E-2</v>
      </c>
      <c r="M51" s="596"/>
      <c r="N51" s="596"/>
      <c r="O51" s="598"/>
      <c r="P51" s="596"/>
    </row>
    <row r="52" spans="1:16" hidden="1">
      <c r="A52" s="1160"/>
      <c r="B52" s="1160"/>
      <c r="C52" s="596"/>
      <c r="D52" s="596"/>
      <c r="E52" s="596"/>
      <c r="F52" s="596"/>
      <c r="G52" s="596"/>
      <c r="H52" s="596"/>
      <c r="I52" s="658" t="s">
        <v>530</v>
      </c>
      <c r="J52" s="662">
        <v>2.5999999999999999E-2</v>
      </c>
      <c r="K52" s="662">
        <v>5.1999999999999998E-2</v>
      </c>
      <c r="L52" s="662">
        <v>3.4000000000000002E-2</v>
      </c>
      <c r="M52" s="596"/>
      <c r="N52" s="596"/>
      <c r="O52" s="598"/>
      <c r="P52" s="596"/>
    </row>
    <row r="53" spans="1:16" hidden="1">
      <c r="A53" s="1160"/>
      <c r="B53" s="1160"/>
      <c r="C53" s="596"/>
      <c r="D53" s="596"/>
      <c r="E53" s="596"/>
      <c r="F53" s="596"/>
      <c r="G53" s="596"/>
      <c r="H53" s="596"/>
      <c r="I53" s="658" t="s">
        <v>533</v>
      </c>
      <c r="J53" s="662">
        <v>0</v>
      </c>
      <c r="K53" s="662">
        <v>0</v>
      </c>
      <c r="L53" s="662">
        <v>0</v>
      </c>
      <c r="M53" s="596"/>
      <c r="N53" s="596"/>
      <c r="O53" s="598"/>
      <c r="P53" s="596"/>
    </row>
    <row r="54" spans="1:16" hidden="1">
      <c r="A54" s="1160"/>
      <c r="B54" s="1160"/>
      <c r="C54" s="596"/>
      <c r="D54" s="596"/>
      <c r="E54" s="596"/>
      <c r="F54" s="596"/>
      <c r="G54" s="596"/>
      <c r="H54" s="596"/>
      <c r="I54" s="658" t="s">
        <v>536</v>
      </c>
      <c r="J54" s="662">
        <v>0</v>
      </c>
      <c r="K54" s="662">
        <v>0</v>
      </c>
      <c r="L54" s="662">
        <v>0</v>
      </c>
      <c r="M54" s="596"/>
      <c r="N54" s="596"/>
      <c r="O54" s="598"/>
      <c r="P54" s="596"/>
    </row>
    <row r="55" spans="1:16" hidden="1">
      <c r="A55" s="1160"/>
      <c r="B55" s="1160"/>
      <c r="C55" s="596"/>
      <c r="D55" s="596"/>
      <c r="E55" s="596"/>
      <c r="F55" s="596"/>
      <c r="G55" s="596"/>
      <c r="H55" s="596"/>
      <c r="I55" s="658" t="s">
        <v>539</v>
      </c>
      <c r="J55" s="662">
        <v>0</v>
      </c>
      <c r="K55" s="662">
        <v>0</v>
      </c>
      <c r="L55" s="662">
        <v>0</v>
      </c>
      <c r="M55" s="596"/>
      <c r="N55" s="596"/>
      <c r="O55" s="598"/>
      <c r="P55" s="596"/>
    </row>
    <row r="56" spans="1:16" hidden="1">
      <c r="A56" s="1160"/>
      <c r="B56" s="1160"/>
      <c r="C56" s="596"/>
      <c r="D56" s="596"/>
      <c r="E56" s="596"/>
      <c r="F56" s="596"/>
      <c r="G56" s="596"/>
      <c r="H56" s="596"/>
      <c r="I56" s="658" t="s">
        <v>542</v>
      </c>
      <c r="J56" s="662">
        <v>0.01</v>
      </c>
      <c r="K56" s="662">
        <v>7.0000000000000001E-3</v>
      </c>
      <c r="L56" s="662">
        <v>8.9999999999999993E-3</v>
      </c>
      <c r="M56" s="596"/>
      <c r="N56" s="596"/>
      <c r="O56" s="598"/>
      <c r="P56" s="596"/>
    </row>
    <row r="57" spans="1:16" hidden="1">
      <c r="A57" s="1160"/>
      <c r="B57" s="1160"/>
      <c r="C57" s="596"/>
      <c r="D57" s="596"/>
      <c r="E57" s="596"/>
      <c r="F57" s="596"/>
      <c r="G57" s="596"/>
      <c r="H57" s="596"/>
      <c r="I57" s="658" t="s">
        <v>545</v>
      </c>
      <c r="J57" s="662">
        <v>5.0000000000000001E-3</v>
      </c>
      <c r="K57" s="662">
        <v>8.9999999999999993E-3</v>
      </c>
      <c r="L57" s="662">
        <v>6.0000000000000001E-3</v>
      </c>
      <c r="M57" s="596"/>
      <c r="N57" s="596"/>
      <c r="O57" s="598"/>
      <c r="P57" s="596"/>
    </row>
    <row r="58" spans="1:16" hidden="1">
      <c r="A58" s="1160"/>
      <c r="B58" s="1160"/>
      <c r="C58" s="596"/>
      <c r="D58" s="596"/>
      <c r="E58" s="596"/>
      <c r="F58" s="596"/>
      <c r="G58" s="596"/>
      <c r="H58" s="596"/>
      <c r="I58" s="658"/>
      <c r="J58" s="662"/>
      <c r="K58" s="662"/>
      <c r="L58" s="662"/>
      <c r="M58" s="596"/>
      <c r="N58" s="596"/>
      <c r="O58" s="598"/>
      <c r="P58" s="596"/>
    </row>
    <row r="59" spans="1:16" hidden="1">
      <c r="A59" s="1160"/>
      <c r="B59" s="1160"/>
      <c r="C59" s="596"/>
      <c r="D59" s="596"/>
      <c r="E59" s="596"/>
      <c r="F59" s="596"/>
      <c r="G59" s="596"/>
      <c r="H59" s="596"/>
      <c r="I59" s="661" t="s">
        <v>547</v>
      </c>
      <c r="J59" s="662"/>
      <c r="K59" s="662"/>
      <c r="L59" s="662"/>
      <c r="M59" s="596"/>
      <c r="N59" s="596"/>
      <c r="O59" s="598"/>
      <c r="P59" s="596"/>
    </row>
    <row r="60" spans="1:16" hidden="1">
      <c r="A60" s="1160"/>
      <c r="B60" s="1160"/>
      <c r="C60" s="596"/>
      <c r="D60" s="596"/>
      <c r="E60" s="596"/>
      <c r="F60" s="596"/>
      <c r="G60" s="596"/>
      <c r="H60" s="596"/>
      <c r="I60" s="658" t="s">
        <v>549</v>
      </c>
      <c r="J60" s="662">
        <v>0</v>
      </c>
      <c r="K60" s="662">
        <v>0</v>
      </c>
      <c r="L60" s="662">
        <v>0</v>
      </c>
      <c r="M60" s="596"/>
      <c r="N60" s="596"/>
      <c r="O60" s="598"/>
      <c r="P60" s="596"/>
    </row>
    <row r="61" spans="1:16" hidden="1">
      <c r="A61" s="1160"/>
      <c r="B61" s="1160"/>
      <c r="C61" s="596"/>
      <c r="D61" s="596"/>
      <c r="E61" s="596"/>
      <c r="F61" s="596"/>
      <c r="G61" s="596"/>
      <c r="H61" s="596"/>
      <c r="I61" s="658" t="s">
        <v>552</v>
      </c>
      <c r="J61" s="662">
        <v>0</v>
      </c>
      <c r="K61" s="662">
        <v>0</v>
      </c>
      <c r="L61" s="662">
        <v>0</v>
      </c>
      <c r="M61" s="596"/>
      <c r="N61" s="596"/>
      <c r="O61" s="598"/>
      <c r="P61" s="596"/>
    </row>
    <row r="62" spans="1:16" hidden="1">
      <c r="A62" s="1160"/>
      <c r="B62" s="1160"/>
      <c r="C62" s="596"/>
      <c r="D62" s="596"/>
      <c r="E62" s="596"/>
      <c r="F62" s="596"/>
      <c r="G62" s="596"/>
      <c r="H62" s="596"/>
      <c r="I62" s="658" t="s">
        <v>555</v>
      </c>
      <c r="J62" s="662">
        <v>0</v>
      </c>
      <c r="K62" s="662">
        <v>0</v>
      </c>
      <c r="L62" s="662">
        <v>0</v>
      </c>
      <c r="M62" s="596"/>
      <c r="N62" s="596"/>
      <c r="O62" s="598"/>
      <c r="P62" s="596"/>
    </row>
    <row r="63" spans="1:16" hidden="1">
      <c r="A63" s="1160"/>
      <c r="B63" s="1160"/>
      <c r="C63" s="596"/>
      <c r="D63" s="596"/>
      <c r="E63" s="596"/>
      <c r="F63" s="596"/>
      <c r="G63" s="596"/>
      <c r="H63" s="596"/>
      <c r="I63" s="658" t="s">
        <v>557</v>
      </c>
      <c r="J63" s="662">
        <v>0</v>
      </c>
      <c r="K63" s="662">
        <v>0</v>
      </c>
      <c r="L63" s="662">
        <v>0</v>
      </c>
      <c r="M63" s="596"/>
      <c r="N63" s="596"/>
      <c r="O63" s="598"/>
      <c r="P63" s="596"/>
    </row>
    <row r="64" spans="1:16" hidden="1">
      <c r="A64" s="1160"/>
      <c r="B64" s="1160"/>
      <c r="C64" s="596"/>
      <c r="D64" s="596"/>
      <c r="E64" s="596"/>
      <c r="F64" s="596"/>
      <c r="G64" s="596"/>
      <c r="H64" s="596"/>
      <c r="I64" s="658" t="s">
        <v>560</v>
      </c>
      <c r="J64" s="662">
        <v>0</v>
      </c>
      <c r="K64" s="662">
        <v>0</v>
      </c>
      <c r="L64" s="662">
        <v>0</v>
      </c>
      <c r="M64" s="596"/>
      <c r="N64" s="596"/>
      <c r="O64" s="598"/>
      <c r="P64" s="596"/>
    </row>
    <row r="65" spans="1:16" hidden="1">
      <c r="A65" s="1160"/>
      <c r="B65" s="1160"/>
      <c r="C65" s="596"/>
      <c r="D65" s="596"/>
      <c r="E65" s="596"/>
      <c r="F65" s="596"/>
      <c r="G65" s="596"/>
      <c r="H65" s="596"/>
      <c r="I65" s="596"/>
      <c r="J65" s="597"/>
      <c r="K65" s="597"/>
      <c r="L65" s="597"/>
      <c r="M65" s="596"/>
      <c r="N65" s="596"/>
      <c r="O65" s="598"/>
      <c r="P65" s="596"/>
    </row>
    <row r="66" spans="1:16" hidden="1"/>
  </sheetData>
  <mergeCells count="46">
    <mergeCell ref="A1:B1"/>
    <mergeCell ref="A8:B8"/>
    <mergeCell ref="B9:B10"/>
    <mergeCell ref="C9:C10"/>
    <mergeCell ref="D9:D10"/>
    <mergeCell ref="F9:F10"/>
    <mergeCell ref="G9:I9"/>
    <mergeCell ref="J9:L9"/>
    <mergeCell ref="M9:M10"/>
    <mergeCell ref="E17:E18"/>
    <mergeCell ref="F17:F18"/>
    <mergeCell ref="G17:G18"/>
    <mergeCell ref="H17:H18"/>
    <mergeCell ref="I17:I18"/>
    <mergeCell ref="E9:E10"/>
    <mergeCell ref="A46:B46"/>
    <mergeCell ref="E29:E30"/>
    <mergeCell ref="A36:B36"/>
    <mergeCell ref="A37:B37"/>
    <mergeCell ref="A38:B38"/>
    <mergeCell ref="A39:B39"/>
    <mergeCell ref="A40:B40"/>
    <mergeCell ref="A41:B41"/>
    <mergeCell ref="A42:B42"/>
    <mergeCell ref="A43:B43"/>
    <mergeCell ref="A44:B44"/>
    <mergeCell ref="A45:B45"/>
    <mergeCell ref="A58:B58"/>
    <mergeCell ref="A47:B47"/>
    <mergeCell ref="A48:B48"/>
    <mergeCell ref="A49:B49"/>
    <mergeCell ref="A50:B50"/>
    <mergeCell ref="A51:B51"/>
    <mergeCell ref="A52:B52"/>
    <mergeCell ref="A53:B53"/>
    <mergeCell ref="A54:B54"/>
    <mergeCell ref="A55:B55"/>
    <mergeCell ref="A56:B56"/>
    <mergeCell ref="A57:B57"/>
    <mergeCell ref="A65:B65"/>
    <mergeCell ref="A59:B59"/>
    <mergeCell ref="A60:B60"/>
    <mergeCell ref="A61:B61"/>
    <mergeCell ref="A62:B62"/>
    <mergeCell ref="A63:B63"/>
    <mergeCell ref="A64:B64"/>
  </mergeCells>
  <pageMargins left="0.7" right="0.7" top="0.75" bottom="0.75" header="0.3" footer="0.3"/>
  <pageSetup paperSize="9" scale="72"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I52"/>
  <sheetViews>
    <sheetView view="pageBreakPreview" topLeftCell="A40" zoomScale="90" zoomScaleNormal="100" zoomScaleSheetLayoutView="90" workbookViewId="0">
      <selection activeCell="E52" sqref="E52"/>
    </sheetView>
  </sheetViews>
  <sheetFormatPr defaultRowHeight="14.5"/>
  <cols>
    <col min="1" max="1" width="8.81640625" customWidth="1"/>
    <col min="2" max="2" width="66.1796875" customWidth="1"/>
    <col min="3" max="3" width="22.1796875" customWidth="1"/>
    <col min="4" max="4" width="14.7265625" customWidth="1"/>
    <col min="5" max="5" width="14.81640625" style="2" customWidth="1"/>
    <col min="6" max="6" width="54.1796875" customWidth="1"/>
    <col min="8" max="8" width="14.7265625" customWidth="1"/>
    <col min="9" max="9" width="17.7265625" style="2" customWidth="1"/>
  </cols>
  <sheetData>
    <row r="1" spans="1:9" ht="18">
      <c r="A1" s="1097" t="s">
        <v>0</v>
      </c>
      <c r="B1" s="1097"/>
      <c r="C1" s="1097"/>
      <c r="D1" s="1097"/>
      <c r="E1" s="1097"/>
      <c r="F1" s="1097"/>
    </row>
    <row r="2" spans="1:9" ht="16" thickBot="1">
      <c r="A2" s="1098" t="s">
        <v>821</v>
      </c>
      <c r="B2" s="1098"/>
      <c r="C2" s="1098"/>
      <c r="D2" s="1098"/>
      <c r="E2" s="1098"/>
      <c r="F2" s="1098"/>
    </row>
    <row r="3" spans="1:9">
      <c r="A3" s="284"/>
      <c r="B3" s="308"/>
      <c r="C3" s="308"/>
      <c r="D3" s="285"/>
      <c r="E3" s="285"/>
      <c r="F3" s="836"/>
    </row>
    <row r="4" spans="1:9">
      <c r="A4" s="313" t="s">
        <v>2</v>
      </c>
      <c r="E4" s="314" t="s">
        <v>3</v>
      </c>
      <c r="F4" s="315">
        <f>+'Annexure-4 Labour Cost Summary'!H4</f>
        <v>45039</v>
      </c>
    </row>
    <row r="5" spans="1:9">
      <c r="A5" s="313" t="s">
        <v>162</v>
      </c>
      <c r="E5" s="314" t="s">
        <v>5</v>
      </c>
      <c r="F5" s="315" t="str">
        <f>+'Annexure-4 Labour Cost Summary'!H5</f>
        <v>KCE-14</v>
      </c>
    </row>
    <row r="6" spans="1:9">
      <c r="A6" s="313" t="s">
        <v>163</v>
      </c>
      <c r="E6" s="314" t="s">
        <v>8</v>
      </c>
      <c r="F6" s="315" t="str">
        <f>+'Annexure-4 Labour Cost Summary'!H6</f>
        <v>AED</v>
      </c>
    </row>
    <row r="7" spans="1:9" ht="15" thickBot="1">
      <c r="A7" s="288"/>
      <c r="B7" s="289"/>
      <c r="C7" s="289"/>
      <c r="D7" s="289"/>
      <c r="E7" s="290"/>
      <c r="F7" s="857"/>
    </row>
    <row r="9" spans="1:9" ht="15" thickBot="1"/>
    <row r="10" spans="1:9" s="765" customFormat="1" ht="31.15" customHeight="1" thickBot="1">
      <c r="A10" s="839" t="s">
        <v>207</v>
      </c>
      <c r="B10" s="840" t="s">
        <v>141</v>
      </c>
      <c r="C10" s="840" t="s">
        <v>815</v>
      </c>
      <c r="D10" s="840" t="s">
        <v>820</v>
      </c>
      <c r="E10" s="840" t="s">
        <v>167</v>
      </c>
      <c r="F10" s="841" t="s">
        <v>492</v>
      </c>
      <c r="G10" s="842"/>
      <c r="H10" s="332"/>
      <c r="I10" s="766"/>
    </row>
    <row r="11" spans="1:9">
      <c r="A11" s="843" t="s">
        <v>145</v>
      </c>
      <c r="B11" s="299" t="s">
        <v>816</v>
      </c>
      <c r="C11" s="299" t="s">
        <v>817</v>
      </c>
      <c r="D11" s="299" t="s">
        <v>818</v>
      </c>
      <c r="E11" s="300">
        <v>2797.41</v>
      </c>
      <c r="F11" s="838" t="s">
        <v>823</v>
      </c>
      <c r="H11" s="757" t="s">
        <v>164</v>
      </c>
      <c r="I11" s="784" t="s">
        <v>256</v>
      </c>
    </row>
    <row r="12" spans="1:9">
      <c r="A12" s="843" t="s">
        <v>147</v>
      </c>
      <c r="B12" s="299" t="s">
        <v>816</v>
      </c>
      <c r="C12" s="299" t="s">
        <v>817</v>
      </c>
      <c r="D12" s="299" t="s">
        <v>814</v>
      </c>
      <c r="E12" s="300">
        <v>1259.8</v>
      </c>
      <c r="F12" s="838" t="s">
        <v>823</v>
      </c>
      <c r="H12" s="876" t="s">
        <v>871</v>
      </c>
      <c r="I12" s="877">
        <f>SUMIF(C$11:C$1003,H12,E$11:E$1003)</f>
        <v>111477.75</v>
      </c>
    </row>
    <row r="13" spans="1:9">
      <c r="A13" s="843" t="s">
        <v>149</v>
      </c>
      <c r="B13" s="299" t="s">
        <v>822</v>
      </c>
      <c r="C13" s="299" t="s">
        <v>813</v>
      </c>
      <c r="D13" s="299" t="s">
        <v>872</v>
      </c>
      <c r="E13" s="300">
        <f>353.589047619048+147.6+20</f>
        <v>521.18904761904798</v>
      </c>
      <c r="F13" s="838" t="s">
        <v>819</v>
      </c>
      <c r="H13" s="299" t="s">
        <v>817</v>
      </c>
      <c r="I13" s="300">
        <f>SUMIF(C$11:C$1003,H13,E$11:E$1003)</f>
        <v>4057.21</v>
      </c>
    </row>
    <row r="14" spans="1:9">
      <c r="A14" s="843" t="s">
        <v>151</v>
      </c>
      <c r="B14" s="299" t="s">
        <v>863</v>
      </c>
      <c r="C14" s="299" t="s">
        <v>871</v>
      </c>
      <c r="D14" s="299" t="s">
        <v>872</v>
      </c>
      <c r="E14" s="300">
        <v>9071.5400000000009</v>
      </c>
      <c r="F14" s="837"/>
      <c r="H14" s="299" t="s">
        <v>873</v>
      </c>
      <c r="I14" s="300">
        <f>SUMIF(C$11:C$1003,H14,E$11:E$1003)</f>
        <v>0</v>
      </c>
    </row>
    <row r="15" spans="1:9">
      <c r="A15" s="843" t="s">
        <v>153</v>
      </c>
      <c r="B15" s="299" t="s">
        <v>864</v>
      </c>
      <c r="C15" s="299" t="s">
        <v>871</v>
      </c>
      <c r="D15" s="299" t="s">
        <v>872</v>
      </c>
      <c r="E15" s="300">
        <v>9384.76</v>
      </c>
      <c r="F15" s="837"/>
      <c r="H15" s="869" t="s">
        <v>813</v>
      </c>
      <c r="I15" s="870">
        <f>SUMIF(C$11:C$1003,H15,E$11:E$1003)</f>
        <v>48681.189047619046</v>
      </c>
    </row>
    <row r="16" spans="1:9">
      <c r="A16" s="843" t="s">
        <v>261</v>
      </c>
      <c r="B16" s="299" t="s">
        <v>865</v>
      </c>
      <c r="C16" s="299" t="s">
        <v>871</v>
      </c>
      <c r="D16" s="299" t="s">
        <v>872</v>
      </c>
      <c r="E16" s="300">
        <v>9051.18</v>
      </c>
      <c r="F16" s="837"/>
      <c r="H16" s="878" t="s">
        <v>874</v>
      </c>
      <c r="I16" s="879">
        <f>SUM(I12:I15)</f>
        <v>164216.14904761905</v>
      </c>
    </row>
    <row r="17" spans="1:6">
      <c r="A17" s="843" t="s">
        <v>263</v>
      </c>
      <c r="B17" s="299" t="s">
        <v>866</v>
      </c>
      <c r="C17" s="299" t="s">
        <v>871</v>
      </c>
      <c r="D17" s="299" t="s">
        <v>872</v>
      </c>
      <c r="E17" s="300">
        <v>9951.73</v>
      </c>
      <c r="F17" s="837"/>
    </row>
    <row r="18" spans="1:6">
      <c r="A18" s="843" t="s">
        <v>264</v>
      </c>
      <c r="B18" s="299" t="s">
        <v>866</v>
      </c>
      <c r="C18" s="299" t="s">
        <v>871</v>
      </c>
      <c r="D18" s="299" t="s">
        <v>872</v>
      </c>
      <c r="E18" s="300">
        <v>1583.52</v>
      </c>
      <c r="F18" s="837"/>
    </row>
    <row r="19" spans="1:6">
      <c r="A19" s="843" t="s">
        <v>266</v>
      </c>
      <c r="B19" s="299" t="s">
        <v>880</v>
      </c>
      <c r="C19" s="299" t="s">
        <v>871</v>
      </c>
      <c r="D19" s="299" t="s">
        <v>881</v>
      </c>
      <c r="E19" s="300">
        <v>19197</v>
      </c>
      <c r="F19" s="837"/>
    </row>
    <row r="20" spans="1:6">
      <c r="A20" s="843" t="s">
        <v>268</v>
      </c>
      <c r="B20" s="299" t="s">
        <v>927</v>
      </c>
      <c r="C20" s="299" t="s">
        <v>871</v>
      </c>
      <c r="D20" s="299" t="s">
        <v>928</v>
      </c>
      <c r="E20" s="300">
        <v>18884.759999999998</v>
      </c>
      <c r="F20" s="837"/>
    </row>
    <row r="21" spans="1:6">
      <c r="A21" s="843" t="s">
        <v>270</v>
      </c>
      <c r="B21" s="299" t="s">
        <v>980</v>
      </c>
      <c r="C21" s="299" t="s">
        <v>871</v>
      </c>
      <c r="D21" s="299" t="s">
        <v>981</v>
      </c>
      <c r="E21" s="300">
        <v>19197</v>
      </c>
      <c r="F21" s="837"/>
    </row>
    <row r="22" spans="1:6">
      <c r="A22" s="843" t="s">
        <v>271</v>
      </c>
      <c r="B22" s="299" t="s">
        <v>1045</v>
      </c>
      <c r="C22" s="299" t="s">
        <v>871</v>
      </c>
      <c r="D22" s="299" t="s">
        <v>1046</v>
      </c>
      <c r="E22" s="300">
        <v>15156.26</v>
      </c>
      <c r="F22" s="837"/>
    </row>
    <row r="23" spans="1:6">
      <c r="A23" s="843" t="s">
        <v>273</v>
      </c>
      <c r="B23" s="299" t="s">
        <v>867</v>
      </c>
      <c r="C23" s="299" t="s">
        <v>813</v>
      </c>
      <c r="D23" s="299" t="s">
        <v>872</v>
      </c>
      <c r="E23" s="300">
        <v>8370.5300000000007</v>
      </c>
      <c r="F23" s="837"/>
    </row>
    <row r="24" spans="1:6">
      <c r="A24" s="843" t="s">
        <v>274</v>
      </c>
      <c r="B24" s="299" t="s">
        <v>868</v>
      </c>
      <c r="C24" s="299" t="s">
        <v>813</v>
      </c>
      <c r="D24" s="299" t="s">
        <v>872</v>
      </c>
      <c r="E24" s="300">
        <v>11789.47</v>
      </c>
      <c r="F24" s="837"/>
    </row>
    <row r="25" spans="1:6">
      <c r="A25" s="843" t="s">
        <v>275</v>
      </c>
      <c r="B25" s="299" t="s">
        <v>869</v>
      </c>
      <c r="C25" s="299" t="s">
        <v>813</v>
      </c>
      <c r="D25" s="299" t="s">
        <v>872</v>
      </c>
      <c r="E25" s="300">
        <v>14000</v>
      </c>
      <c r="F25" s="837"/>
    </row>
    <row r="26" spans="1:6">
      <c r="A26" s="843" t="s">
        <v>277</v>
      </c>
      <c r="B26" s="299" t="s">
        <v>870</v>
      </c>
      <c r="C26" s="299" t="s">
        <v>813</v>
      </c>
      <c r="D26" s="299" t="s">
        <v>872</v>
      </c>
      <c r="E26" s="300">
        <v>14000</v>
      </c>
      <c r="F26" s="837"/>
    </row>
    <row r="27" spans="1:6">
      <c r="A27" s="844"/>
      <c r="B27" s="299"/>
      <c r="C27" s="299"/>
      <c r="D27" s="299"/>
      <c r="E27" s="300"/>
      <c r="F27" s="837"/>
    </row>
    <row r="28" spans="1:6">
      <c r="A28" s="844"/>
      <c r="B28" s="299"/>
      <c r="C28" s="299"/>
      <c r="D28" s="299"/>
      <c r="E28" s="300"/>
      <c r="F28" s="837"/>
    </row>
    <row r="29" spans="1:6">
      <c r="A29" s="844"/>
      <c r="B29" s="299"/>
      <c r="C29" s="299"/>
      <c r="D29" s="299"/>
      <c r="E29" s="300"/>
      <c r="F29" s="837"/>
    </row>
    <row r="30" spans="1:6">
      <c r="A30" s="844"/>
      <c r="B30" s="299"/>
      <c r="C30" s="299"/>
      <c r="D30" s="299"/>
      <c r="E30" s="300"/>
      <c r="F30" s="837"/>
    </row>
    <row r="31" spans="1:6">
      <c r="A31" s="844"/>
      <c r="B31" s="299"/>
      <c r="C31" s="299"/>
      <c r="D31" s="299"/>
      <c r="E31" s="300"/>
      <c r="F31" s="837"/>
    </row>
    <row r="32" spans="1:6">
      <c r="A32" s="844"/>
      <c r="B32" s="299"/>
      <c r="C32" s="299"/>
      <c r="D32" s="299"/>
      <c r="E32" s="300"/>
      <c r="F32" s="837"/>
    </row>
    <row r="33" spans="1:6">
      <c r="A33" s="844"/>
      <c r="B33" s="299"/>
      <c r="C33" s="299"/>
      <c r="D33" s="299"/>
      <c r="E33" s="300"/>
      <c r="F33" s="837"/>
    </row>
    <row r="34" spans="1:6">
      <c r="A34" s="844"/>
      <c r="B34" s="299"/>
      <c r="C34" s="299"/>
      <c r="D34" s="299"/>
      <c r="E34" s="300"/>
      <c r="F34" s="837"/>
    </row>
    <row r="35" spans="1:6">
      <c r="A35" s="844"/>
      <c r="B35" s="299"/>
      <c r="C35" s="299"/>
      <c r="D35" s="299"/>
      <c r="E35" s="300"/>
      <c r="F35" s="837"/>
    </row>
    <row r="36" spans="1:6">
      <c r="A36" s="844"/>
      <c r="B36" s="299"/>
      <c r="C36" s="299"/>
      <c r="D36" s="299"/>
      <c r="E36" s="300"/>
      <c r="F36" s="837"/>
    </row>
    <row r="37" spans="1:6">
      <c r="A37" s="844"/>
      <c r="B37" s="299"/>
      <c r="C37" s="299"/>
      <c r="D37" s="299"/>
      <c r="E37" s="300"/>
      <c r="F37" s="837"/>
    </row>
    <row r="38" spans="1:6">
      <c r="A38" s="844"/>
      <c r="B38" s="299"/>
      <c r="C38" s="299"/>
      <c r="D38" s="299"/>
      <c r="E38" s="300"/>
      <c r="F38" s="837"/>
    </row>
    <row r="39" spans="1:6">
      <c r="A39" s="844"/>
      <c r="B39" s="299"/>
      <c r="C39" s="299"/>
      <c r="D39" s="299"/>
      <c r="E39" s="300"/>
      <c r="F39" s="837"/>
    </row>
    <row r="40" spans="1:6">
      <c r="A40" s="844"/>
      <c r="B40" s="299"/>
      <c r="C40" s="299"/>
      <c r="D40" s="299"/>
      <c r="E40" s="300"/>
      <c r="F40" s="837"/>
    </row>
    <row r="41" spans="1:6">
      <c r="A41" s="844"/>
      <c r="B41" s="299"/>
      <c r="C41" s="299"/>
      <c r="D41" s="299"/>
      <c r="E41" s="300"/>
      <c r="F41" s="837"/>
    </row>
    <row r="42" spans="1:6">
      <c r="A42" s="844"/>
      <c r="B42" s="299"/>
      <c r="C42" s="299"/>
      <c r="D42" s="299"/>
      <c r="E42" s="300"/>
      <c r="F42" s="837"/>
    </row>
    <row r="43" spans="1:6">
      <c r="A43" s="844"/>
      <c r="B43" s="299"/>
      <c r="C43" s="299"/>
      <c r="D43" s="299"/>
      <c r="E43" s="300"/>
      <c r="F43" s="837"/>
    </row>
    <row r="44" spans="1:6">
      <c r="A44" s="844"/>
      <c r="B44" s="299"/>
      <c r="C44" s="299"/>
      <c r="D44" s="299"/>
      <c r="E44" s="300"/>
      <c r="F44" s="837"/>
    </row>
    <row r="45" spans="1:6">
      <c r="A45" s="844"/>
      <c r="B45" s="299"/>
      <c r="C45" s="299"/>
      <c r="D45" s="299"/>
      <c r="E45" s="300"/>
      <c r="F45" s="837"/>
    </row>
    <row r="46" spans="1:6">
      <c r="A46" s="844"/>
      <c r="B46" s="299"/>
      <c r="C46" s="299"/>
      <c r="D46" s="299"/>
      <c r="E46" s="300"/>
      <c r="F46" s="837"/>
    </row>
    <row r="47" spans="1:6">
      <c r="A47" s="844"/>
      <c r="B47" s="299"/>
      <c r="C47" s="299"/>
      <c r="D47" s="299"/>
      <c r="E47" s="300"/>
      <c r="F47" s="837"/>
    </row>
    <row r="48" spans="1:6">
      <c r="A48" s="844"/>
      <c r="B48" s="299"/>
      <c r="C48" s="299"/>
      <c r="D48" s="299"/>
      <c r="E48" s="300"/>
      <c r="F48" s="837"/>
    </row>
    <row r="49" spans="1:6">
      <c r="A49" s="844"/>
      <c r="B49" s="299"/>
      <c r="C49" s="299"/>
      <c r="D49" s="299"/>
      <c r="E49" s="300"/>
      <c r="F49" s="837"/>
    </row>
    <row r="50" spans="1:6">
      <c r="A50" s="844"/>
      <c r="B50" s="299"/>
      <c r="C50" s="299"/>
      <c r="D50" s="299"/>
      <c r="E50" s="300"/>
      <c r="F50" s="837"/>
    </row>
    <row r="51" spans="1:6" ht="15" thickBot="1">
      <c r="A51" s="868"/>
      <c r="B51" s="869"/>
      <c r="C51" s="869"/>
      <c r="D51" s="869"/>
      <c r="E51" s="870"/>
      <c r="F51" s="871"/>
    </row>
    <row r="52" spans="1:6" ht="15" thickBot="1">
      <c r="A52" s="872"/>
      <c r="B52" s="873"/>
      <c r="C52" s="873"/>
      <c r="D52" s="873"/>
      <c r="E52" s="874">
        <f>SUM(E11:E51)</f>
        <v>164216.14904761902</v>
      </c>
      <c r="F52" s="875"/>
    </row>
  </sheetData>
  <mergeCells count="2">
    <mergeCell ref="A1:F1"/>
    <mergeCell ref="A2:F2"/>
  </mergeCells>
  <phoneticPr fontId="90" type="noConversion"/>
  <pageMargins left="0.7" right="0.7" top="0.75" bottom="0.75" header="0.3" footer="0.3"/>
  <pageSetup scale="49"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80"/>
  <sheetViews>
    <sheetView view="pageBreakPreview" topLeftCell="A46" zoomScale="60" zoomScaleNormal="70" workbookViewId="0">
      <selection activeCell="F64" sqref="F64"/>
    </sheetView>
  </sheetViews>
  <sheetFormatPr defaultColWidth="9.1796875" defaultRowHeight="13"/>
  <cols>
    <col min="1" max="2" width="1.54296875" style="124" customWidth="1"/>
    <col min="3" max="3" width="32.54296875" style="124" customWidth="1"/>
    <col min="4" max="4" width="31.1796875" style="124" customWidth="1"/>
    <col min="5" max="5" width="33.26953125" style="124" customWidth="1"/>
    <col min="6" max="6" width="33.54296875" style="124" customWidth="1"/>
    <col min="7" max="7" width="33" style="124" customWidth="1"/>
    <col min="8" max="8" width="23.7265625" style="123" customWidth="1"/>
    <col min="9" max="9" width="19.54296875" style="123" bestFit="1" customWidth="1"/>
    <col min="10" max="10" width="14.26953125" style="123" customWidth="1"/>
    <col min="11" max="11" width="23.81640625" style="123" customWidth="1"/>
    <col min="12" max="12" width="29.54296875" style="123" customWidth="1"/>
    <col min="13" max="13" width="20.1796875" style="123" customWidth="1"/>
    <col min="14" max="16384" width="9.1796875" style="124"/>
  </cols>
  <sheetData>
    <row r="1" spans="1:13" ht="35.25" customHeight="1">
      <c r="A1" s="122"/>
      <c r="B1" s="1050" t="s">
        <v>75</v>
      </c>
      <c r="C1" s="1051"/>
      <c r="D1" s="1051"/>
      <c r="E1" s="1051"/>
      <c r="F1" s="1051"/>
      <c r="G1" s="1052"/>
    </row>
    <row r="2" spans="1:13" s="125" customFormat="1" ht="20">
      <c r="B2" s="126" t="s">
        <v>76</v>
      </c>
      <c r="C2" s="127"/>
      <c r="D2" s="127" t="s">
        <v>77</v>
      </c>
      <c r="E2" s="128"/>
      <c r="F2" s="129" t="s">
        <v>78</v>
      </c>
      <c r="G2" s="130" t="str">
        <f>'KCE-PC 14'!G2</f>
        <v>KCE-14</v>
      </c>
      <c r="H2" s="131"/>
      <c r="I2" s="131"/>
      <c r="J2" s="131"/>
      <c r="K2" s="131"/>
      <c r="L2" s="131"/>
      <c r="M2" s="131"/>
    </row>
    <row r="3" spans="1:13" s="125" customFormat="1" ht="18.5" thickBot="1">
      <c r="B3" s="132"/>
      <c r="C3" s="133"/>
      <c r="D3" s="133"/>
      <c r="E3" s="133"/>
      <c r="F3" s="134" t="s">
        <v>79</v>
      </c>
      <c r="G3" s="135">
        <f>'KCE-PC 14'!G3</f>
        <v>45039</v>
      </c>
      <c r="H3" s="131"/>
      <c r="I3" s="131"/>
      <c r="J3" s="131"/>
      <c r="K3" s="131"/>
      <c r="L3" s="131"/>
      <c r="M3" s="131"/>
    </row>
    <row r="4" spans="1:13" ht="16.5">
      <c r="A4" s="122"/>
      <c r="B4" s="136"/>
      <c r="C4" s="145" t="s">
        <v>80</v>
      </c>
      <c r="D4" s="138" t="s">
        <v>81</v>
      </c>
      <c r="E4" s="139"/>
      <c r="F4" s="139" t="s">
        <v>82</v>
      </c>
      <c r="G4" s="140" t="str">
        <f>'KCE-PC 14'!G4</f>
        <v>Khansaheb IPA -14</v>
      </c>
    </row>
    <row r="5" spans="1:13" ht="16.5">
      <c r="A5" s="122"/>
      <c r="B5" s="141"/>
      <c r="C5" s="142"/>
      <c r="D5" s="138" t="s">
        <v>83</v>
      </c>
      <c r="E5" s="139"/>
      <c r="F5" s="139" t="s">
        <v>84</v>
      </c>
      <c r="G5" s="140" t="str">
        <f>'KCE-PC 14'!G5</f>
        <v>D167</v>
      </c>
    </row>
    <row r="6" spans="1:13" ht="16.5" customHeight="1">
      <c r="A6" s="122"/>
      <c r="B6" s="141"/>
      <c r="C6" s="142"/>
      <c r="D6" s="138" t="s">
        <v>86</v>
      </c>
      <c r="E6" s="139"/>
      <c r="F6" s="139"/>
      <c r="G6" s="143"/>
    </row>
    <row r="7" spans="1:13" ht="4.5" customHeight="1">
      <c r="A7" s="122"/>
      <c r="B7" s="141"/>
      <c r="C7" s="142"/>
      <c r="D7" s="142"/>
      <c r="E7" s="139"/>
      <c r="F7" s="139"/>
      <c r="G7" s="143"/>
    </row>
    <row r="8" spans="1:13" ht="16.5" customHeight="1">
      <c r="A8" s="122"/>
      <c r="B8" s="141"/>
      <c r="C8" s="145"/>
      <c r="D8" s="142"/>
      <c r="E8" s="139"/>
      <c r="F8" s="139" t="s">
        <v>87</v>
      </c>
      <c r="G8" s="143">
        <f>'KCE-PC 14'!G8</f>
        <v>44651</v>
      </c>
      <c r="K8" s="144"/>
      <c r="L8" s="144"/>
    </row>
    <row r="9" spans="1:13" ht="16.5">
      <c r="A9" s="122"/>
      <c r="B9" s="141"/>
      <c r="C9" s="142"/>
      <c r="D9" s="142"/>
      <c r="E9" s="139"/>
      <c r="F9" s="139" t="s">
        <v>88</v>
      </c>
      <c r="G9" s="146">
        <f>'KCE-PC 14'!G9</f>
        <v>45022</v>
      </c>
      <c r="I9" s="144"/>
      <c r="K9" s="144"/>
    </row>
    <row r="10" spans="1:13" ht="16.5">
      <c r="A10" s="122"/>
      <c r="B10" s="141"/>
      <c r="C10" s="145" t="s">
        <v>89</v>
      </c>
      <c r="D10" s="142" t="s">
        <v>0</v>
      </c>
      <c r="E10" s="147"/>
      <c r="F10" s="139" t="s">
        <v>90</v>
      </c>
      <c r="G10" s="143" t="str">
        <f>'KCE-PC 14'!G10</f>
        <v>February 2023</v>
      </c>
    </row>
    <row r="11" spans="1:13" ht="16.5">
      <c r="A11" s="122"/>
      <c r="B11" s="141"/>
      <c r="C11" s="142"/>
      <c r="D11" s="142" t="s">
        <v>91</v>
      </c>
      <c r="E11" s="139"/>
      <c r="F11" s="139" t="s">
        <v>92</v>
      </c>
      <c r="G11" s="146">
        <f>'KCE-PC 14'!G11</f>
        <v>45043</v>
      </c>
    </row>
    <row r="12" spans="1:13" ht="16.5">
      <c r="A12" s="122"/>
      <c r="B12" s="141"/>
      <c r="C12" s="142"/>
      <c r="D12" s="142" t="s">
        <v>86</v>
      </c>
      <c r="E12" s="139"/>
      <c r="F12" s="139" t="s">
        <v>93</v>
      </c>
      <c r="G12" s="140" t="str">
        <f>'KCE-PC 14'!G12</f>
        <v>AED</v>
      </c>
    </row>
    <row r="13" spans="1:13" ht="10.9" customHeight="1">
      <c r="A13" s="122"/>
      <c r="B13" s="141"/>
      <c r="C13" s="142"/>
      <c r="D13" s="142"/>
      <c r="E13" s="139"/>
      <c r="F13" s="139"/>
      <c r="G13" s="140"/>
    </row>
    <row r="14" spans="1:13" ht="17.25" customHeight="1">
      <c r="A14" s="122"/>
      <c r="B14" s="141"/>
      <c r="C14" s="145" t="s">
        <v>94</v>
      </c>
      <c r="D14" s="142" t="s">
        <v>95</v>
      </c>
      <c r="E14" s="139"/>
      <c r="F14" s="147"/>
      <c r="G14" s="149"/>
    </row>
    <row r="15" spans="1:13" ht="18" customHeight="1">
      <c r="A15" s="122"/>
      <c r="B15" s="141"/>
      <c r="C15" s="145"/>
      <c r="D15" s="142" t="s">
        <v>96</v>
      </c>
      <c r="E15" s="147"/>
      <c r="F15" s="261" t="s">
        <v>97</v>
      </c>
      <c r="G15" s="149"/>
    </row>
    <row r="16" spans="1:13" ht="18" customHeight="1">
      <c r="A16" s="122"/>
      <c r="B16" s="141"/>
      <c r="C16" s="145"/>
      <c r="D16" s="142" t="s">
        <v>86</v>
      </c>
      <c r="E16" s="147"/>
      <c r="F16" s="261" t="s">
        <v>98</v>
      </c>
      <c r="G16" s="152">
        <f>'KCE-PC 14'!G16</f>
        <v>1.0532120524974378</v>
      </c>
    </row>
    <row r="17" spans="1:13" ht="18" customHeight="1">
      <c r="A17" s="122"/>
      <c r="B17" s="141"/>
      <c r="C17" s="145"/>
      <c r="D17" s="142"/>
      <c r="E17" s="147"/>
      <c r="F17" s="262" t="s">
        <v>99</v>
      </c>
      <c r="G17" s="152">
        <f>'KCE-PC 14'!G17</f>
        <v>1.1312847230287681</v>
      </c>
    </row>
    <row r="18" spans="1:13" ht="18" customHeight="1">
      <c r="A18" s="122"/>
      <c r="B18" s="141"/>
      <c r="C18" s="145"/>
      <c r="D18" s="142"/>
      <c r="E18" s="147"/>
      <c r="F18" s="261" t="s">
        <v>127</v>
      </c>
      <c r="G18" s="152"/>
    </row>
    <row r="19" spans="1:13" ht="4.5" customHeight="1" thickBot="1">
      <c r="A19" s="122"/>
      <c r="B19" s="153"/>
      <c r="C19" s="154"/>
      <c r="D19" s="155"/>
      <c r="E19" s="156"/>
      <c r="F19" s="157"/>
      <c r="G19" s="158"/>
    </row>
    <row r="20" spans="1:13" ht="16.5">
      <c r="A20" s="122"/>
      <c r="B20" s="159"/>
      <c r="C20" s="160"/>
      <c r="D20" s="161"/>
      <c r="E20" s="162"/>
      <c r="F20" s="163" t="s">
        <v>101</v>
      </c>
      <c r="G20" s="164" t="s">
        <v>9</v>
      </c>
    </row>
    <row r="21" spans="1:13" s="165" customFormat="1" ht="16.5">
      <c r="B21" s="166"/>
      <c r="E21" s="167"/>
      <c r="F21" s="168" t="s">
        <v>103</v>
      </c>
      <c r="G21" s="169">
        <f>'KCE-PC 14'!G21</f>
        <v>194951735</v>
      </c>
      <c r="H21" s="170"/>
      <c r="I21" s="123"/>
      <c r="J21" s="123"/>
      <c r="K21" s="123"/>
      <c r="L21" s="123"/>
      <c r="M21" s="170"/>
    </row>
    <row r="22" spans="1:13" s="165" customFormat="1" ht="16.5">
      <c r="B22" s="166"/>
      <c r="E22" s="167"/>
      <c r="F22" s="168" t="s">
        <v>104</v>
      </c>
      <c r="G22" s="169">
        <f>'KCE-PC 14'!G22</f>
        <v>0</v>
      </c>
      <c r="H22" s="170"/>
      <c r="I22" s="123"/>
      <c r="J22" s="123"/>
      <c r="K22" s="123"/>
      <c r="L22" s="123"/>
      <c r="M22" s="170"/>
    </row>
    <row r="23" spans="1:13" s="165" customFormat="1" ht="17" thickBot="1">
      <c r="B23" s="166"/>
      <c r="E23" s="167"/>
      <c r="F23" s="168" t="s">
        <v>105</v>
      </c>
      <c r="G23" s="263">
        <f>SUM(G21:G22)</f>
        <v>194951735</v>
      </c>
      <c r="H23" s="170"/>
      <c r="I23" s="123"/>
      <c r="J23" s="123"/>
      <c r="K23" s="123"/>
      <c r="L23" s="123"/>
      <c r="M23" s="170"/>
    </row>
    <row r="24" spans="1:13" ht="3.75" customHeight="1" thickTop="1" thickBot="1">
      <c r="A24" s="122"/>
      <c r="B24" s="172"/>
      <c r="C24" s="173"/>
      <c r="D24" s="174"/>
      <c r="E24" s="175"/>
      <c r="F24" s="176"/>
      <c r="G24" s="177"/>
    </row>
    <row r="25" spans="1:13" ht="16.5">
      <c r="A25" s="122"/>
      <c r="B25" s="153"/>
      <c r="C25" s="145" t="s">
        <v>106</v>
      </c>
      <c r="D25" s="142"/>
      <c r="E25" s="142"/>
      <c r="F25" s="139"/>
      <c r="G25" s="178">
        <f>E31</f>
        <v>15220402.576166216</v>
      </c>
    </row>
    <row r="26" spans="1:13" ht="16.5">
      <c r="A26" s="122"/>
      <c r="B26" s="153"/>
      <c r="C26" s="179"/>
      <c r="D26" s="142"/>
      <c r="E26" s="180"/>
      <c r="F26" s="139"/>
      <c r="G26" s="181"/>
    </row>
    <row r="27" spans="1:13" ht="24.75" customHeight="1">
      <c r="A27" s="122"/>
      <c r="B27" s="182"/>
      <c r="C27" s="183" t="s">
        <v>107</v>
      </c>
      <c r="D27" s="184"/>
      <c r="E27" s="185">
        <f>'KCE-PC 14'!E27</f>
        <v>24111573.163000003</v>
      </c>
      <c r="F27" s="139"/>
      <c r="G27" s="181"/>
    </row>
    <row r="28" spans="1:13" ht="6" customHeight="1">
      <c r="A28" s="122"/>
      <c r="B28" s="182"/>
      <c r="C28" s="183"/>
      <c r="D28" s="184"/>
      <c r="E28" s="185"/>
      <c r="F28" s="139"/>
      <c r="G28" s="181"/>
    </row>
    <row r="29" spans="1:13" ht="16.5">
      <c r="A29" s="122"/>
      <c r="B29" s="182"/>
      <c r="C29" s="183" t="str">
        <f>+'KCE-PC 14'!C29</f>
        <v>Advance Payment  Recovery - Refer Annexure 11</v>
      </c>
      <c r="D29" s="184"/>
      <c r="E29" s="185">
        <f>'KCE-PC 14'!E29</f>
        <v>8891170.5868337862</v>
      </c>
      <c r="F29" s="139"/>
      <c r="G29" s="181"/>
    </row>
    <row r="30" spans="1:13" s="123" customFormat="1" ht="5.25" customHeight="1">
      <c r="A30" s="122"/>
      <c r="B30" s="182"/>
      <c r="C30" s="183"/>
      <c r="D30" s="184"/>
      <c r="E30" s="187"/>
      <c r="F30" s="139"/>
      <c r="G30" s="181"/>
    </row>
    <row r="31" spans="1:13" s="123" customFormat="1" ht="16.5">
      <c r="A31" s="122"/>
      <c r="B31" s="182"/>
      <c r="C31" s="183" t="s">
        <v>108</v>
      </c>
      <c r="D31" s="184"/>
      <c r="E31" s="185">
        <f>E27-E29</f>
        <v>15220402.576166216</v>
      </c>
      <c r="F31" s="139"/>
      <c r="G31" s="181"/>
    </row>
    <row r="32" spans="1:13" s="123" customFormat="1" ht="9.75" customHeight="1">
      <c r="A32" s="122"/>
      <c r="B32" s="182"/>
      <c r="C32" s="183"/>
      <c r="D32" s="184"/>
      <c r="E32" s="188"/>
      <c r="F32" s="139"/>
      <c r="G32" s="181"/>
    </row>
    <row r="33" spans="1:13" s="123" customFormat="1" ht="16.5">
      <c r="A33" s="122"/>
      <c r="B33" s="189"/>
      <c r="C33" s="190"/>
      <c r="D33" s="191"/>
      <c r="E33" s="192"/>
      <c r="F33" s="193"/>
      <c r="G33" s="194"/>
    </row>
    <row r="34" spans="1:13" s="123" customFormat="1" ht="18">
      <c r="A34" s="125"/>
      <c r="B34" s="195"/>
      <c r="C34" s="145" t="s">
        <v>109</v>
      </c>
      <c r="D34" s="142"/>
      <c r="E34" s="196"/>
      <c r="F34" s="197"/>
      <c r="G34" s="178">
        <f>'KCE-PC 14'!G34</f>
        <v>205325516.9572866</v>
      </c>
    </row>
    <row r="35" spans="1:13" s="123" customFormat="1" ht="3" customHeight="1">
      <c r="A35" s="165"/>
      <c r="B35" s="198"/>
      <c r="C35" s="199"/>
      <c r="D35" s="200"/>
      <c r="E35" s="200"/>
      <c r="F35" s="201"/>
      <c r="G35" s="194"/>
    </row>
    <row r="36" spans="1:13" s="123" customFormat="1" ht="20">
      <c r="A36" s="125"/>
      <c r="B36" s="195"/>
      <c r="C36" s="145" t="s">
        <v>110</v>
      </c>
      <c r="D36" s="142"/>
      <c r="E36" s="142"/>
      <c r="F36" s="197"/>
      <c r="G36" s="178">
        <f>G34+G25</f>
        <v>220545919.53345281</v>
      </c>
      <c r="H36" s="123">
        <f>G36-12000000</f>
        <v>208545919.53345281</v>
      </c>
      <c r="I36" s="123">
        <v>164917683</v>
      </c>
      <c r="J36" s="123">
        <f>H36-I36</f>
        <v>43628236.533452809</v>
      </c>
      <c r="L36" s="186"/>
    </row>
    <row r="37" spans="1:13" s="123" customFormat="1" ht="9.65" customHeight="1">
      <c r="A37" s="165"/>
      <c r="B37" s="166"/>
      <c r="C37" s="1053"/>
      <c r="D37" s="1053"/>
      <c r="E37" s="142"/>
      <c r="F37" s="197"/>
      <c r="G37" s="202"/>
    </row>
    <row r="38" spans="1:13" s="123" customFormat="1" ht="16.5">
      <c r="A38" s="165"/>
      <c r="B38" s="166"/>
      <c r="C38" s="145" t="str">
        <f>+'KCE-PC 14'!C38</f>
        <v>(D) LESS Retention (10%) - Refer Annexure 10</v>
      </c>
      <c r="D38" s="203"/>
      <c r="E38" s="142"/>
      <c r="F38" s="197"/>
      <c r="G38" s="204">
        <f>'KCE-PC 14'!G38</f>
        <v>-10337691.152999999</v>
      </c>
    </row>
    <row r="39" spans="1:13" s="123" customFormat="1" ht="9.65" customHeight="1">
      <c r="A39" s="165"/>
      <c r="B39" s="166"/>
      <c r="C39" s="145"/>
      <c r="D39" s="203"/>
      <c r="E39" s="142"/>
      <c r="F39" s="197"/>
      <c r="G39" s="204"/>
    </row>
    <row r="40" spans="1:13" s="123" customFormat="1" ht="20">
      <c r="A40" s="165"/>
      <c r="B40" s="166"/>
      <c r="C40" s="206" t="s">
        <v>111</v>
      </c>
      <c r="D40" s="207"/>
      <c r="E40" s="142"/>
      <c r="F40" s="197"/>
      <c r="G40" s="204">
        <f>'KCE-PC 14'!G40</f>
        <v>0</v>
      </c>
      <c r="L40" s="186"/>
    </row>
    <row r="41" spans="1:13" s="123" customFormat="1" ht="9.65" customHeight="1">
      <c r="A41" s="165"/>
      <c r="B41" s="198"/>
      <c r="C41" s="199"/>
      <c r="D41" s="200"/>
      <c r="E41" s="200"/>
      <c r="F41" s="201"/>
      <c r="G41" s="194"/>
    </row>
    <row r="42" spans="1:13" s="123" customFormat="1" ht="16.5">
      <c r="A42" s="165"/>
      <c r="B42" s="166"/>
      <c r="C42" s="145" t="s">
        <v>112</v>
      </c>
      <c r="D42" s="142"/>
      <c r="E42" s="142"/>
      <c r="F42" s="197"/>
      <c r="G42" s="178">
        <f>'KCE-PC 14'!G42</f>
        <v>210208228.38045281</v>
      </c>
    </row>
    <row r="43" spans="1:13" s="123" customFormat="1" ht="7.9" customHeight="1">
      <c r="A43" s="165"/>
      <c r="B43" s="166"/>
      <c r="C43" s="142"/>
      <c r="D43" s="142"/>
      <c r="E43" s="142"/>
      <c r="F43" s="197"/>
      <c r="G43" s="181"/>
    </row>
    <row r="44" spans="1:13" s="123" customFormat="1" ht="20">
      <c r="A44" s="165"/>
      <c r="B44" s="166"/>
      <c r="C44" s="145" t="str">
        <f>+'KCE-PC 14'!C44</f>
        <v>(G) LESS Previous Certified Value - Refer Annexure 12</v>
      </c>
      <c r="D44" s="142"/>
      <c r="E44" s="209"/>
      <c r="F44" s="197"/>
      <c r="G44" s="204">
        <f>'KCE-PC 14'!G44</f>
        <v>-187380300.47643578</v>
      </c>
      <c r="L44" s="186"/>
    </row>
    <row r="45" spans="1:13" ht="3.75" customHeight="1" thickBot="1">
      <c r="A45" s="165"/>
      <c r="B45" s="211"/>
      <c r="C45" s="212"/>
      <c r="D45" s="213"/>
      <c r="E45" s="213"/>
      <c r="F45" s="214"/>
      <c r="G45" s="215"/>
    </row>
    <row r="46" spans="1:13" s="165" customFormat="1" ht="25.5" customHeight="1" thickBot="1">
      <c r="B46" s="216"/>
      <c r="C46" s="1071" t="s">
        <v>128</v>
      </c>
      <c r="D46" s="1071"/>
      <c r="E46" s="1071"/>
      <c r="F46" s="264" t="s">
        <v>9</v>
      </c>
      <c r="G46" s="265">
        <f>'KCE-PC 14'!G46</f>
        <v>22827927.904017031</v>
      </c>
      <c r="H46" s="123"/>
      <c r="I46" s="170"/>
      <c r="J46" s="123"/>
      <c r="K46" s="123"/>
      <c r="L46" s="123"/>
      <c r="M46" s="170"/>
    </row>
    <row r="47" spans="1:13" s="165" customFormat="1" ht="26.5" customHeight="1">
      <c r="B47" s="166"/>
      <c r="C47" s="220" t="s">
        <v>129</v>
      </c>
      <c r="D47" s="184"/>
      <c r="E47" s="221"/>
      <c r="F47" s="222"/>
      <c r="G47" s="223">
        <f>'KCE-PC 14'!G47</f>
        <v>1141396.3952008516</v>
      </c>
      <c r="H47" s="123"/>
      <c r="I47" s="123"/>
      <c r="J47" s="123"/>
      <c r="K47" s="123"/>
      <c r="L47" s="123"/>
      <c r="M47" s="170"/>
    </row>
    <row r="48" spans="1:13" s="165" customFormat="1" ht="29.5" customHeight="1" thickBot="1">
      <c r="B48" s="224"/>
      <c r="C48" s="220" t="s">
        <v>115</v>
      </c>
      <c r="D48" s="184"/>
      <c r="E48" s="221"/>
      <c r="F48" s="222"/>
      <c r="G48" s="225">
        <f>'KCE-PC 14'!G48</f>
        <v>0</v>
      </c>
      <c r="H48" s="123"/>
      <c r="I48" s="123"/>
      <c r="J48" s="123"/>
      <c r="K48" s="123"/>
      <c r="L48" s="170"/>
      <c r="M48" s="170"/>
    </row>
    <row r="49" spans="1:13" ht="46.15" customHeight="1" thickBot="1">
      <c r="A49" s="122"/>
      <c r="B49" s="1072" t="s">
        <v>116</v>
      </c>
      <c r="C49" s="1073"/>
      <c r="D49" s="1073"/>
      <c r="E49" s="1073"/>
      <c r="F49" s="264" t="s">
        <v>9</v>
      </c>
      <c r="G49" s="265">
        <f>'KCE-PC 14'!G49</f>
        <v>23969324.299217883</v>
      </c>
      <c r="L49" s="186"/>
    </row>
    <row r="50" spans="1:13" ht="10.15" customHeight="1" thickBot="1">
      <c r="A50" s="122"/>
      <c r="B50" s="172"/>
      <c r="C50" s="173"/>
      <c r="D50" s="173"/>
      <c r="E50" s="175"/>
      <c r="F50" s="175"/>
      <c r="G50" s="226"/>
    </row>
    <row r="51" spans="1:13" ht="30" customHeight="1">
      <c r="A51" s="122"/>
      <c r="B51" s="1057" t="s">
        <v>117</v>
      </c>
      <c r="C51" s="1058"/>
      <c r="D51" s="1074" t="str">
        <f>+'KCE-PC 14'!D51:G51</f>
        <v>This IPC is issued for the KHANSAHAB IPA No.14</v>
      </c>
      <c r="E51" s="1060"/>
      <c r="F51" s="1060"/>
      <c r="G51" s="1061"/>
    </row>
    <row r="52" spans="1:13" ht="19.5" customHeight="1">
      <c r="A52" s="122"/>
      <c r="B52" s="1062" t="s">
        <v>118</v>
      </c>
      <c r="C52" s="1063"/>
      <c r="D52" s="1064" t="str">
        <f>+'KCE-PC 14'!D52:G52</f>
        <v>The Payment shall be released within 30 days of the IPA</v>
      </c>
      <c r="E52" s="1065"/>
      <c r="F52" s="1065"/>
      <c r="G52" s="1066"/>
    </row>
    <row r="53" spans="1:13" ht="10.15" customHeight="1" thickBot="1">
      <c r="A53" s="122"/>
      <c r="B53" s="227"/>
      <c r="C53" s="228"/>
      <c r="D53" s="229"/>
      <c r="E53" s="230"/>
      <c r="F53" s="230"/>
      <c r="G53" s="231"/>
    </row>
    <row r="54" spans="1:13" ht="23.5" thickBot="1">
      <c r="A54" s="122"/>
      <c r="B54" s="232"/>
      <c r="C54" s="1076" t="s">
        <v>130</v>
      </c>
      <c r="D54" s="1076"/>
      <c r="E54" s="1076"/>
      <c r="F54" s="1076"/>
      <c r="G54" s="1077"/>
    </row>
    <row r="55" spans="1:13" ht="21" customHeight="1">
      <c r="A55" s="122"/>
      <c r="B55" s="233"/>
      <c r="C55" s="234" t="s">
        <v>131</v>
      </c>
      <c r="D55" s="235"/>
      <c r="E55" s="236"/>
      <c r="F55" s="236"/>
      <c r="G55" s="237"/>
    </row>
    <row r="56" spans="1:13" ht="21" customHeight="1">
      <c r="A56" s="122"/>
      <c r="B56" s="233"/>
      <c r="C56" s="234"/>
      <c r="D56" s="235"/>
      <c r="E56" s="236"/>
      <c r="F56" s="236"/>
      <c r="G56" s="237"/>
    </row>
    <row r="57" spans="1:13" s="125" customFormat="1" ht="116.5" customHeight="1" thickBot="1">
      <c r="B57" s="238"/>
      <c r="C57" s="266"/>
      <c r="D57" s="267"/>
      <c r="E57" s="245"/>
      <c r="F57" s="266"/>
      <c r="G57" s="268"/>
      <c r="H57" s="123"/>
      <c r="I57" s="123"/>
      <c r="J57" s="123"/>
      <c r="K57" s="123"/>
      <c r="L57" s="123"/>
      <c r="M57" s="131"/>
    </row>
    <row r="58" spans="1:13" s="243" customFormat="1" ht="22.5" customHeight="1">
      <c r="B58" s="244"/>
      <c r="C58" s="245" t="s">
        <v>827</v>
      </c>
      <c r="D58" s="269"/>
      <c r="E58" s="245"/>
      <c r="F58" s="245" t="s">
        <v>132</v>
      </c>
      <c r="G58" s="270"/>
      <c r="H58" s="123"/>
      <c r="I58" s="123"/>
      <c r="J58" s="123"/>
      <c r="K58" s="123"/>
      <c r="L58" s="123"/>
      <c r="M58" s="249"/>
    </row>
    <row r="59" spans="1:13" s="243" customFormat="1" ht="22.5" customHeight="1">
      <c r="B59" s="244"/>
      <c r="C59" s="859" t="s">
        <v>828</v>
      </c>
      <c r="D59" s="859"/>
      <c r="E59" s="271"/>
      <c r="F59" s="1075" t="s">
        <v>133</v>
      </c>
      <c r="G59" s="1075"/>
      <c r="H59" s="123"/>
      <c r="I59" s="123"/>
      <c r="J59" s="123"/>
      <c r="K59" s="123"/>
      <c r="L59" s="123"/>
      <c r="M59" s="249"/>
    </row>
    <row r="60" spans="1:13" customFormat="1" ht="17.5" customHeight="1" thickBot="1">
      <c r="A60" s="272"/>
      <c r="B60" s="273"/>
      <c r="C60" s="274"/>
      <c r="D60" s="274"/>
      <c r="E60" s="275"/>
      <c r="F60" s="274"/>
      <c r="G60" s="276"/>
      <c r="I60" s="123"/>
    </row>
    <row r="61" spans="1:13" customFormat="1" ht="18">
      <c r="A61" s="272"/>
      <c r="B61" s="277"/>
      <c r="C61" s="278" t="s">
        <v>134</v>
      </c>
      <c r="D61" s="269"/>
      <c r="E61" s="245"/>
      <c r="F61" s="279"/>
      <c r="G61" s="280"/>
      <c r="H61" s="123"/>
      <c r="I61" s="123"/>
    </row>
    <row r="62" spans="1:13" customFormat="1" ht="18">
      <c r="A62" s="272"/>
      <c r="B62" s="281"/>
      <c r="C62" s="278"/>
      <c r="D62" s="269"/>
      <c r="E62" s="245"/>
      <c r="F62" s="279"/>
      <c r="G62" s="255"/>
      <c r="I62" s="123"/>
    </row>
    <row r="63" spans="1:13" s="125" customFormat="1" ht="116.5" customHeight="1" thickBot="1">
      <c r="B63" s="281"/>
      <c r="C63" s="266"/>
      <c r="D63" s="267"/>
      <c r="E63" s="267"/>
      <c r="F63" s="266"/>
      <c r="G63" s="268"/>
      <c r="H63" s="123"/>
      <c r="I63" s="123"/>
      <c r="J63" s="123"/>
      <c r="K63" s="123"/>
      <c r="L63" s="123"/>
      <c r="M63" s="131"/>
    </row>
    <row r="64" spans="1:13" s="125" customFormat="1" ht="21.75" customHeight="1">
      <c r="B64" s="281"/>
      <c r="C64" s="278" t="s">
        <v>135</v>
      </c>
      <c r="D64" s="267"/>
      <c r="E64" s="267"/>
      <c r="F64" s="245" t="s">
        <v>836</v>
      </c>
      <c r="G64" s="270"/>
      <c r="H64" s="123"/>
      <c r="I64" s="123"/>
      <c r="J64" s="123"/>
      <c r="K64" s="123"/>
      <c r="L64" s="123"/>
      <c r="M64" s="131"/>
    </row>
    <row r="65" spans="1:13" s="125" customFormat="1" ht="22.5" customHeight="1">
      <c r="B65" s="281"/>
      <c r="C65" s="282" t="s">
        <v>136</v>
      </c>
      <c r="D65" s="283"/>
      <c r="E65" s="283"/>
      <c r="F65" s="1075" t="s">
        <v>837</v>
      </c>
      <c r="G65" s="1075"/>
      <c r="H65" s="123"/>
      <c r="I65" s="123"/>
      <c r="J65" s="123"/>
      <c r="K65" s="123"/>
      <c r="L65" s="123"/>
      <c r="M65" s="131"/>
    </row>
    <row r="66" spans="1:13" s="125" customFormat="1" ht="22.5" customHeight="1">
      <c r="B66" s="281"/>
      <c r="C66" s="282"/>
      <c r="D66" s="283"/>
      <c r="E66" s="283"/>
      <c r="F66" s="283"/>
      <c r="G66" s="268"/>
      <c r="H66" s="123"/>
      <c r="I66" s="123"/>
      <c r="J66" s="123"/>
      <c r="K66" s="123"/>
      <c r="L66" s="123"/>
      <c r="M66" s="131"/>
    </row>
    <row r="67" spans="1:13" s="125" customFormat="1" ht="12.75" customHeight="1" thickBot="1">
      <c r="B67" s="257"/>
      <c r="C67" s="258"/>
      <c r="D67" s="239"/>
      <c r="E67" s="258"/>
      <c r="F67" s="258"/>
      <c r="G67" s="259"/>
      <c r="H67" s="123"/>
      <c r="I67" s="123"/>
      <c r="J67" s="123"/>
      <c r="K67" s="123"/>
      <c r="L67" s="123"/>
      <c r="M67" s="131"/>
    </row>
    <row r="68" spans="1:13" ht="14">
      <c r="A68" s="122"/>
      <c r="B68" s="122"/>
    </row>
    <row r="69" spans="1:13" ht="14">
      <c r="A69" s="122"/>
      <c r="B69" s="122"/>
    </row>
    <row r="70" spans="1:13" ht="14">
      <c r="A70" s="260"/>
      <c r="B70" s="260"/>
    </row>
    <row r="71" spans="1:13" ht="14">
      <c r="A71" s="122"/>
      <c r="B71" s="122"/>
    </row>
    <row r="72" spans="1:13" ht="14">
      <c r="A72" s="122"/>
      <c r="B72" s="122"/>
    </row>
    <row r="73" spans="1:13" ht="14">
      <c r="A73" s="122"/>
      <c r="B73" s="122"/>
    </row>
    <row r="74" spans="1:13" ht="14">
      <c r="A74" s="122"/>
      <c r="B74" s="122"/>
    </row>
    <row r="75" spans="1:13" ht="14">
      <c r="A75" s="122"/>
      <c r="B75" s="122"/>
    </row>
    <row r="76" spans="1:13" ht="14">
      <c r="A76" s="122"/>
      <c r="B76" s="122"/>
    </row>
    <row r="77" spans="1:13" ht="14">
      <c r="A77" s="122"/>
      <c r="B77" s="122"/>
    </row>
    <row r="78" spans="1:13" ht="14">
      <c r="A78" s="122"/>
      <c r="B78" s="122"/>
    </row>
    <row r="79" spans="1:13" ht="14">
      <c r="A79" s="122"/>
      <c r="B79" s="122"/>
    </row>
    <row r="80" spans="1:13" ht="14">
      <c r="A80" s="122"/>
      <c r="B80" s="122"/>
    </row>
  </sheetData>
  <mergeCells count="11">
    <mergeCell ref="F65:G65"/>
    <mergeCell ref="B52:C52"/>
    <mergeCell ref="D52:G52"/>
    <mergeCell ref="C54:G54"/>
    <mergeCell ref="F59:G59"/>
    <mergeCell ref="B1:G1"/>
    <mergeCell ref="C37:D37"/>
    <mergeCell ref="C46:E46"/>
    <mergeCell ref="B49:E49"/>
    <mergeCell ref="B51:C51"/>
    <mergeCell ref="D51:G51"/>
  </mergeCells>
  <pageMargins left="0.5" right="0.45" top="0.75" bottom="0.4" header="0.3" footer="0.3"/>
  <pageSetup paperSize="9" scale="55" fitToHeight="0"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2:I17"/>
  <sheetViews>
    <sheetView view="pageBreakPreview" zoomScale="90" zoomScaleNormal="100" zoomScaleSheetLayoutView="90" workbookViewId="0">
      <selection activeCell="G23" sqref="G23"/>
    </sheetView>
  </sheetViews>
  <sheetFormatPr defaultRowHeight="14.5"/>
  <cols>
    <col min="1" max="1" width="7.7265625" customWidth="1"/>
    <col min="2" max="2" width="30" customWidth="1"/>
    <col min="3" max="5" width="17.54296875" customWidth="1"/>
    <col min="6" max="6" width="26.453125" style="74" customWidth="1"/>
    <col min="7" max="7" width="14.7265625" style="332" customWidth="1"/>
    <col min="8" max="8" width="11.1796875" style="74" customWidth="1"/>
    <col min="9" max="9" width="14.7265625" style="332" customWidth="1"/>
  </cols>
  <sheetData>
    <row r="2" spans="1:9">
      <c r="A2" s="411" t="s">
        <v>2</v>
      </c>
    </row>
    <row r="3" spans="1:9">
      <c r="A3" s="411" t="s">
        <v>4</v>
      </c>
      <c r="F3" s="551"/>
    </row>
    <row r="4" spans="1:9">
      <c r="A4" s="411" t="s">
        <v>184</v>
      </c>
      <c r="F4" s="583"/>
    </row>
    <row r="5" spans="1:9">
      <c r="A5" s="411" t="s">
        <v>489</v>
      </c>
      <c r="F5" s="583"/>
    </row>
    <row r="6" spans="1:9">
      <c r="A6" s="584"/>
      <c r="B6" s="585"/>
      <c r="C6" s="585"/>
      <c r="D6" s="585"/>
      <c r="E6" s="585"/>
      <c r="F6" s="118"/>
    </row>
    <row r="8" spans="1:9" s="589" customFormat="1" ht="29">
      <c r="A8" s="586" t="s">
        <v>490</v>
      </c>
      <c r="B8" s="587" t="s">
        <v>491</v>
      </c>
      <c r="C8" s="588" t="s">
        <v>142</v>
      </c>
      <c r="D8" s="588" t="s">
        <v>165</v>
      </c>
      <c r="E8" s="588" t="s">
        <v>144</v>
      </c>
      <c r="F8" s="587" t="s">
        <v>492</v>
      </c>
      <c r="H8" s="341"/>
      <c r="I8" s="341"/>
    </row>
    <row r="9" spans="1:9" ht="13.9" customHeight="1">
      <c r="A9" s="590">
        <v>1</v>
      </c>
      <c r="B9" s="591" t="s">
        <v>493</v>
      </c>
      <c r="C9" s="592">
        <v>218423.22</v>
      </c>
      <c r="D9" s="592">
        <f>E9-C9</f>
        <v>0</v>
      </c>
      <c r="E9" s="592">
        <v>218423.22</v>
      </c>
      <c r="F9" s="593"/>
      <c r="G9" s="589"/>
    </row>
    <row r="10" spans="1:9" ht="13.9" customHeight="1">
      <c r="A10" s="590">
        <v>2</v>
      </c>
      <c r="B10" s="591" t="s">
        <v>494</v>
      </c>
      <c r="C10" s="594">
        <v>162500</v>
      </c>
      <c r="D10" s="592">
        <f t="shared" ref="D10:D15" si="0">E10-C10</f>
        <v>0</v>
      </c>
      <c r="E10" s="592">
        <v>162500</v>
      </c>
      <c r="F10" s="593"/>
      <c r="G10" s="589"/>
    </row>
    <row r="11" spans="1:9" ht="13.9" customHeight="1">
      <c r="A11" s="590">
        <v>3</v>
      </c>
      <c r="B11" s="591" t="s">
        <v>495</v>
      </c>
      <c r="C11" s="592">
        <v>278110.34999999998</v>
      </c>
      <c r="D11" s="592">
        <f t="shared" si="0"/>
        <v>0</v>
      </c>
      <c r="E11" s="592">
        <v>278110.34999999998</v>
      </c>
      <c r="F11" s="593" t="s">
        <v>496</v>
      </c>
      <c r="G11" s="589"/>
    </row>
    <row r="12" spans="1:9" ht="13.9" customHeight="1">
      <c r="A12" s="590"/>
      <c r="B12" s="591"/>
      <c r="C12" s="588"/>
      <c r="D12" s="592"/>
      <c r="E12" s="588">
        <f>SUM(E9:E11)</f>
        <v>659033.56999999995</v>
      </c>
      <c r="F12" s="593"/>
      <c r="G12" s="589"/>
    </row>
    <row r="13" spans="1:9" ht="13.9" customHeight="1">
      <c r="A13" s="590">
        <v>4</v>
      </c>
      <c r="B13" s="591" t="s">
        <v>497</v>
      </c>
      <c r="C13" s="592">
        <v>110160</v>
      </c>
      <c r="D13" s="592">
        <f t="shared" si="0"/>
        <v>0</v>
      </c>
      <c r="E13" s="592">
        <v>110160</v>
      </c>
      <c r="F13" s="593"/>
      <c r="G13" s="589"/>
    </row>
    <row r="14" spans="1:9" ht="13.9" customHeight="1">
      <c r="A14" s="590">
        <v>5</v>
      </c>
      <c r="B14" s="591" t="s">
        <v>498</v>
      </c>
      <c r="C14" s="592">
        <v>51944.800000000003</v>
      </c>
      <c r="D14" s="592">
        <f t="shared" si="0"/>
        <v>0</v>
      </c>
      <c r="E14" s="592">
        <v>51944.800000000003</v>
      </c>
      <c r="F14" s="593"/>
      <c r="G14" s="589"/>
    </row>
    <row r="15" spans="1:9" s="100" customFormat="1">
      <c r="A15" s="1174" t="s">
        <v>499</v>
      </c>
      <c r="B15" s="1174"/>
      <c r="C15" s="588">
        <f>SUM(C9:C14)</f>
        <v>821138.37</v>
      </c>
      <c r="D15" s="588">
        <f t="shared" si="0"/>
        <v>0</v>
      </c>
      <c r="E15" s="588">
        <f>SUM(E12:E14)</f>
        <v>821138.37</v>
      </c>
      <c r="F15" s="595"/>
      <c r="G15" s="589"/>
      <c r="H15" s="552"/>
      <c r="I15" s="341"/>
    </row>
    <row r="16" spans="1:9">
      <c r="G16" s="589"/>
    </row>
    <row r="17" spans="7:7">
      <c r="G17" s="589"/>
    </row>
  </sheetData>
  <mergeCells count="1">
    <mergeCell ref="A15:B15"/>
  </mergeCells>
  <pageMargins left="0.7" right="0.7" top="0.75" bottom="0.75" header="0.3" footer="0.3"/>
  <pageSetup scale="77"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B111"/>
  <sheetViews>
    <sheetView tabSelected="1" view="pageBreakPreview" topLeftCell="A64" zoomScale="85" zoomScaleNormal="70" zoomScaleSheetLayoutView="85" workbookViewId="0">
      <selection activeCell="G85" sqref="G85"/>
    </sheetView>
  </sheetViews>
  <sheetFormatPr defaultRowHeight="14.5"/>
  <cols>
    <col min="1" max="1" width="1.453125" customWidth="1"/>
    <col min="2" max="2" width="42.453125" customWidth="1"/>
    <col min="3" max="3" width="16" style="74" customWidth="1"/>
    <col min="4" max="4" width="16" style="74" hidden="1" customWidth="1"/>
    <col min="5" max="5" width="15.7265625" style="74" bestFit="1" customWidth="1"/>
    <col min="6" max="6" width="16" style="74" customWidth="1"/>
    <col min="7" max="7" width="16.26953125" bestFit="1" customWidth="1"/>
    <col min="8" max="8" width="21.1796875" customWidth="1"/>
    <col min="9" max="9" width="15.7265625" bestFit="1" customWidth="1"/>
    <col min="10" max="10" width="7.7265625" customWidth="1"/>
    <col min="11" max="11" width="0.81640625" customWidth="1"/>
    <col min="12" max="12" width="16.453125" style="74" customWidth="1"/>
    <col min="13" max="13" width="16" style="74" hidden="1" customWidth="1"/>
    <col min="14" max="14" width="15.7265625" bestFit="1" customWidth="1"/>
    <col min="15" max="15" width="12.81640625" bestFit="1" customWidth="1"/>
    <col min="16" max="16" width="15.26953125" style="759" hidden="1" customWidth="1"/>
    <col min="17" max="17" width="16.7265625" style="760" hidden="1" customWidth="1"/>
    <col min="18" max="18" width="13.7265625" style="760" hidden="1" customWidth="1"/>
    <col min="19" max="21" width="18.453125" style="761" hidden="1" customWidth="1"/>
    <col min="22" max="22" width="13.7265625" style="760" hidden="1" customWidth="1"/>
    <col min="23" max="24" width="18.7265625" hidden="1" customWidth="1"/>
    <col min="25" max="25" width="15" hidden="1" customWidth="1"/>
    <col min="26" max="26" width="8.81640625" hidden="1" customWidth="1"/>
    <col min="28" max="28" width="31.1796875" style="2" customWidth="1"/>
  </cols>
  <sheetData>
    <row r="1" spans="2:28" ht="23">
      <c r="B1" s="1084" t="s">
        <v>0</v>
      </c>
      <c r="C1" s="1084"/>
      <c r="D1" s="1084"/>
      <c r="E1" s="1084"/>
      <c r="F1" s="1084"/>
      <c r="G1" s="1084"/>
      <c r="H1" s="1084"/>
      <c r="I1" s="1084"/>
      <c r="J1" s="1"/>
      <c r="L1"/>
      <c r="M1"/>
    </row>
    <row r="2" spans="2:28" ht="17.5">
      <c r="B2" s="1085" t="s">
        <v>1</v>
      </c>
      <c r="C2" s="1085"/>
      <c r="D2" s="1085"/>
      <c r="E2" s="1085"/>
      <c r="F2" s="1085"/>
      <c r="G2" s="1085"/>
      <c r="H2" s="1085"/>
      <c r="I2" s="1085"/>
      <c r="J2" s="3"/>
      <c r="L2"/>
      <c r="M2"/>
    </row>
    <row r="3" spans="2:28" ht="16" thickBot="1">
      <c r="B3" s="4"/>
      <c r="C3" s="4"/>
      <c r="D3" s="4"/>
      <c r="E3" s="5"/>
      <c r="F3" s="5"/>
      <c r="G3" s="6"/>
      <c r="H3" s="7"/>
      <c r="I3" s="7"/>
      <c r="J3" s="8"/>
      <c r="L3"/>
      <c r="M3"/>
    </row>
    <row r="4" spans="2:28" ht="7.9" customHeight="1">
      <c r="B4" s="9"/>
      <c r="C4" s="10"/>
      <c r="D4" s="10"/>
      <c r="E4" s="11"/>
      <c r="F4" s="12"/>
      <c r="G4" s="13"/>
      <c r="H4" s="13"/>
      <c r="I4" s="14"/>
      <c r="J4" s="15"/>
      <c r="L4" s="16"/>
      <c r="M4" s="16"/>
    </row>
    <row r="5" spans="2:28" ht="15.5">
      <c r="B5" s="17" t="s">
        <v>2</v>
      </c>
      <c r="C5" s="18"/>
      <c r="D5" s="18"/>
      <c r="E5" s="18"/>
      <c r="F5" s="19"/>
      <c r="G5" s="1086" t="s">
        <v>3</v>
      </c>
      <c r="H5" s="1086"/>
      <c r="I5" s="20">
        <f>+'KCE-PC 14 INT'!G3</f>
        <v>45039</v>
      </c>
      <c r="J5" s="21"/>
      <c r="L5" s="22"/>
      <c r="M5" s="22"/>
    </row>
    <row r="6" spans="2:28" ht="7.9" customHeight="1">
      <c r="B6" s="17"/>
      <c r="C6" s="18"/>
      <c r="D6" s="18"/>
      <c r="E6" s="18"/>
      <c r="F6" s="19"/>
      <c r="G6" s="23"/>
      <c r="I6" s="24"/>
      <c r="J6" s="21"/>
      <c r="L6" s="22"/>
      <c r="M6" s="22"/>
    </row>
    <row r="7" spans="2:28" ht="15.5">
      <c r="B7" s="17" t="s">
        <v>4</v>
      </c>
      <c r="C7" s="18"/>
      <c r="D7" s="18"/>
      <c r="E7" s="18"/>
      <c r="F7" s="19"/>
      <c r="G7" s="1086" t="s">
        <v>5</v>
      </c>
      <c r="H7" s="1086"/>
      <c r="I7" s="25" t="str">
        <f>+'KCE-PC 14 INT'!G2</f>
        <v>KCE-14</v>
      </c>
      <c r="J7" s="21"/>
      <c r="L7" s="26"/>
      <c r="M7" s="26" t="s">
        <v>6</v>
      </c>
    </row>
    <row r="8" spans="2:28" ht="6" customHeight="1">
      <c r="B8" s="17"/>
      <c r="C8" s="18"/>
      <c r="D8" s="18"/>
      <c r="E8" s="18"/>
      <c r="F8" s="19"/>
      <c r="G8" s="23"/>
      <c r="I8" s="24"/>
      <c r="J8" s="21"/>
      <c r="L8" s="22"/>
      <c r="M8" s="22"/>
    </row>
    <row r="9" spans="2:28" ht="15.5">
      <c r="B9" s="17" t="s">
        <v>7</v>
      </c>
      <c r="C9" s="18"/>
      <c r="D9" s="18"/>
      <c r="E9" s="18"/>
      <c r="F9" s="19"/>
      <c r="G9" s="1086" t="s">
        <v>8</v>
      </c>
      <c r="H9" s="1086"/>
      <c r="I9" s="27" t="s">
        <v>9</v>
      </c>
      <c r="J9" s="21"/>
      <c r="L9" s="22"/>
      <c r="M9" s="22"/>
      <c r="P9"/>
      <c r="Q9" s="783" t="s">
        <v>148</v>
      </c>
      <c r="R9" s="757" t="s">
        <v>788</v>
      </c>
      <c r="S9" s="757" t="s">
        <v>150</v>
      </c>
      <c r="T9" s="784" t="s">
        <v>789</v>
      </c>
      <c r="U9" s="784" t="s">
        <v>792</v>
      </c>
      <c r="V9" s="784" t="s">
        <v>795</v>
      </c>
      <c r="W9" s="757" t="s">
        <v>790</v>
      </c>
      <c r="X9" s="757" t="s">
        <v>826</v>
      </c>
    </row>
    <row r="10" spans="2:28" ht="5.5" customHeight="1" thickBot="1">
      <c r="B10" s="28"/>
      <c r="C10" s="29"/>
      <c r="D10" s="29"/>
      <c r="E10" s="30"/>
      <c r="F10" s="31"/>
      <c r="G10" s="7"/>
      <c r="H10" s="7"/>
      <c r="I10" s="32"/>
      <c r="J10" s="21"/>
      <c r="L10" s="33"/>
      <c r="M10" s="33"/>
      <c r="P10"/>
      <c r="Q10" s="772"/>
      <c r="R10" s="773"/>
      <c r="S10" s="773"/>
      <c r="T10" s="774"/>
      <c r="U10" s="774"/>
      <c r="V10" s="774"/>
      <c r="W10" s="773"/>
      <c r="X10" s="773"/>
      <c r="Y10" s="767"/>
      <c r="Z10" s="38"/>
    </row>
    <row r="11" spans="2:28" ht="14.5" customHeight="1">
      <c r="B11" s="1087" t="s">
        <v>10</v>
      </c>
      <c r="C11" s="1089" t="s">
        <v>11</v>
      </c>
      <c r="D11" s="1089" t="s">
        <v>12</v>
      </c>
      <c r="E11" s="1091" t="s">
        <v>13</v>
      </c>
      <c r="F11" s="1093" t="s">
        <v>14</v>
      </c>
      <c r="G11" s="1079" t="s">
        <v>15</v>
      </c>
      <c r="H11" s="1080"/>
      <c r="I11" s="1080"/>
      <c r="J11" s="1081"/>
      <c r="L11" s="1082" t="s">
        <v>16</v>
      </c>
      <c r="M11" s="1082" t="s">
        <v>17</v>
      </c>
      <c r="P11" t="s">
        <v>796</v>
      </c>
      <c r="Q11" s="772"/>
      <c r="R11" s="773"/>
      <c r="S11" s="773"/>
      <c r="T11" s="774"/>
      <c r="U11" s="774"/>
      <c r="V11" s="774">
        <f>+'Staff Cost Summary'!E8</f>
        <v>13614034.097506117</v>
      </c>
      <c r="W11" s="773"/>
      <c r="X11" s="773"/>
      <c r="Y11" s="782">
        <f>SUM(Q11:W11)</f>
        <v>13614034.097506117</v>
      </c>
      <c r="Z11" s="768" t="b">
        <f>Y11=G15</f>
        <v>1</v>
      </c>
    </row>
    <row r="12" spans="2:28" s="38" customFormat="1" ht="28.9" customHeight="1" thickBot="1">
      <c r="B12" s="1088"/>
      <c r="C12" s="1090"/>
      <c r="D12" s="1090"/>
      <c r="E12" s="1092"/>
      <c r="F12" s="1094"/>
      <c r="G12" s="34" t="s">
        <v>18</v>
      </c>
      <c r="H12" s="35" t="s">
        <v>19</v>
      </c>
      <c r="I12" s="36" t="s">
        <v>20</v>
      </c>
      <c r="J12" s="37" t="s">
        <v>21</v>
      </c>
      <c r="L12" s="1083"/>
      <c r="M12" s="1083"/>
      <c r="P12" s="768" t="s">
        <v>791</v>
      </c>
      <c r="Q12" s="775">
        <f>+'Annexure -3 Material Summary'!E14</f>
        <v>72158.03</v>
      </c>
      <c r="R12" s="775">
        <f>+'Annexure-4 Labour Cost Summary'!H19</f>
        <v>13348378.739999996</v>
      </c>
      <c r="S12" s="776"/>
      <c r="T12" s="775">
        <f>'Annexure 6-SC Summary '!D99</f>
        <v>1172758</v>
      </c>
      <c r="U12" s="775"/>
      <c r="V12" s="775"/>
      <c r="W12" s="776"/>
      <c r="X12" s="776"/>
      <c r="Y12" s="782">
        <f>SUM(Q12:W12)</f>
        <v>14593294.769999996</v>
      </c>
      <c r="Z12" s="768" t="b">
        <f>Y12=G24</f>
        <v>1</v>
      </c>
      <c r="AB12" s="991"/>
    </row>
    <row r="13" spans="2:28">
      <c r="B13" s="39"/>
      <c r="C13" s="40"/>
      <c r="D13" s="40"/>
      <c r="E13" s="41"/>
      <c r="F13" s="42"/>
      <c r="G13" s="43"/>
      <c r="H13" s="44"/>
      <c r="I13" s="45"/>
      <c r="J13" s="46"/>
      <c r="L13" s="47"/>
      <c r="M13" s="47"/>
      <c r="P13" t="s">
        <v>793</v>
      </c>
      <c r="Q13" s="775">
        <f>+'Annexure -3 Material Summary'!E11</f>
        <v>6495218.1000000006</v>
      </c>
      <c r="R13" s="773"/>
      <c r="S13" s="777">
        <f>+'Annexure-5 Plant Summary'!F10</f>
        <v>3827094.64</v>
      </c>
      <c r="T13" s="774">
        <f>+'Annexure 6-SC Summary '!D97</f>
        <v>7507960.2300000004</v>
      </c>
      <c r="U13" s="774">
        <f>+'Committed Orders'!H5</f>
        <v>80866.73000000001</v>
      </c>
      <c r="V13" s="774"/>
      <c r="W13" s="777">
        <f>+'Annexure 7-Overhead Summary'!E10</f>
        <v>1600524.5699999998</v>
      </c>
      <c r="X13" s="777">
        <f>+Q16+S16</f>
        <v>659033.56999999995</v>
      </c>
      <c r="Y13" s="782">
        <f>SUM(Q13:X13)</f>
        <v>20170697.84</v>
      </c>
      <c r="Z13" s="768" t="b">
        <f>Y13=G17</f>
        <v>0</v>
      </c>
    </row>
    <row r="14" spans="2:28">
      <c r="B14" s="48" t="s">
        <v>22</v>
      </c>
      <c r="C14" s="40"/>
      <c r="D14" s="49"/>
      <c r="E14" s="41"/>
      <c r="F14" s="42"/>
      <c r="G14" s="43"/>
      <c r="H14" s="44"/>
      <c r="I14" s="45"/>
      <c r="J14" s="46"/>
      <c r="L14" s="47"/>
      <c r="M14" s="47"/>
      <c r="P14" t="s">
        <v>794</v>
      </c>
      <c r="Q14" s="775">
        <f>+'Annexure -3 Material Summary'!E12</f>
        <v>4550118.37</v>
      </c>
      <c r="R14" s="773"/>
      <c r="S14" s="773">
        <f>+'Annexure-5 Plant Summary'!F12</f>
        <v>0</v>
      </c>
      <c r="T14" s="774">
        <f>+'Annexure 6-SC Summary '!D98</f>
        <v>8134984.4999999991</v>
      </c>
      <c r="U14" s="774">
        <f>+'Committed Orders'!H6</f>
        <v>396539.53</v>
      </c>
      <c r="V14" s="774"/>
      <c r="W14" s="773"/>
      <c r="X14" s="773"/>
      <c r="Y14" s="782">
        <f>SUM(Q14:W14)</f>
        <v>13081642.399999999</v>
      </c>
      <c r="Z14" s="768" t="b">
        <f>Y14=G23</f>
        <v>1</v>
      </c>
    </row>
    <row r="15" spans="2:28">
      <c r="B15" s="39" t="s">
        <v>23</v>
      </c>
      <c r="C15" s="40">
        <v>9449750</v>
      </c>
      <c r="D15" s="49">
        <v>9449750</v>
      </c>
      <c r="E15" s="41">
        <v>12325757.712723508</v>
      </c>
      <c r="F15" s="42">
        <f>+I15-E15</f>
        <v>1288276.3847826086</v>
      </c>
      <c r="G15" s="898">
        <f>+'Staff Cost Summary'!E8</f>
        <v>13614034.097506117</v>
      </c>
      <c r="H15" s="52"/>
      <c r="I15" s="50">
        <f>H15+G15</f>
        <v>13614034.097506117</v>
      </c>
      <c r="J15" s="51">
        <f>I15/C15</f>
        <v>1.4406766419753028</v>
      </c>
      <c r="L15" s="47"/>
      <c r="M15" s="47">
        <v>1227292.55</v>
      </c>
      <c r="P15" t="s">
        <v>789</v>
      </c>
      <c r="Q15" s="775"/>
      <c r="R15" s="773"/>
      <c r="S15" s="773"/>
      <c r="T15" s="774">
        <f>SUM('Annexure 6-SC Summary '!D103:D113)</f>
        <v>65718797.789999999</v>
      </c>
      <c r="U15" s="774">
        <f>+'Committed Orders'!H7+'Committed Orders'!H8</f>
        <v>415232.9</v>
      </c>
      <c r="V15" s="774"/>
      <c r="W15" s="773"/>
      <c r="X15" s="773"/>
      <c r="Y15" s="782">
        <f>SUM(Q15:W15)</f>
        <v>66134030.689999998</v>
      </c>
      <c r="Z15" s="768" t="b">
        <f>Y15=G52</f>
        <v>1</v>
      </c>
    </row>
    <row r="16" spans="2:28">
      <c r="B16" s="39" t="s">
        <v>24</v>
      </c>
      <c r="C16" s="40">
        <v>10059900</v>
      </c>
      <c r="D16" s="49">
        <v>10059900</v>
      </c>
      <c r="E16" s="41">
        <v>10555372.789999999</v>
      </c>
      <c r="F16" s="42">
        <f>+I16-E16</f>
        <v>0</v>
      </c>
      <c r="G16" s="43"/>
      <c r="H16" s="899">
        <f>'KMEP -IPC'!L12</f>
        <v>10555372.789999999</v>
      </c>
      <c r="I16" s="50">
        <f>H16+G16</f>
        <v>10555372.789999999</v>
      </c>
      <c r="J16" s="51">
        <f>I16/C16</f>
        <v>1.0492522579747312</v>
      </c>
      <c r="L16" s="47"/>
      <c r="M16" s="47">
        <v>1138806.26</v>
      </c>
      <c r="P16" t="s">
        <v>826</v>
      </c>
      <c r="Q16" s="778">
        <f>+'Annexure -3 Material Summary'!E13</f>
        <v>218423.22</v>
      </c>
      <c r="R16" s="779"/>
      <c r="S16" s="780">
        <f>+'Annexure-5 Plant Summary'!F11</f>
        <v>440610.35</v>
      </c>
      <c r="T16" s="780"/>
      <c r="U16" s="780"/>
      <c r="V16" s="780"/>
      <c r="W16" s="779"/>
      <c r="X16" s="779"/>
    </row>
    <row r="17" spans="2:24" ht="15" thickBot="1">
      <c r="B17" s="39" t="s">
        <v>25</v>
      </c>
      <c r="C17" s="49">
        <v>4000000</v>
      </c>
      <c r="D17" s="49">
        <v>8707572.4499999993</v>
      </c>
      <c r="E17" s="41">
        <v>18235543.136937317</v>
      </c>
      <c r="F17" s="42">
        <f>+I17-E17</f>
        <v>1774995.7640150674</v>
      </c>
      <c r="G17" s="993">
        <f>+'Annexure 6-SC Summary '!D97+'Annexure -3 Material Summary'!E11+'Annexure 8-Committed Orders'!F10+'Annexure -3 Material Summary'!E13+'Annexure -3 Material Summary'!E15+'Annexure 7-Overhead Summary'!E12+'Annexure-5 Plant Summary'!F14</f>
        <v>20010538.900952384</v>
      </c>
      <c r="H17" s="52"/>
      <c r="I17" s="53">
        <f>H17+G17</f>
        <v>20010538.900952384</v>
      </c>
      <c r="J17" s="54">
        <f>I17/C17</f>
        <v>5.0026347252380958</v>
      </c>
      <c r="L17" s="47" t="s">
        <v>832</v>
      </c>
      <c r="M17" s="47">
        <v>1410311.36</v>
      </c>
      <c r="P17" s="55"/>
      <c r="Q17" s="769">
        <f>SUM(Q12:Q16)</f>
        <v>11335917.720000001</v>
      </c>
      <c r="R17" s="770">
        <f>SUM(R12:R16)</f>
        <v>13348378.739999996</v>
      </c>
      <c r="S17" s="770">
        <f t="shared" ref="S17:X17" si="0">SUM(S12:S16)</f>
        <v>4267704.99</v>
      </c>
      <c r="T17" s="770">
        <f t="shared" si="0"/>
        <v>82534500.519999996</v>
      </c>
      <c r="U17" s="770">
        <f t="shared" si="0"/>
        <v>892639.16</v>
      </c>
      <c r="V17" s="770">
        <f>SUM(V11:V16)</f>
        <v>13614034.097506117</v>
      </c>
      <c r="W17" s="770">
        <f t="shared" si="0"/>
        <v>1600524.5699999998</v>
      </c>
      <c r="X17" s="770">
        <f t="shared" si="0"/>
        <v>659033.56999999995</v>
      </c>
    </row>
    <row r="18" spans="2:24" ht="15" thickTop="1">
      <c r="B18" s="56" t="s">
        <v>26</v>
      </c>
      <c r="C18" s="57">
        <v>1000000</v>
      </c>
      <c r="D18" s="58">
        <v>1000000</v>
      </c>
      <c r="E18" s="59">
        <v>1703720.47</v>
      </c>
      <c r="F18" s="60">
        <f>I18-E18</f>
        <v>0</v>
      </c>
      <c r="G18" s="61"/>
      <c r="H18" s="900">
        <f>'KMEP -IPC'!L13</f>
        <v>1703720.47</v>
      </c>
      <c r="I18" s="62">
        <f>H18+G18</f>
        <v>1703720.47</v>
      </c>
      <c r="J18" s="63">
        <f>I18/C18</f>
        <v>1.7037204699999999</v>
      </c>
      <c r="L18" s="64"/>
      <c r="M18" s="64">
        <v>321088.26</v>
      </c>
      <c r="P18"/>
      <c r="Q18" s="762" t="b">
        <f>'Annexure -3 Material Summary'!E16=Q17</f>
        <v>0</v>
      </c>
      <c r="R18" s="760" t="b">
        <f>'Annexure-4 Labour Cost Summary'!H19=R17</f>
        <v>1</v>
      </c>
      <c r="S18" s="760" t="b">
        <f>'Annexure-5 Plant Summary'!F14=S17</f>
        <v>1</v>
      </c>
      <c r="T18" s="761" t="b">
        <f>'Annexure 6-SC Summary '!D114=T17</f>
        <v>1</v>
      </c>
      <c r="U18" s="761" t="b">
        <f>'Committed Orders'!D81=U17</f>
        <v>1</v>
      </c>
      <c r="V18" s="761" t="b">
        <f>'Staff Cost Summary'!E8=V17</f>
        <v>1</v>
      </c>
      <c r="W18" s="760" t="b">
        <f>'Annexure 7-Overhead Summary'!E12=W17</f>
        <v>0</v>
      </c>
      <c r="X18" s="760"/>
    </row>
    <row r="19" spans="2:24">
      <c r="B19" s="65" t="s">
        <v>28</v>
      </c>
      <c r="C19" s="66">
        <f>SUM(C15:C18)</f>
        <v>24509650</v>
      </c>
      <c r="D19" s="67">
        <v>29217222.449999996</v>
      </c>
      <c r="E19" s="68">
        <f>SUM(E15:E18)</f>
        <v>42820394.109660819</v>
      </c>
      <c r="F19" s="69">
        <f>+I19-E19</f>
        <v>3063272.148797676</v>
      </c>
      <c r="G19" s="70">
        <f>SUM(G15:G18)</f>
        <v>33624572.998458505</v>
      </c>
      <c r="H19" s="71">
        <f>SUM(H15:H18)</f>
        <v>12259093.26</v>
      </c>
      <c r="I19" s="72">
        <f>SUM(I15:I18)</f>
        <v>45883666.258458495</v>
      </c>
      <c r="J19" s="73">
        <f>I19/C19</f>
        <v>1.8720653399154412</v>
      </c>
      <c r="L19" s="47"/>
      <c r="M19" s="47">
        <f>SUM(M15:M18)</f>
        <v>4097498.4299999997</v>
      </c>
      <c r="N19" s="74">
        <f>G19+H19</f>
        <v>45883666.258458503</v>
      </c>
      <c r="O19" t="b">
        <f>N19=I19</f>
        <v>1</v>
      </c>
      <c r="Q19" s="759"/>
      <c r="R19" s="763"/>
      <c r="S19" s="760"/>
      <c r="V19" s="761"/>
      <c r="W19" s="760"/>
      <c r="X19" s="760"/>
    </row>
    <row r="20" spans="2:24">
      <c r="B20" s="65"/>
      <c r="C20" s="76"/>
      <c r="D20" s="67"/>
      <c r="E20" s="68"/>
      <c r="F20" s="69"/>
      <c r="G20" s="43"/>
      <c r="H20" s="44"/>
      <c r="I20" s="45"/>
      <c r="J20" s="46"/>
      <c r="L20" s="77"/>
      <c r="M20" s="77"/>
      <c r="N20" s="74"/>
      <c r="P20"/>
      <c r="Q20" s="762"/>
      <c r="S20" s="760" t="s">
        <v>797</v>
      </c>
      <c r="T20" s="761">
        <f>+'Annexure 6-SC Summary '!AB93+G69</f>
        <v>6291389.1951662134</v>
      </c>
      <c r="V20" s="761"/>
      <c r="W20" s="760"/>
      <c r="X20" s="760"/>
    </row>
    <row r="21" spans="2:24" ht="15" thickBot="1">
      <c r="B21" s="78" t="s">
        <v>29</v>
      </c>
      <c r="C21" s="79"/>
      <c r="D21" s="80"/>
      <c r="E21" s="81"/>
      <c r="F21" s="82"/>
      <c r="G21" s="83"/>
      <c r="H21" s="84"/>
      <c r="I21" s="85"/>
      <c r="J21" s="86"/>
      <c r="L21" s="87"/>
      <c r="M21" s="47"/>
      <c r="N21" s="74"/>
      <c r="P21"/>
      <c r="Q21" s="762"/>
      <c r="S21" s="760" t="s">
        <v>798</v>
      </c>
      <c r="T21" s="781">
        <f>+T20+T17</f>
        <v>88825889.715166211</v>
      </c>
      <c r="V21" s="761"/>
      <c r="W21" s="760"/>
      <c r="X21" s="760"/>
    </row>
    <row r="22" spans="2:24" ht="15" thickTop="1">
      <c r="B22" s="65" t="s">
        <v>30</v>
      </c>
      <c r="C22" s="88"/>
      <c r="D22" s="49"/>
      <c r="E22" s="41"/>
      <c r="F22" s="42"/>
      <c r="G22" s="43"/>
      <c r="H22" s="44"/>
      <c r="I22" s="45"/>
      <c r="J22" s="46"/>
      <c r="L22" s="47"/>
      <c r="M22" s="47"/>
      <c r="N22" s="74"/>
      <c r="P22"/>
      <c r="Q22" s="762"/>
      <c r="S22" s="760"/>
      <c r="V22" s="761"/>
      <c r="W22" s="760"/>
      <c r="X22" s="760"/>
    </row>
    <row r="23" spans="2:24">
      <c r="B23" s="39" t="s">
        <v>31</v>
      </c>
      <c r="C23" s="88">
        <v>8300000</v>
      </c>
      <c r="D23" s="49">
        <v>15197560.09</v>
      </c>
      <c r="E23" s="41">
        <v>11849190.66765056</v>
      </c>
      <c r="F23" s="42">
        <f>+I23-E23</f>
        <v>1232451.7323494386</v>
      </c>
      <c r="G23" s="898">
        <f>+'Annexure 6-SC Summary '!D98+'Annexure -3 Material Summary'!E12+'Annexure-5 Plant Summary'!F12+'Annexure 8-Committed Orders'!F11</f>
        <v>13081642.399999999</v>
      </c>
      <c r="H23" s="44"/>
      <c r="I23" s="50">
        <f>H23+G23</f>
        <v>13081642.399999999</v>
      </c>
      <c r="J23" s="51">
        <f>I23/C23</f>
        <v>1.5761014939759035</v>
      </c>
      <c r="L23" s="47" t="s">
        <v>833</v>
      </c>
      <c r="M23" s="47">
        <v>1167096.5</v>
      </c>
      <c r="N23" s="74"/>
      <c r="P23" s="55"/>
      <c r="Q23" s="762"/>
      <c r="S23" s="760" t="s">
        <v>799</v>
      </c>
      <c r="T23" s="771">
        <f>+'Annexure 6-SC Summary '!AD93</f>
        <v>71225440.113848984</v>
      </c>
      <c r="V23" s="761"/>
      <c r="W23" s="760"/>
      <c r="X23" s="760"/>
    </row>
    <row r="24" spans="2:24">
      <c r="B24" s="89" t="s">
        <v>32</v>
      </c>
      <c r="C24" s="90">
        <v>1034790</v>
      </c>
      <c r="D24" s="58">
        <v>1034790</v>
      </c>
      <c r="E24" s="59">
        <v>12587059.959999997</v>
      </c>
      <c r="F24" s="60">
        <f>+I24-E24</f>
        <v>2006234.8099999987</v>
      </c>
      <c r="G24" s="901">
        <f>'Annexure 6-SC Summary '!D99+'Annexure-4 Labour Cost Summary'!H19+'Annexure -3 Material Summary'!E14</f>
        <v>14593294.769999996</v>
      </c>
      <c r="H24" s="91"/>
      <c r="I24" s="92">
        <f>H24+G24</f>
        <v>14593294.769999996</v>
      </c>
      <c r="J24" s="63">
        <f>I24/C24</f>
        <v>14.102663120053339</v>
      </c>
      <c r="L24" s="64" t="s">
        <v>45</v>
      </c>
      <c r="M24" s="47"/>
      <c r="N24" s="74"/>
      <c r="P24" s="55"/>
      <c r="Q24" s="759"/>
      <c r="S24" s="760"/>
      <c r="V24" s="761"/>
      <c r="W24" s="760"/>
      <c r="X24" s="760"/>
    </row>
    <row r="25" spans="2:24" ht="15" thickBot="1">
      <c r="B25" s="65" t="s">
        <v>33</v>
      </c>
      <c r="C25" s="88"/>
      <c r="D25" s="49"/>
      <c r="E25" s="41"/>
      <c r="F25" s="42"/>
      <c r="G25" s="898"/>
      <c r="H25" s="44"/>
      <c r="I25" s="50"/>
      <c r="J25" s="51"/>
      <c r="L25" s="47"/>
      <c r="M25" s="47"/>
      <c r="N25" s="74"/>
      <c r="P25" s="55"/>
      <c r="Q25" s="759"/>
      <c r="S25" s="760" t="s">
        <v>74</v>
      </c>
      <c r="T25" s="781">
        <f>T23-T21</f>
        <v>-17600449.601317227</v>
      </c>
      <c r="V25" s="761"/>
      <c r="W25" s="760"/>
      <c r="X25" s="760"/>
    </row>
    <row r="26" spans="2:24" ht="15" thickTop="1">
      <c r="B26" s="39" t="s">
        <v>34</v>
      </c>
      <c r="C26" s="88">
        <v>22000000</v>
      </c>
      <c r="D26" s="49">
        <v>13860981.780000001</v>
      </c>
      <c r="E26" s="41">
        <v>12306919.059999999</v>
      </c>
      <c r="F26" s="42">
        <f>I26-E26</f>
        <v>0</v>
      </c>
      <c r="G26" s="43"/>
      <c r="H26" s="899">
        <f>'KMEP -IPC'!L15-'KMEP -IPC'!L16</f>
        <v>12306919.059999999</v>
      </c>
      <c r="I26" s="53">
        <f>H26+G26</f>
        <v>12306919.059999999</v>
      </c>
      <c r="J26" s="51">
        <f>I26/C26</f>
        <v>0.55940541181818171</v>
      </c>
      <c r="L26" s="47"/>
      <c r="M26" s="47">
        <v>2306983.96</v>
      </c>
      <c r="N26" s="74"/>
    </row>
    <row r="27" spans="2:24">
      <c r="B27" s="89" t="s">
        <v>35</v>
      </c>
      <c r="C27" s="88"/>
      <c r="D27" s="49">
        <v>9001291</v>
      </c>
      <c r="E27" s="59">
        <v>19331813.920000002</v>
      </c>
      <c r="F27" s="60">
        <f>I27-E27</f>
        <v>0</v>
      </c>
      <c r="G27" s="901"/>
      <c r="H27" s="902">
        <f>'KMEP -IPC'!L16</f>
        <v>19331813.920000002</v>
      </c>
      <c r="I27" s="92">
        <f>H27+G27</f>
        <v>19331813.920000002</v>
      </c>
      <c r="J27" s="63">
        <f>I27/D26</f>
        <v>1.3946929753485326</v>
      </c>
      <c r="L27" s="64"/>
      <c r="M27" s="64">
        <v>448275.51</v>
      </c>
      <c r="N27" s="74"/>
      <c r="P27" s="762"/>
    </row>
    <row r="28" spans="2:24">
      <c r="B28" s="65" t="s">
        <v>36</v>
      </c>
      <c r="C28" s="93">
        <f>SUM(C23:C27)</f>
        <v>31334790</v>
      </c>
      <c r="D28" s="94">
        <v>39094622.870000005</v>
      </c>
      <c r="E28" s="68">
        <f>SUM(E23:E27)</f>
        <v>56074983.607650563</v>
      </c>
      <c r="F28" s="69">
        <f>+I28-E28</f>
        <v>3238686.5423494279</v>
      </c>
      <c r="G28" s="70">
        <f>SUM(G23:G27)</f>
        <v>27674937.169999994</v>
      </c>
      <c r="H28" s="72">
        <f>SUM(H25:H27)</f>
        <v>31638732.98</v>
      </c>
      <c r="I28" s="67">
        <f>SUM(I21:I27)</f>
        <v>59313670.149999991</v>
      </c>
      <c r="J28" s="73">
        <f>I28/C28</f>
        <v>1.8929014730910911</v>
      </c>
      <c r="L28" s="47"/>
      <c r="M28" s="47">
        <f>SUM(M23:M27)</f>
        <v>3922355.9699999997</v>
      </c>
      <c r="N28" s="74">
        <f>G28+H28</f>
        <v>59313670.149999991</v>
      </c>
      <c r="O28" t="b">
        <f>N28=I28</f>
        <v>1</v>
      </c>
      <c r="Q28" s="763"/>
    </row>
    <row r="29" spans="2:24">
      <c r="B29" s="39"/>
      <c r="C29" s="40"/>
      <c r="D29" s="40"/>
      <c r="E29" s="41"/>
      <c r="F29" s="42"/>
      <c r="G29" s="95"/>
      <c r="H29" s="49"/>
      <c r="I29" s="49"/>
      <c r="J29" s="46"/>
      <c r="L29" s="47"/>
      <c r="M29" s="47"/>
      <c r="P29" s="762"/>
    </row>
    <row r="30" spans="2:24">
      <c r="B30" s="48" t="s">
        <v>37</v>
      </c>
      <c r="C30" s="40"/>
      <c r="D30" s="40"/>
      <c r="E30" s="41"/>
      <c r="F30" s="42"/>
      <c r="G30" s="95"/>
      <c r="H30" s="49"/>
      <c r="I30" s="49"/>
      <c r="J30" s="46"/>
      <c r="L30" s="47"/>
      <c r="M30" s="47"/>
      <c r="P30" s="762"/>
    </row>
    <row r="31" spans="2:24">
      <c r="B31" s="39" t="s">
        <v>38</v>
      </c>
      <c r="C31" s="40">
        <v>1800000</v>
      </c>
      <c r="D31" s="40">
        <v>811861</v>
      </c>
      <c r="E31" s="41">
        <v>635440.06000000006</v>
      </c>
      <c r="F31" s="42">
        <f>+I31-E31</f>
        <v>0</v>
      </c>
      <c r="G31" s="903">
        <v>0</v>
      </c>
      <c r="H31" s="49">
        <f>+'KMEP -IPC'!L28</f>
        <v>635440.06000000006</v>
      </c>
      <c r="I31" s="49">
        <f>H31+G31</f>
        <v>635440.06000000006</v>
      </c>
      <c r="J31" s="51">
        <f>I31/C31</f>
        <v>0.35302225555555561</v>
      </c>
      <c r="L31" s="47"/>
      <c r="M31" s="47"/>
    </row>
    <row r="32" spans="2:24">
      <c r="B32" s="39" t="s">
        <v>39</v>
      </c>
      <c r="C32" s="49">
        <v>2300000</v>
      </c>
      <c r="D32" s="96">
        <v>1573369</v>
      </c>
      <c r="E32" s="41">
        <v>756902.41</v>
      </c>
      <c r="F32" s="42">
        <f>+I32-E32</f>
        <v>0</v>
      </c>
      <c r="G32" s="903">
        <v>0</v>
      </c>
      <c r="H32" s="49">
        <f>+'KMEP -IPC'!L30</f>
        <v>756902.41</v>
      </c>
      <c r="I32" s="49">
        <f>H32+G32</f>
        <v>756902.41</v>
      </c>
      <c r="J32" s="51">
        <f>I32/C32</f>
        <v>0.32908800434782609</v>
      </c>
      <c r="L32" s="47"/>
      <c r="M32" s="47"/>
    </row>
    <row r="33" spans="2:17">
      <c r="B33" s="39" t="s">
        <v>40</v>
      </c>
      <c r="C33" s="49"/>
      <c r="D33" s="96">
        <v>726631</v>
      </c>
      <c r="E33" s="41">
        <v>136863.93</v>
      </c>
      <c r="F33" s="42"/>
      <c r="G33" s="903"/>
      <c r="H33" s="49">
        <f>+'KMEP -IPC'!L29</f>
        <v>136863.93</v>
      </c>
      <c r="I33" s="49">
        <f>H33+G33</f>
        <v>136863.93</v>
      </c>
      <c r="J33" s="51"/>
      <c r="L33" s="47"/>
      <c r="M33" s="47"/>
    </row>
    <row r="34" spans="2:17">
      <c r="B34" s="39" t="s">
        <v>41</v>
      </c>
      <c r="C34" s="40">
        <v>1000000</v>
      </c>
      <c r="D34" s="49">
        <v>1000000</v>
      </c>
      <c r="E34" s="41">
        <v>839748.5</v>
      </c>
      <c r="F34" s="42">
        <f>+I34-E34</f>
        <v>0</v>
      </c>
      <c r="G34" s="903">
        <v>0</v>
      </c>
      <c r="H34" s="49">
        <f>+'KMEP -IPC'!L31</f>
        <v>839748.5</v>
      </c>
      <c r="I34" s="49">
        <f>H34+G34</f>
        <v>839748.5</v>
      </c>
      <c r="J34" s="51">
        <f>I34/C34</f>
        <v>0.83974850000000001</v>
      </c>
      <c r="L34" s="47"/>
      <c r="M34" s="47"/>
    </row>
    <row r="35" spans="2:17">
      <c r="B35" s="39" t="s">
        <v>42</v>
      </c>
      <c r="C35" s="40">
        <v>4300000</v>
      </c>
      <c r="D35" s="40">
        <v>3067842</v>
      </c>
      <c r="E35" s="41">
        <v>3650425.86</v>
      </c>
      <c r="F35" s="42">
        <f>+I35-E35</f>
        <v>0</v>
      </c>
      <c r="G35" s="903">
        <v>0</v>
      </c>
      <c r="H35" s="49">
        <f>+'KMEP -IPC'!L32</f>
        <v>3650425.86</v>
      </c>
      <c r="I35" s="49">
        <f>H35+G35</f>
        <v>3650425.86</v>
      </c>
      <c r="J35" s="51">
        <f>I35/C35</f>
        <v>0.84893624651162791</v>
      </c>
      <c r="L35" s="47"/>
      <c r="M35" s="47"/>
    </row>
    <row r="36" spans="2:17">
      <c r="B36" s="39"/>
      <c r="C36" s="40"/>
      <c r="D36" s="40"/>
      <c r="E36" s="41"/>
      <c r="F36" s="42"/>
      <c r="G36" s="903"/>
      <c r="H36" s="49"/>
      <c r="I36" s="49"/>
      <c r="J36" s="51"/>
      <c r="L36" s="47"/>
      <c r="M36" s="47"/>
    </row>
    <row r="37" spans="2:17">
      <c r="B37" s="39" t="s">
        <v>43</v>
      </c>
      <c r="C37" s="40">
        <v>15600000</v>
      </c>
      <c r="D37" s="40">
        <v>10273402</v>
      </c>
      <c r="E37" s="41">
        <v>6054604.4806249999</v>
      </c>
      <c r="F37" s="42">
        <f>+I37-E37</f>
        <v>3004087.479375001</v>
      </c>
      <c r="G37" s="903">
        <f>+'Annexure 6-SC Summary '!D107+'Annexure 8-Committed Orders'!F12</f>
        <v>9058691.9600000009</v>
      </c>
      <c r="H37" s="49">
        <v>0</v>
      </c>
      <c r="I37" s="49">
        <f t="shared" ref="I37:I50" si="1">H37+G37</f>
        <v>9058691.9600000009</v>
      </c>
      <c r="J37" s="51">
        <f>I37/C37</f>
        <v>0.58068538205128206</v>
      </c>
      <c r="L37" s="47" t="s">
        <v>834</v>
      </c>
      <c r="M37" s="47"/>
    </row>
    <row r="38" spans="2:17">
      <c r="B38" s="39" t="s">
        <v>44</v>
      </c>
      <c r="C38" s="40">
        <v>4200000</v>
      </c>
      <c r="D38" s="40">
        <v>4155655</v>
      </c>
      <c r="E38" s="41">
        <v>3359628.7095942404</v>
      </c>
      <c r="F38" s="42">
        <f>+I38-E38</f>
        <v>1057797.1704057595</v>
      </c>
      <c r="G38" s="904">
        <f>+'Annexure 6-SC Summary '!D106+'Annexure 6-SC Summary '!D105</f>
        <v>4417425.88</v>
      </c>
      <c r="H38" s="49">
        <v>0</v>
      </c>
      <c r="I38" s="50">
        <f t="shared" si="1"/>
        <v>4417425.88</v>
      </c>
      <c r="J38" s="51">
        <f>I38/C38</f>
        <v>1.0517680666666667</v>
      </c>
      <c r="L38" s="47" t="s">
        <v>27</v>
      </c>
      <c r="M38" s="47">
        <v>153815.69</v>
      </c>
      <c r="Q38" s="764">
        <f>H19+H28+H52</f>
        <v>49917207</v>
      </c>
    </row>
    <row r="39" spans="2:17">
      <c r="B39" s="39" t="s">
        <v>46</v>
      </c>
      <c r="C39" s="40">
        <v>2900000</v>
      </c>
      <c r="D39" s="40">
        <v>1670254</v>
      </c>
      <c r="E39" s="41">
        <v>2339943.165</v>
      </c>
      <c r="F39" s="42">
        <f>+I39-E39</f>
        <v>219070.35499999998</v>
      </c>
      <c r="G39" s="903">
        <f>+'Annexure 6-SC Summary '!D108</f>
        <v>2559013.52</v>
      </c>
      <c r="H39" s="49">
        <v>0</v>
      </c>
      <c r="I39" s="50">
        <f t="shared" si="1"/>
        <v>2559013.52</v>
      </c>
      <c r="J39" s="51">
        <f>I39/C39</f>
        <v>0.8824184551724138</v>
      </c>
      <c r="L39" s="47"/>
      <c r="M39" s="47"/>
    </row>
    <row r="40" spans="2:17">
      <c r="B40" s="39"/>
      <c r="C40" s="40"/>
      <c r="D40" s="40"/>
      <c r="E40" s="41"/>
      <c r="F40" s="42"/>
      <c r="G40" s="903"/>
      <c r="H40" s="49"/>
      <c r="I40" s="50"/>
      <c r="J40" s="51"/>
      <c r="L40" s="47"/>
      <c r="M40" s="47"/>
    </row>
    <row r="41" spans="2:17">
      <c r="B41" s="39" t="s">
        <v>47</v>
      </c>
      <c r="C41" s="40">
        <v>39200000</v>
      </c>
      <c r="D41" s="40">
        <v>17574621</v>
      </c>
      <c r="E41" s="41">
        <v>23601467.106450509</v>
      </c>
      <c r="F41" s="42">
        <f>+I41-E41</f>
        <v>7108046.9335494861</v>
      </c>
      <c r="G41" s="904">
        <f>+'Annexure 6-SC Summary '!D110+'Annexure 8-Committed Orders'!F13</f>
        <v>30709514.039999995</v>
      </c>
      <c r="H41" s="49">
        <v>0</v>
      </c>
      <c r="I41" s="50">
        <f t="shared" si="1"/>
        <v>30709514.039999995</v>
      </c>
      <c r="J41" s="51">
        <f>I41/C41</f>
        <v>0.78340597040816318</v>
      </c>
      <c r="L41" s="47" t="s">
        <v>834</v>
      </c>
      <c r="M41" s="47">
        <v>739977.4</v>
      </c>
    </row>
    <row r="42" spans="2:17">
      <c r="B42" s="39" t="s">
        <v>48</v>
      </c>
      <c r="C42" s="40">
        <v>8500000</v>
      </c>
      <c r="D42" s="40">
        <v>9719682</v>
      </c>
      <c r="E42" s="41">
        <v>0</v>
      </c>
      <c r="F42" s="42">
        <f>+I42-E42</f>
        <v>0</v>
      </c>
      <c r="G42" s="903">
        <v>0</v>
      </c>
      <c r="H42" s="49">
        <v>0</v>
      </c>
      <c r="I42" s="50">
        <f t="shared" si="1"/>
        <v>0</v>
      </c>
      <c r="J42" s="51">
        <f>I42/C42</f>
        <v>0</v>
      </c>
      <c r="L42" s="47"/>
      <c r="M42" s="47">
        <v>0</v>
      </c>
    </row>
    <row r="43" spans="2:17">
      <c r="B43" s="39" t="s">
        <v>49</v>
      </c>
      <c r="C43" s="40">
        <v>2000000</v>
      </c>
      <c r="D43" s="49">
        <v>2000000</v>
      </c>
      <c r="E43" s="41">
        <v>0</v>
      </c>
      <c r="F43" s="42">
        <f>+I43-E43</f>
        <v>26878</v>
      </c>
      <c r="G43" s="904">
        <f>+'Annexure 6-SC Summary '!D109</f>
        <v>26878</v>
      </c>
      <c r="H43" s="49">
        <v>0</v>
      </c>
      <c r="I43" s="50">
        <f t="shared" si="1"/>
        <v>26878</v>
      </c>
      <c r="J43" s="51">
        <f>I43/C43</f>
        <v>1.3439E-2</v>
      </c>
      <c r="L43" s="47"/>
      <c r="M43" s="47">
        <v>199830</v>
      </c>
    </row>
    <row r="44" spans="2:17">
      <c r="B44" s="39"/>
      <c r="C44" s="40"/>
      <c r="D44" s="40"/>
      <c r="E44" s="41"/>
      <c r="F44" s="42"/>
      <c r="G44" s="903"/>
      <c r="H44" s="49"/>
      <c r="I44" s="50"/>
      <c r="J44" s="51"/>
      <c r="L44" s="47"/>
      <c r="M44" s="47"/>
    </row>
    <row r="45" spans="2:17">
      <c r="B45" s="39" t="s">
        <v>50</v>
      </c>
      <c r="C45" s="40">
        <v>3400000</v>
      </c>
      <c r="D45" s="40">
        <v>1391469</v>
      </c>
      <c r="E45" s="41">
        <v>905957.08000000007</v>
      </c>
      <c r="F45" s="42">
        <f t="shared" ref="F45:F50" si="2">+I45-E45</f>
        <v>196216.91999999993</v>
      </c>
      <c r="G45" s="903">
        <f>+'Annexure 6-SC Summary '!D113</f>
        <v>1102174</v>
      </c>
      <c r="H45" s="49">
        <v>0</v>
      </c>
      <c r="I45" s="50">
        <f t="shared" si="1"/>
        <v>1102174</v>
      </c>
      <c r="J45" s="51">
        <f t="shared" ref="J45:J50" si="3">I45/C45</f>
        <v>0.32416882352941179</v>
      </c>
      <c r="L45" s="47" t="s">
        <v>27</v>
      </c>
      <c r="M45" s="47">
        <v>0</v>
      </c>
    </row>
    <row r="46" spans="2:17">
      <c r="B46" s="39" t="s">
        <v>51</v>
      </c>
      <c r="C46" s="40">
        <v>10300000</v>
      </c>
      <c r="D46" s="40">
        <v>5523719.1200000001</v>
      </c>
      <c r="E46" s="41">
        <v>9981183.2974395454</v>
      </c>
      <c r="F46" s="42">
        <f t="shared" si="2"/>
        <v>2157394.1225604545</v>
      </c>
      <c r="G46" s="904">
        <f>+'Annexure 6-SC Summary '!D103</f>
        <v>12138577.42</v>
      </c>
      <c r="H46" s="49">
        <v>0</v>
      </c>
      <c r="I46" s="50">
        <f t="shared" si="1"/>
        <v>12138577.42</v>
      </c>
      <c r="J46" s="51">
        <f t="shared" si="3"/>
        <v>1.1785026621359223</v>
      </c>
      <c r="L46" s="47" t="s">
        <v>27</v>
      </c>
      <c r="M46" s="47">
        <v>2310029.06</v>
      </c>
    </row>
    <row r="47" spans="2:17">
      <c r="B47" s="39" t="s">
        <v>52</v>
      </c>
      <c r="C47" s="40">
        <v>5700000</v>
      </c>
      <c r="D47" s="40">
        <v>3186640.6</v>
      </c>
      <c r="E47" s="41">
        <v>2517300.9981900002</v>
      </c>
      <c r="F47" s="42">
        <f t="shared" si="2"/>
        <v>1439275.1418099999</v>
      </c>
      <c r="G47" s="903">
        <f>+'Annexure 6-SC Summary '!D104</f>
        <v>3956576.14</v>
      </c>
      <c r="H47" s="49">
        <v>0</v>
      </c>
      <c r="I47" s="50">
        <f t="shared" si="1"/>
        <v>3956576.14</v>
      </c>
      <c r="J47" s="51">
        <f t="shared" si="3"/>
        <v>0.6941361649122807</v>
      </c>
      <c r="L47" s="47"/>
      <c r="M47" s="47">
        <v>0</v>
      </c>
    </row>
    <row r="48" spans="2:17">
      <c r="B48" s="39" t="s">
        <v>53</v>
      </c>
      <c r="C48" s="40">
        <v>5600000</v>
      </c>
      <c r="D48" s="40">
        <v>3465990.23</v>
      </c>
      <c r="E48" s="41">
        <v>1787139.6997480041</v>
      </c>
      <c r="F48" s="42">
        <f t="shared" si="2"/>
        <v>173434.23025199585</v>
      </c>
      <c r="G48" s="903">
        <f>+'Annexure 6-SC Summary '!D111</f>
        <v>1960573.93</v>
      </c>
      <c r="H48" s="49">
        <v>0</v>
      </c>
      <c r="I48" s="50">
        <f t="shared" si="1"/>
        <v>1960573.93</v>
      </c>
      <c r="J48" s="51">
        <f t="shared" si="3"/>
        <v>0.3501024875</v>
      </c>
      <c r="L48" s="47" t="s">
        <v>27</v>
      </c>
      <c r="M48" s="47">
        <v>0</v>
      </c>
    </row>
    <row r="49" spans="2:28">
      <c r="B49" s="39" t="s">
        <v>54</v>
      </c>
      <c r="C49" s="40">
        <v>800000</v>
      </c>
      <c r="D49" s="49">
        <v>800000</v>
      </c>
      <c r="E49" s="41">
        <v>0</v>
      </c>
      <c r="F49" s="42">
        <f t="shared" si="2"/>
        <v>0</v>
      </c>
      <c r="G49" s="903">
        <v>0</v>
      </c>
      <c r="H49" s="49">
        <v>0</v>
      </c>
      <c r="I49" s="50">
        <f t="shared" si="1"/>
        <v>0</v>
      </c>
      <c r="J49" s="51">
        <f t="shared" si="3"/>
        <v>0</v>
      </c>
      <c r="L49" s="47"/>
      <c r="M49" s="47">
        <v>0</v>
      </c>
    </row>
    <row r="50" spans="2:28">
      <c r="B50" s="39" t="s">
        <v>55</v>
      </c>
      <c r="C50" s="40">
        <v>800000</v>
      </c>
      <c r="D50" s="40">
        <v>628861</v>
      </c>
      <c r="E50" s="41">
        <v>204605.8</v>
      </c>
      <c r="F50" s="42">
        <f t="shared" si="2"/>
        <v>0</v>
      </c>
      <c r="G50" s="95">
        <f>+'Annexure 6-SC Summary '!D112</f>
        <v>204605.8</v>
      </c>
      <c r="H50" s="40">
        <v>0</v>
      </c>
      <c r="I50" s="50">
        <f t="shared" si="1"/>
        <v>204605.8</v>
      </c>
      <c r="J50" s="51">
        <f t="shared" si="3"/>
        <v>0.25575724999999999</v>
      </c>
      <c r="L50" s="47"/>
      <c r="M50" s="47"/>
    </row>
    <row r="51" spans="2:28">
      <c r="B51" s="56"/>
      <c r="C51" s="57"/>
      <c r="D51" s="57"/>
      <c r="E51" s="59"/>
      <c r="F51" s="60"/>
      <c r="G51" s="97"/>
      <c r="H51" s="57"/>
      <c r="I51" s="58"/>
      <c r="J51" s="63"/>
      <c r="L51" s="64"/>
      <c r="M51" s="64"/>
    </row>
    <row r="52" spans="2:28" s="100" customFormat="1">
      <c r="B52" s="65" t="s">
        <v>56</v>
      </c>
      <c r="C52" s="66">
        <f>SUM(C31:C51)</f>
        <v>108400000</v>
      </c>
      <c r="D52" s="66">
        <v>69041277.950000003</v>
      </c>
      <c r="E52" s="68">
        <f>SUM(E31:E51)</f>
        <v>56771211.097047292</v>
      </c>
      <c r="F52" s="69">
        <f>+I52-E52</f>
        <v>15382200.352952711</v>
      </c>
      <c r="G52" s="70">
        <f>SUM(G31:G51)</f>
        <v>66134030.68999999</v>
      </c>
      <c r="H52" s="98">
        <f>SUM(H30:H51)</f>
        <v>6019380.7599999998</v>
      </c>
      <c r="I52" s="72">
        <f>SUM(I31:I51)</f>
        <v>72153411.450000003</v>
      </c>
      <c r="J52" s="99">
        <f>I52/C52</f>
        <v>0.6656218768450185</v>
      </c>
      <c r="L52" s="101"/>
      <c r="M52" s="101">
        <f>SUM(M31:M51)</f>
        <v>3403652.1500000004</v>
      </c>
      <c r="N52" s="74">
        <f>G52+H52</f>
        <v>72153411.449999988</v>
      </c>
      <c r="O52" t="b">
        <f>N52=I52</f>
        <v>1</v>
      </c>
      <c r="P52" s="759"/>
      <c r="Q52" s="763"/>
      <c r="R52" s="765"/>
      <c r="S52" s="766"/>
      <c r="T52" s="766"/>
      <c r="U52" s="766"/>
      <c r="V52" s="765"/>
      <c r="AB52" s="992"/>
    </row>
    <row r="53" spans="2:28">
      <c r="B53" s="39"/>
      <c r="C53" s="40"/>
      <c r="D53" s="40"/>
      <c r="E53" s="41"/>
      <c r="F53" s="42"/>
      <c r="G53" s="43"/>
      <c r="H53" s="44"/>
      <c r="I53" s="45"/>
      <c r="J53" s="46"/>
      <c r="L53" s="47"/>
      <c r="M53" s="47"/>
    </row>
    <row r="54" spans="2:28">
      <c r="B54" s="48" t="s">
        <v>57</v>
      </c>
      <c r="C54" s="40"/>
      <c r="D54" s="40"/>
      <c r="E54" s="41"/>
      <c r="F54" s="42"/>
      <c r="G54" s="43"/>
      <c r="H54" s="44"/>
      <c r="I54" s="45"/>
      <c r="J54" s="46"/>
      <c r="L54" s="47"/>
      <c r="M54" s="47"/>
    </row>
    <row r="55" spans="2:28">
      <c r="B55" s="39" t="s">
        <v>58</v>
      </c>
      <c r="C55" s="40">
        <v>3600000</v>
      </c>
      <c r="D55" s="40">
        <v>3600000</v>
      </c>
      <c r="E55" s="41"/>
      <c r="F55" s="42">
        <f>+I55-E55</f>
        <v>0</v>
      </c>
      <c r="G55" s="43"/>
      <c r="H55" s="44"/>
      <c r="I55" s="45"/>
      <c r="J55" s="46"/>
      <c r="L55" s="47"/>
      <c r="M55" s="47"/>
      <c r="N55" s="55"/>
    </row>
    <row r="56" spans="2:28">
      <c r="B56" s="56" t="s">
        <v>59</v>
      </c>
      <c r="C56" s="57">
        <v>1200000</v>
      </c>
      <c r="D56" s="57">
        <v>1200000</v>
      </c>
      <c r="E56" s="59"/>
      <c r="F56" s="60">
        <f>+I56-E56</f>
        <v>0</v>
      </c>
      <c r="G56" s="61"/>
      <c r="H56" s="91"/>
      <c r="I56" s="102"/>
      <c r="J56" s="103"/>
      <c r="L56" s="64"/>
      <c r="M56" s="64"/>
    </row>
    <row r="57" spans="2:28">
      <c r="B57" s="65" t="s">
        <v>60</v>
      </c>
      <c r="C57" s="66">
        <f>SUM(C55:C56)</f>
        <v>4800000</v>
      </c>
      <c r="D57" s="66">
        <v>4800000</v>
      </c>
      <c r="E57" s="68"/>
      <c r="F57" s="69"/>
      <c r="G57" s="104"/>
      <c r="H57" s="44"/>
      <c r="I57" s="45"/>
      <c r="J57" s="46"/>
      <c r="L57" s="77"/>
      <c r="M57" s="77"/>
    </row>
    <row r="58" spans="2:28">
      <c r="B58" s="39"/>
      <c r="C58" s="40"/>
      <c r="D58" s="40"/>
      <c r="E58" s="41"/>
      <c r="F58" s="42"/>
      <c r="G58" s="105"/>
      <c r="H58" s="44"/>
      <c r="I58" s="45"/>
      <c r="J58" s="46"/>
      <c r="L58" s="47"/>
      <c r="M58" s="47"/>
    </row>
    <row r="59" spans="2:28">
      <c r="B59" s="48" t="s">
        <v>61</v>
      </c>
      <c r="C59" s="40"/>
      <c r="D59" s="40"/>
      <c r="E59" s="41"/>
      <c r="F59" s="42"/>
      <c r="G59" s="105"/>
      <c r="H59" s="44"/>
      <c r="I59" s="45"/>
      <c r="J59" s="46"/>
      <c r="L59" s="47"/>
      <c r="M59" s="47"/>
    </row>
    <row r="60" spans="2:28">
      <c r="B60" s="39" t="s">
        <v>62</v>
      </c>
      <c r="C60" s="40">
        <v>5307488</v>
      </c>
      <c r="D60" s="40">
        <v>4240271.5975000001</v>
      </c>
      <c r="E60" s="41">
        <v>6312987.9675000003</v>
      </c>
      <c r="F60" s="42">
        <f>+I60-E60</f>
        <v>0</v>
      </c>
      <c r="G60" s="105"/>
      <c r="H60" s="899">
        <f>'Annexure 9-OHP'!G20*12.5%</f>
        <v>6312987.9675000003</v>
      </c>
      <c r="I60" s="53">
        <f>H60+G60</f>
        <v>6312987.9675000003</v>
      </c>
      <c r="J60" s="51">
        <f>I60/C60</f>
        <v>1.1894493152881365</v>
      </c>
      <c r="L60" s="47" t="s">
        <v>835</v>
      </c>
      <c r="M60" s="106">
        <f>(M26+M16+M18)*12.5%</f>
        <v>470859.80999999994</v>
      </c>
      <c r="N60" s="2"/>
    </row>
    <row r="61" spans="2:28">
      <c r="B61" s="39" t="s">
        <v>63</v>
      </c>
      <c r="C61" s="40">
        <v>4776739</v>
      </c>
      <c r="D61" s="40">
        <v>3816244.43775</v>
      </c>
      <c r="E61" s="41">
        <v>5615685.7874999996</v>
      </c>
      <c r="F61" s="42">
        <f>+I61-E61</f>
        <v>0</v>
      </c>
      <c r="G61" s="905">
        <f>'Annexure 9-OHP'!G29*10%</f>
        <v>5615685.7874999996</v>
      </c>
      <c r="H61" s="44"/>
      <c r="I61" s="53">
        <f>H61+G61</f>
        <v>5615685.7874999996</v>
      </c>
      <c r="J61" s="51">
        <f>I61/C61</f>
        <v>1.1756316992617766</v>
      </c>
      <c r="L61" s="47" t="s">
        <v>835</v>
      </c>
      <c r="M61" s="47">
        <v>423773.82940909103</v>
      </c>
      <c r="N61" s="55"/>
      <c r="O61" s="55"/>
    </row>
    <row r="62" spans="2:28">
      <c r="B62" s="56" t="s">
        <v>64</v>
      </c>
      <c r="C62" s="57">
        <v>15823068</v>
      </c>
      <c r="D62" s="57">
        <v>13528868.811250001</v>
      </c>
      <c r="E62" s="59">
        <v>13335575.463315612</v>
      </c>
      <c r="F62" s="60">
        <f>+I62-E62</f>
        <v>2710519.880512476</v>
      </c>
      <c r="G62" s="906">
        <f>'Annexure 9-OHP'!G42*12.5%</f>
        <v>16046095.343828088</v>
      </c>
      <c r="H62" s="91"/>
      <c r="I62" s="62">
        <f>H62+G62</f>
        <v>16046095.343828088</v>
      </c>
      <c r="J62" s="63">
        <f>I62/C62</f>
        <v>1.0140950758619054</v>
      </c>
      <c r="L62" s="64" t="s">
        <v>835</v>
      </c>
      <c r="M62" s="64">
        <v>957078.5079924243</v>
      </c>
    </row>
    <row r="63" spans="2:28">
      <c r="B63" s="65" t="s">
        <v>65</v>
      </c>
      <c r="C63" s="94">
        <f>SUM(C60:C62)</f>
        <v>25907295</v>
      </c>
      <c r="D63" s="94">
        <v>21585384.846500002</v>
      </c>
      <c r="E63" s="68">
        <f>SUM(E60:E62)</f>
        <v>25264249.218315609</v>
      </c>
      <c r="F63" s="69">
        <f>+I63-E63</f>
        <v>2710519.880512476</v>
      </c>
      <c r="G63" s="70">
        <f>SUM(G61:G62)</f>
        <v>21661781.131328087</v>
      </c>
      <c r="H63" s="98">
        <f>SUM(H60:H62)</f>
        <v>6312987.9675000003</v>
      </c>
      <c r="I63" s="72">
        <f>SUM(I60:I62)</f>
        <v>27974769.098828085</v>
      </c>
      <c r="J63" s="73">
        <f>I63/C63</f>
        <v>1.0798027775122059</v>
      </c>
      <c r="L63" s="106"/>
      <c r="M63" s="106">
        <f>SUM(M60:M62)</f>
        <v>1851712.1474015154</v>
      </c>
      <c r="N63" s="74">
        <f>G63+H63</f>
        <v>27974769.098828088</v>
      </c>
      <c r="O63" t="b">
        <f>N63=I63</f>
        <v>1</v>
      </c>
      <c r="Q63" s="763"/>
    </row>
    <row r="64" spans="2:28">
      <c r="B64" s="89"/>
      <c r="C64" s="57"/>
      <c r="D64" s="57"/>
      <c r="E64" s="59"/>
      <c r="F64" s="60"/>
      <c r="G64" s="61"/>
      <c r="H64" s="91"/>
      <c r="I64" s="102"/>
      <c r="J64" s="103"/>
      <c r="L64" s="64"/>
      <c r="M64" s="64"/>
    </row>
    <row r="65" spans="2:15" ht="15" thickBot="1">
      <c r="B65" s="107" t="s">
        <v>66</v>
      </c>
      <c r="C65" s="108">
        <f>+C63+C57+C52+C28+C19</f>
        <v>194951735</v>
      </c>
      <c r="D65" s="108">
        <v>163738508.11649999</v>
      </c>
      <c r="E65" s="109">
        <f>E63+E28+E19+E52</f>
        <v>180930838.03267428</v>
      </c>
      <c r="F65" s="110">
        <f>+I65-E65</f>
        <v>24394678.924612314</v>
      </c>
      <c r="G65" s="111">
        <f>G63+G28+G19+G52</f>
        <v>149095321.98978657</v>
      </c>
      <c r="H65" s="112">
        <f>H63+H28+H19+H52</f>
        <v>56230194.967499994</v>
      </c>
      <c r="I65" s="112">
        <f>I63+I28+I19+I52</f>
        <v>205325516.9572866</v>
      </c>
      <c r="J65" s="113">
        <f>I65/C65</f>
        <v>1.0532120524974378</v>
      </c>
      <c r="L65" s="114"/>
      <c r="M65" s="114">
        <f>M63+M28+M19+M52</f>
        <v>13275218.697401514</v>
      </c>
      <c r="N65" s="74">
        <f>G65+H65</f>
        <v>205325516.95728657</v>
      </c>
      <c r="O65" t="b">
        <f>N65=I65</f>
        <v>1</v>
      </c>
    </row>
    <row r="66" spans="2:15">
      <c r="B66" s="100"/>
      <c r="C66" s="69"/>
      <c r="D66" s="69" t="s">
        <v>67</v>
      </c>
      <c r="E66" s="69"/>
      <c r="F66" s="74" t="s">
        <v>915</v>
      </c>
      <c r="G66" s="55">
        <f>-G61</f>
        <v>-5615685.7874999996</v>
      </c>
      <c r="H66" s="75"/>
      <c r="I66" s="75"/>
      <c r="J66" s="115"/>
      <c r="L66" s="75"/>
      <c r="M66" s="75"/>
    </row>
    <row r="67" spans="2:15">
      <c r="C67" s="116" t="s">
        <v>68</v>
      </c>
      <c r="D67" s="74" t="s">
        <v>69</v>
      </c>
      <c r="F67" s="74" t="s">
        <v>916</v>
      </c>
      <c r="G67" s="74">
        <f>+'Annexure 6-SC Summary '!AC93</f>
        <v>6804409.9460000005</v>
      </c>
      <c r="H67" s="2"/>
      <c r="I67" s="55"/>
    </row>
    <row r="68" spans="2:15">
      <c r="C68" s="116"/>
      <c r="G68" s="117">
        <f>G67+G65+G66</f>
        <v>150284046.14828658</v>
      </c>
      <c r="H68" s="2"/>
      <c r="I68" s="55"/>
      <c r="J68" s="55"/>
    </row>
    <row r="69" spans="2:15">
      <c r="C69" s="116" t="s">
        <v>70</v>
      </c>
      <c r="D69" s="74" t="s">
        <v>71</v>
      </c>
      <c r="F69" s="74" t="s">
        <v>917</v>
      </c>
      <c r="G69" s="118">
        <f>-SUM('Annexure 6-SC Summary '!AC31:AC37)</f>
        <v>-929013.38099999994</v>
      </c>
      <c r="H69" s="2"/>
      <c r="I69" s="55"/>
    </row>
    <row r="70" spans="2:15">
      <c r="D70" s="74" t="s">
        <v>72</v>
      </c>
      <c r="G70" s="55">
        <f>SUM(G68:G69)</f>
        <v>149355032.76728657</v>
      </c>
      <c r="H70" s="2"/>
      <c r="I70" s="55"/>
    </row>
    <row r="71" spans="2:15">
      <c r="F71" s="74" t="s">
        <v>968</v>
      </c>
      <c r="G71" s="55">
        <f>-'Annexure 9-OHP'!G42*12.5%</f>
        <v>-16046095.343828088</v>
      </c>
      <c r="H71" s="2"/>
      <c r="I71" s="55"/>
    </row>
    <row r="72" spans="2:15">
      <c r="F72" s="74" t="s">
        <v>969</v>
      </c>
      <c r="G72" s="922">
        <f>'Annexure 9-OHP'!I42*12.5%</f>
        <v>15737278.02393231</v>
      </c>
      <c r="H72" s="2"/>
      <c r="I72" s="55"/>
      <c r="L72" s="74">
        <v>7712286.2240000004</v>
      </c>
    </row>
    <row r="73" spans="2:15">
      <c r="G73" s="2">
        <f>SUM(G70:G72)</f>
        <v>149046215.44739079</v>
      </c>
      <c r="H73" s="2"/>
      <c r="I73" s="55"/>
    </row>
    <row r="74" spans="2:15">
      <c r="D74" s="74" t="s">
        <v>73</v>
      </c>
      <c r="G74" s="2">
        <v>148899013.14794764</v>
      </c>
      <c r="H74" s="2"/>
      <c r="I74" s="55"/>
    </row>
    <row r="75" spans="2:15">
      <c r="G75" s="2"/>
      <c r="H75" s="2"/>
      <c r="I75" s="55"/>
    </row>
    <row r="76" spans="2:15" ht="15" thickBot="1">
      <c r="D76" s="74" t="s">
        <v>74</v>
      </c>
      <c r="G76" s="119">
        <f>G73-G74</f>
        <v>147202.29944315553</v>
      </c>
      <c r="H76" s="2"/>
      <c r="I76" s="55"/>
    </row>
    <row r="77" spans="2:15" ht="15" thickTop="1">
      <c r="E77" s="2"/>
      <c r="G77" s="2"/>
      <c r="I77" s="55"/>
      <c r="J77" s="120"/>
    </row>
    <row r="78" spans="2:15">
      <c r="G78" s="2"/>
      <c r="I78" s="55"/>
    </row>
    <row r="79" spans="2:15">
      <c r="G79" s="55">
        <f>-'Annexure 6-SC Summary '!AG93</f>
        <v>16800012.971150987</v>
      </c>
    </row>
    <row r="80" spans="2:15">
      <c r="G80" s="74">
        <f>G79*12.5%</f>
        <v>2100001.6213938734</v>
      </c>
      <c r="H80" s="74"/>
      <c r="I80" s="74"/>
      <c r="J80" s="74"/>
      <c r="K80" s="74"/>
    </row>
    <row r="82" spans="6:9" ht="15" thickBot="1">
      <c r="G82" s="858">
        <f>SUM(G79:G81)</f>
        <v>18900014.592544861</v>
      </c>
    </row>
    <row r="83" spans="6:9" ht="15" thickTop="1"/>
    <row r="85" spans="6:9">
      <c r="G85" s="55"/>
    </row>
    <row r="86" spans="6:9">
      <c r="G86" s="121"/>
    </row>
    <row r="87" spans="6:9">
      <c r="G87" s="55"/>
    </row>
    <row r="88" spans="6:9">
      <c r="F88" s="1078" t="s">
        <v>1066</v>
      </c>
      <c r="G88" s="1078"/>
      <c r="H88" t="s">
        <v>6</v>
      </c>
    </row>
    <row r="89" spans="6:9">
      <c r="F89" s="74" t="s">
        <v>1061</v>
      </c>
      <c r="G89" s="2">
        <f>'Annexure -3 Material Summary'!E16</f>
        <v>11224439.970000001</v>
      </c>
      <c r="H89" s="2">
        <v>11335926.479999999</v>
      </c>
      <c r="I89" s="55">
        <f>G89-H89</f>
        <v>-111486.50999999791</v>
      </c>
    </row>
    <row r="90" spans="6:9">
      <c r="F90" s="74" t="s">
        <v>1062</v>
      </c>
      <c r="G90" s="2">
        <f>'Annexure-4 Labour Cost Summary'!H19</f>
        <v>13348378.739999996</v>
      </c>
      <c r="H90" s="2">
        <v>13352436</v>
      </c>
      <c r="I90" s="55">
        <f t="shared" ref="I90:I95" si="4">G90-H90</f>
        <v>-4057.2600000035018</v>
      </c>
    </row>
    <row r="91" spans="6:9">
      <c r="F91" s="74" t="s">
        <v>1063</v>
      </c>
      <c r="G91" s="2">
        <f>'Annexure-5 Plant Summary'!F14</f>
        <v>4267704.99</v>
      </c>
      <c r="H91" s="2">
        <v>4267752.6900000004</v>
      </c>
      <c r="I91" s="55">
        <f t="shared" si="4"/>
        <v>-47.700000000186265</v>
      </c>
    </row>
    <row r="92" spans="6:9">
      <c r="F92" s="74" t="s">
        <v>1064</v>
      </c>
      <c r="G92" s="2">
        <f>'Annexure 6-SC Summary '!AE93</f>
        <v>88420131.084999949</v>
      </c>
      <c r="H92" s="2">
        <v>88432989</v>
      </c>
      <c r="I92" s="55">
        <f t="shared" si="4"/>
        <v>-12857.91500005126</v>
      </c>
    </row>
    <row r="93" spans="6:9">
      <c r="F93" s="74" t="s">
        <v>152</v>
      </c>
      <c r="G93" s="2">
        <f>'Annexure 7-Overhead Summary'!E12</f>
        <v>1551843.3809523808</v>
      </c>
      <c r="H93" s="2">
        <v>1607009.050000001</v>
      </c>
      <c r="I93" s="55">
        <f t="shared" si="4"/>
        <v>-55165.669047620147</v>
      </c>
    </row>
    <row r="94" spans="6:9">
      <c r="F94" s="74" t="s">
        <v>1065</v>
      </c>
      <c r="G94" s="2">
        <f>'Annexure 8-Committed Orders'!F14</f>
        <v>892639.16</v>
      </c>
      <c r="H94" s="2">
        <v>892639.16</v>
      </c>
      <c r="I94" s="55">
        <f t="shared" si="4"/>
        <v>0</v>
      </c>
    </row>
    <row r="95" spans="6:9">
      <c r="F95" s="74" t="s">
        <v>795</v>
      </c>
      <c r="G95" s="2">
        <f>'Staff Cost Summary'!E8</f>
        <v>13614034.097506117</v>
      </c>
      <c r="H95" s="2">
        <v>13625148.664778844</v>
      </c>
      <c r="I95" s="55">
        <f t="shared" si="4"/>
        <v>-11114.567272726446</v>
      </c>
    </row>
    <row r="96" spans="6:9">
      <c r="G96" s="2">
        <f>SUM(G89:G95)</f>
        <v>133319171.42345844</v>
      </c>
      <c r="H96" s="2">
        <f>SUM(H89:H95)</f>
        <v>133513901.04477884</v>
      </c>
      <c r="I96" s="55"/>
    </row>
    <row r="97" spans="6:9">
      <c r="F97" s="74" t="s">
        <v>1067</v>
      </c>
      <c r="G97" s="2" t="s">
        <v>1068</v>
      </c>
      <c r="H97" s="2">
        <v>-165424.14904761908</v>
      </c>
      <c r="I97" s="55">
        <f>-H97</f>
        <v>165424.14904761908</v>
      </c>
    </row>
    <row r="98" spans="6:9">
      <c r="G98" s="2">
        <f>G96</f>
        <v>133319171.42345844</v>
      </c>
      <c r="H98" s="2">
        <f>SUM(H96:H97)</f>
        <v>133348476.89573123</v>
      </c>
      <c r="I98" s="55"/>
    </row>
    <row r="99" spans="6:9">
      <c r="F99" s="74" t="s">
        <v>61</v>
      </c>
      <c r="G99" s="2">
        <f>'Annexure 9-OHP'!I42*12.5%</f>
        <v>15737278.02393231</v>
      </c>
      <c r="H99" s="2">
        <v>15550536.546216402</v>
      </c>
      <c r="I99" s="55">
        <f>-'Annexure 9-OHP'!I38*12.5%</f>
        <v>-191683.875</v>
      </c>
    </row>
    <row r="100" spans="6:9">
      <c r="G100" s="2">
        <f>SUM(G98:G99)</f>
        <v>149056449.44739076</v>
      </c>
      <c r="H100" s="2">
        <f>SUM(H98:H99)</f>
        <v>148899013.44194764</v>
      </c>
      <c r="I100" s="55">
        <f>G100-H100</f>
        <v>157436.00544312596</v>
      </c>
    </row>
    <row r="102" spans="6:9">
      <c r="G102" s="55">
        <f>SUM(G52,G28,G19)</f>
        <v>127433540.85845849</v>
      </c>
    </row>
    <row r="103" spans="6:9">
      <c r="G103" s="55">
        <f>'Annexure 6-SC Summary '!W93-'Annexure 6-SC Summary '!AA93</f>
        <v>6804409.9460000033</v>
      </c>
    </row>
    <row r="104" spans="6:9">
      <c r="G104" s="2">
        <f>-SUM('Annexure 6-SC Summary '!AC31:AC37)</f>
        <v>-929013.38099999994</v>
      </c>
    </row>
    <row r="105" spans="6:9">
      <c r="G105" s="55">
        <f>SUM(G102:G104)-G96</f>
        <v>-10233.999999940395</v>
      </c>
    </row>
    <row r="111" spans="6:9">
      <c r="H111" t="s">
        <v>102</v>
      </c>
    </row>
  </sheetData>
  <mergeCells count="14">
    <mergeCell ref="F88:G88"/>
    <mergeCell ref="G11:J11"/>
    <mergeCell ref="L11:L12"/>
    <mergeCell ref="M11:M12"/>
    <mergeCell ref="B1:I1"/>
    <mergeCell ref="B2:I2"/>
    <mergeCell ref="G5:H5"/>
    <mergeCell ref="G7:H7"/>
    <mergeCell ref="G9:H9"/>
    <mergeCell ref="B11:B12"/>
    <mergeCell ref="C11:C12"/>
    <mergeCell ref="D11:D12"/>
    <mergeCell ref="E11:E12"/>
    <mergeCell ref="F11:F12"/>
  </mergeCells>
  <pageMargins left="0.52" right="0.27" top="0.75" bottom="0.75" header="0.3" footer="0.3"/>
  <pageSetup paperSize="9" scale="55"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K19"/>
  <sheetViews>
    <sheetView view="pageBreakPreview" zoomScale="85" zoomScaleNormal="100" zoomScaleSheetLayoutView="85" workbookViewId="0">
      <selection activeCell="E15" sqref="E15"/>
    </sheetView>
  </sheetViews>
  <sheetFormatPr defaultRowHeight="14.5"/>
  <cols>
    <col min="1" max="1" width="11.1796875" customWidth="1"/>
    <col min="2" max="2" width="29.7265625" customWidth="1"/>
    <col min="3" max="3" width="15.26953125" style="2" customWidth="1"/>
    <col min="4" max="4" width="16.54296875" style="2" customWidth="1"/>
    <col min="5" max="5" width="20.7265625" style="2" customWidth="1"/>
    <col min="6" max="6" width="10" customWidth="1"/>
    <col min="7" max="7" width="14" bestFit="1" customWidth="1"/>
    <col min="8" max="8" width="11.453125" bestFit="1" customWidth="1"/>
  </cols>
  <sheetData>
    <row r="1" spans="1:11" ht="20">
      <c r="A1" s="1095" t="s">
        <v>0</v>
      </c>
      <c r="B1" s="1095"/>
      <c r="C1" s="1095"/>
      <c r="D1" s="1095"/>
      <c r="E1" s="1095"/>
    </row>
    <row r="2" spans="1:11" ht="16" thickBot="1">
      <c r="A2" s="1096" t="s">
        <v>918</v>
      </c>
      <c r="B2" s="1096"/>
      <c r="C2" s="1096"/>
      <c r="D2" s="1096"/>
      <c r="E2" s="1096"/>
    </row>
    <row r="3" spans="1:11">
      <c r="A3" s="9"/>
      <c r="B3" s="285"/>
      <c r="C3" s="285"/>
      <c r="D3" s="286"/>
      <c r="E3" s="287"/>
    </row>
    <row r="4" spans="1:11">
      <c r="A4" s="313" t="s">
        <v>137</v>
      </c>
      <c r="B4" t="s">
        <v>138</v>
      </c>
      <c r="C4"/>
      <c r="D4" s="314" t="s">
        <v>3</v>
      </c>
      <c r="E4" s="847">
        <f>'KCE-PC 14 INT'!G3</f>
        <v>45039</v>
      </c>
    </row>
    <row r="5" spans="1:11">
      <c r="A5" s="313" t="s">
        <v>94</v>
      </c>
      <c r="B5" t="s">
        <v>95</v>
      </c>
      <c r="C5"/>
      <c r="D5" s="314" t="s">
        <v>5</v>
      </c>
      <c r="E5" s="848" t="str">
        <f>+'Annexure 9-OHP'!F6</f>
        <v>KCE-14</v>
      </c>
    </row>
    <row r="6" spans="1:11">
      <c r="A6" s="313" t="s">
        <v>139</v>
      </c>
      <c r="B6" t="s">
        <v>140</v>
      </c>
      <c r="C6"/>
      <c r="D6" s="314" t="s">
        <v>8</v>
      </c>
      <c r="E6" s="848" t="s">
        <v>9</v>
      </c>
    </row>
    <row r="7" spans="1:11" ht="15" thickBot="1">
      <c r="A7" s="288"/>
      <c r="B7" s="289"/>
      <c r="C7" s="290"/>
      <c r="D7" s="835"/>
      <c r="E7" s="291"/>
    </row>
    <row r="8" spans="1:11" ht="15" thickBot="1">
      <c r="C8" s="292"/>
      <c r="D8" s="292"/>
      <c r="E8" s="292"/>
      <c r="F8" s="292"/>
      <c r="G8" s="292"/>
      <c r="H8" s="292"/>
      <c r="I8" s="292"/>
      <c r="J8" s="292"/>
      <c r="K8" s="292"/>
    </row>
    <row r="9" spans="1:11" s="100" customFormat="1">
      <c r="A9" s="293"/>
      <c r="B9" s="293" t="s">
        <v>800</v>
      </c>
      <c r="C9" s="294" t="s">
        <v>142</v>
      </c>
      <c r="D9" s="294" t="s">
        <v>143</v>
      </c>
      <c r="E9" s="295" t="s">
        <v>144</v>
      </c>
    </row>
    <row r="10" spans="1:11">
      <c r="A10" s="849">
        <v>1</v>
      </c>
      <c r="B10" s="296" t="s">
        <v>146</v>
      </c>
      <c r="C10" s="297">
        <f>+'Annexure 6-SC Summary '!E97</f>
        <v>6815419.5659849355</v>
      </c>
      <c r="D10" s="889">
        <f>E10-C10</f>
        <v>692540.66401506495</v>
      </c>
      <c r="E10" s="298">
        <f>+'Annexure 6-SC Summary '!D97</f>
        <v>7507960.2300000004</v>
      </c>
    </row>
    <row r="11" spans="1:11">
      <c r="A11" s="850">
        <v>2</v>
      </c>
      <c r="B11" s="299" t="s">
        <v>148</v>
      </c>
      <c r="C11" s="300">
        <f>+'Annexure -3 Material Summary'!C11+'Annexure -3 Material Summary'!C13</f>
        <v>6283250.0900000008</v>
      </c>
      <c r="D11" s="300">
        <f>E11-C11</f>
        <v>318913.47999999952</v>
      </c>
      <c r="E11" s="301">
        <f>+'Annexure -3 Material Summary'!E11+'Annexure -3 Material Summary'!E13+'Annexure -3 Material Summary'!E15</f>
        <v>6602163.5700000003</v>
      </c>
    </row>
    <row r="12" spans="1:11">
      <c r="A12" s="850">
        <v>3</v>
      </c>
      <c r="B12" s="299" t="s">
        <v>150</v>
      </c>
      <c r="C12" s="300">
        <f>+'Annexure-5 Plant Summary'!D10+'Annexure-5 Plant Summary'!D11</f>
        <v>3700026.72</v>
      </c>
      <c r="D12" s="300">
        <f>E12-C12</f>
        <v>567678.27</v>
      </c>
      <c r="E12" s="301">
        <f>+'Annexure-5 Plant Summary'!F10+'Annexure-5 Plant Summary'!F11</f>
        <v>4267704.99</v>
      </c>
    </row>
    <row r="13" spans="1:11">
      <c r="A13" s="850">
        <v>4</v>
      </c>
      <c r="B13" s="299" t="s">
        <v>152</v>
      </c>
      <c r="C13" s="300">
        <f>+'Annexure 7-Overhead Summary'!C10</f>
        <v>1391632.71</v>
      </c>
      <c r="D13" s="300">
        <f>E13-C13</f>
        <v>160210.67095238087</v>
      </c>
      <c r="E13" s="301">
        <f>+'Annexure 7-Overhead Summary'!E12</f>
        <v>1551843.3809523808</v>
      </c>
    </row>
    <row r="14" spans="1:11">
      <c r="A14" s="851">
        <v>5</v>
      </c>
      <c r="B14" s="302" t="s">
        <v>154</v>
      </c>
      <c r="C14" s="303">
        <f>+'Annexure 8-Committed Orders'!D10</f>
        <v>190216.73</v>
      </c>
      <c r="D14" s="303">
        <f>E14-C14</f>
        <v>-109350</v>
      </c>
      <c r="E14" s="304">
        <f>+'Committed Orders'!H5</f>
        <v>80866.73000000001</v>
      </c>
    </row>
    <row r="15" spans="1:11" s="100" customFormat="1" ht="15" thickBot="1">
      <c r="A15" s="305"/>
      <c r="B15" s="305" t="s">
        <v>155</v>
      </c>
      <c r="C15" s="306">
        <f>SUM(C10:C14)</f>
        <v>18380545.815984938</v>
      </c>
      <c r="D15" s="306">
        <f>SUM(D10:D14)</f>
        <v>1629993.0849674453</v>
      </c>
      <c r="E15" s="307">
        <f>SUM(E10:E14)</f>
        <v>20010538.90095238</v>
      </c>
      <c r="G15" s="990"/>
      <c r="H15" s="75"/>
    </row>
    <row r="16" spans="1:11">
      <c r="A16" s="308"/>
      <c r="B16" s="308"/>
      <c r="C16" s="309"/>
      <c r="D16" s="309"/>
      <c r="E16" s="309"/>
    </row>
    <row r="17" spans="3:5">
      <c r="C17" s="292"/>
      <c r="D17" s="292"/>
      <c r="E17" s="292"/>
    </row>
    <row r="18" spans="3:5">
      <c r="C18" s="292"/>
      <c r="D18" s="292"/>
      <c r="E18" s="292"/>
    </row>
    <row r="19" spans="3:5">
      <c r="C19" s="292"/>
      <c r="D19" s="292"/>
      <c r="E19" s="292"/>
    </row>
  </sheetData>
  <mergeCells count="2">
    <mergeCell ref="A1:E1"/>
    <mergeCell ref="A2:E2"/>
  </mergeCells>
  <pageMargins left="0.7" right="0.7" top="0.75" bottom="0.75" header="0.3" footer="0.3"/>
  <pageSetup paperSize="9" scale="93"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M22"/>
  <sheetViews>
    <sheetView view="pageBreakPreview" zoomScale="90" zoomScaleNormal="100" zoomScaleSheetLayoutView="90" workbookViewId="0">
      <selection activeCell="E15" sqref="E15"/>
    </sheetView>
  </sheetViews>
  <sheetFormatPr defaultColWidth="8.81640625" defaultRowHeight="14.5"/>
  <cols>
    <col min="1" max="1" width="9.81640625" style="310" customWidth="1"/>
    <col min="2" max="2" width="28" style="310" customWidth="1"/>
    <col min="3" max="3" width="16.7265625" style="310" customWidth="1"/>
    <col min="4" max="4" width="16.7265625" style="311" customWidth="1"/>
    <col min="5" max="5" width="21.81640625" style="311" customWidth="1"/>
    <col min="6" max="6" width="10.453125" style="311" customWidth="1"/>
    <col min="7" max="7" width="11.7265625" style="311" customWidth="1"/>
    <col min="8" max="8" width="12.453125" style="311" customWidth="1"/>
    <col min="9" max="9" width="12.54296875" style="311" bestFit="1" customWidth="1"/>
    <col min="10" max="10" width="8.81640625" style="310"/>
    <col min="11" max="11" width="18.1796875" style="312" customWidth="1"/>
    <col min="12" max="12" width="22.26953125" style="310" customWidth="1"/>
    <col min="13" max="13" width="16.26953125" style="312" customWidth="1"/>
    <col min="14" max="16384" width="8.81640625" style="310"/>
  </cols>
  <sheetData>
    <row r="1" spans="1:13">
      <c r="G1" s="310"/>
    </row>
    <row r="2" spans="1:13" ht="18">
      <c r="A2" s="1097" t="s">
        <v>0</v>
      </c>
      <c r="B2" s="1097"/>
      <c r="C2" s="1097"/>
      <c r="D2" s="1097"/>
      <c r="E2" s="1097"/>
      <c r="G2" s="310"/>
    </row>
    <row r="3" spans="1:13" ht="16" thickBot="1">
      <c r="A3" s="1098" t="s">
        <v>919</v>
      </c>
      <c r="B3" s="1098"/>
      <c r="C3" s="1098"/>
      <c r="D3" s="1098"/>
      <c r="E3" s="1098"/>
      <c r="K3" s="310"/>
    </row>
    <row r="4" spans="1:13">
      <c r="A4" s="284"/>
      <c r="B4" s="285"/>
      <c r="C4" s="285"/>
      <c r="D4" s="286"/>
      <c r="E4" s="287"/>
      <c r="K4" s="310"/>
    </row>
    <row r="5" spans="1:13">
      <c r="A5" s="313" t="s">
        <v>137</v>
      </c>
      <c r="B5" t="s">
        <v>138</v>
      </c>
      <c r="D5" s="314" t="s">
        <v>3</v>
      </c>
      <c r="E5" s="315">
        <f>'KCE-PC 14 INT'!G3</f>
        <v>45039</v>
      </c>
      <c r="K5" s="310"/>
    </row>
    <row r="6" spans="1:13">
      <c r="A6" s="313" t="s">
        <v>156</v>
      </c>
      <c r="B6" t="s">
        <v>95</v>
      </c>
      <c r="D6" s="314" t="s">
        <v>5</v>
      </c>
      <c r="E6" s="316" t="str">
        <f>+'Annexure-2 GENERAL PRELIMS'!E5</f>
        <v>KCE-14</v>
      </c>
      <c r="K6" s="310"/>
    </row>
    <row r="7" spans="1:13">
      <c r="A7" s="313" t="s">
        <v>139</v>
      </c>
      <c r="B7" t="s">
        <v>140</v>
      </c>
      <c r="D7" s="314" t="s">
        <v>8</v>
      </c>
      <c r="E7" s="317" t="s">
        <v>9</v>
      </c>
      <c r="K7" s="310"/>
    </row>
    <row r="8" spans="1:13" ht="15" thickBot="1">
      <c r="A8" s="288"/>
      <c r="B8" s="289"/>
      <c r="C8" s="290"/>
      <c r="D8" s="290"/>
      <c r="E8" s="291"/>
      <c r="K8" s="310"/>
    </row>
    <row r="9" spans="1:13" ht="15" thickBot="1">
      <c r="A9" s="318"/>
      <c r="B9"/>
      <c r="C9" s="292"/>
      <c r="D9" s="310"/>
      <c r="E9" s="319"/>
      <c r="K9" s="310"/>
    </row>
    <row r="10" spans="1:13" s="811" customFormat="1" ht="38.5" customHeight="1">
      <c r="A10" s="807" t="s">
        <v>157</v>
      </c>
      <c r="B10" s="808" t="s">
        <v>800</v>
      </c>
      <c r="C10" s="813" t="s">
        <v>158</v>
      </c>
      <c r="D10" s="814" t="s">
        <v>143</v>
      </c>
      <c r="E10" s="809" t="s">
        <v>144</v>
      </c>
      <c r="F10" s="810"/>
      <c r="G10" s="810"/>
      <c r="H10" s="810"/>
      <c r="I10" s="810"/>
      <c r="M10" s="812"/>
    </row>
    <row r="11" spans="1:13">
      <c r="A11" s="320">
        <v>1</v>
      </c>
      <c r="B11" s="322" t="s">
        <v>806</v>
      </c>
      <c r="C11" s="816">
        <v>6064826.870000001</v>
      </c>
      <c r="D11" s="910">
        <v>430391.22999999981</v>
      </c>
      <c r="E11" s="817">
        <f>+C11+D11</f>
        <v>6495218.1000000006</v>
      </c>
      <c r="G11" s="311" t="s">
        <v>1060</v>
      </c>
      <c r="K11" s="310"/>
    </row>
    <row r="12" spans="1:13">
      <c r="A12" s="320">
        <v>2</v>
      </c>
      <c r="B12" s="322" t="s">
        <v>18</v>
      </c>
      <c r="C12" s="816">
        <v>4390689.51</v>
      </c>
      <c r="D12" s="816">
        <v>159428.86000000007</v>
      </c>
      <c r="E12" s="817">
        <f>+C12+D12</f>
        <v>4550118.37</v>
      </c>
      <c r="F12" s="324"/>
      <c r="G12" s="324"/>
      <c r="H12" s="324"/>
      <c r="I12" s="324"/>
      <c r="K12" s="325"/>
      <c r="L12" s="326"/>
      <c r="M12" s="325"/>
    </row>
    <row r="13" spans="1:13">
      <c r="A13" s="320">
        <v>3</v>
      </c>
      <c r="B13" s="322" t="s">
        <v>807</v>
      </c>
      <c r="C13" s="816">
        <v>218423.22</v>
      </c>
      <c r="D13" s="816">
        <v>0</v>
      </c>
      <c r="E13" s="817">
        <f>+C13+D13</f>
        <v>218423.22</v>
      </c>
      <c r="K13" s="310"/>
    </row>
    <row r="14" spans="1:13">
      <c r="A14" s="320">
        <v>4</v>
      </c>
      <c r="B14" s="322" t="s">
        <v>801</v>
      </c>
      <c r="C14" s="816">
        <v>59001.770000000004</v>
      </c>
      <c r="D14" s="816">
        <v>13156.26</v>
      </c>
      <c r="E14" s="817">
        <f>+C14+D14</f>
        <v>72158.03</v>
      </c>
      <c r="K14" s="310"/>
    </row>
    <row r="15" spans="1:13">
      <c r="A15" s="888" t="s">
        <v>875</v>
      </c>
      <c r="B15" s="327" t="s">
        <v>821</v>
      </c>
      <c r="C15" s="818">
        <v>-96321.49</v>
      </c>
      <c r="D15" s="818">
        <f>E15-C15</f>
        <v>-15156.259999999995</v>
      </c>
      <c r="E15" s="819">
        <f>-Adjustments!I12</f>
        <v>-111477.75</v>
      </c>
      <c r="K15" s="310"/>
    </row>
    <row r="16" spans="1:13" ht="15" thickBot="1">
      <c r="A16" s="329"/>
      <c r="B16" s="330" t="s">
        <v>161</v>
      </c>
      <c r="C16" s="820">
        <f>SUM(C11:C15)</f>
        <v>10636619.880000001</v>
      </c>
      <c r="D16" s="821">
        <f>E16-C16</f>
        <v>587820.08999999985</v>
      </c>
      <c r="E16" s="822">
        <f>SUM(E11:E15)</f>
        <v>11224439.970000001</v>
      </c>
      <c r="G16" s="311">
        <f>10732950-438614</f>
        <v>10294336</v>
      </c>
      <c r="H16" s="311">
        <f>G16-E16</f>
        <v>-930103.97000000067</v>
      </c>
      <c r="K16" s="310"/>
    </row>
    <row r="17" spans="3:11">
      <c r="D17" s="310"/>
      <c r="E17" s="310"/>
      <c r="K17" s="310"/>
    </row>
    <row r="18" spans="3:11">
      <c r="D18" s="326"/>
      <c r="E18" s="310"/>
      <c r="K18" s="310"/>
    </row>
    <row r="19" spans="3:11">
      <c r="D19" s="310"/>
      <c r="E19" s="845"/>
      <c r="K19" s="310"/>
    </row>
    <row r="20" spans="3:11">
      <c r="K20" s="310"/>
    </row>
    <row r="21" spans="3:11">
      <c r="K21" s="310"/>
    </row>
    <row r="22" spans="3:11">
      <c r="C22" s="331"/>
      <c r="K22" s="310"/>
    </row>
  </sheetData>
  <mergeCells count="2">
    <mergeCell ref="A2:E2"/>
    <mergeCell ref="A3:E3"/>
  </mergeCells>
  <pageMargins left="0.7" right="0.7" top="0.75" bottom="0.75" header="0.3" footer="0.3"/>
  <pageSetup paperSize="9" scale="93"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J31"/>
  <sheetViews>
    <sheetView view="pageBreakPreview" zoomScale="80" zoomScaleNormal="100" zoomScaleSheetLayoutView="80" workbookViewId="0">
      <selection activeCell="H18" sqref="H18"/>
    </sheetView>
  </sheetViews>
  <sheetFormatPr defaultRowHeight="14.5"/>
  <cols>
    <col min="1" max="1" width="5.26953125" customWidth="1"/>
    <col min="2" max="2" width="27.26953125" customWidth="1"/>
    <col min="3" max="3" width="13.08984375" bestFit="1" customWidth="1"/>
    <col min="4" max="4" width="16.26953125" customWidth="1"/>
    <col min="5" max="5" width="12.1796875" customWidth="1"/>
    <col min="6" max="6" width="15.7265625" customWidth="1"/>
    <col min="7" max="7" width="16.7265625" style="74" customWidth="1"/>
    <col min="8" max="8" width="17.7265625" style="332" customWidth="1"/>
    <col min="9" max="9" width="14" style="74" bestFit="1" customWidth="1"/>
    <col min="10" max="10" width="14.7265625" style="332" customWidth="1"/>
  </cols>
  <sheetData>
    <row r="1" spans="1:10" ht="18">
      <c r="A1" s="1097" t="s">
        <v>0</v>
      </c>
      <c r="B1" s="1097"/>
      <c r="C1" s="1097"/>
      <c r="D1" s="1097"/>
      <c r="E1" s="1097"/>
      <c r="F1" s="1097"/>
      <c r="G1" s="1097"/>
      <c r="H1" s="1097"/>
    </row>
    <row r="2" spans="1:10" ht="16" thickBot="1">
      <c r="A2" s="1098" t="s">
        <v>920</v>
      </c>
      <c r="B2" s="1098"/>
      <c r="C2" s="1098"/>
      <c r="D2" s="1098"/>
      <c r="E2" s="1098"/>
      <c r="F2" s="1098"/>
      <c r="G2" s="1098"/>
      <c r="H2" s="1098"/>
    </row>
    <row r="3" spans="1:10">
      <c r="A3" s="284"/>
      <c r="B3" s="308"/>
      <c r="C3" s="308"/>
      <c r="D3" s="308"/>
      <c r="E3" s="285"/>
      <c r="F3" s="285"/>
      <c r="G3" s="286"/>
      <c r="H3" s="287"/>
    </row>
    <row r="4" spans="1:10">
      <c r="A4" s="313" t="s">
        <v>2</v>
      </c>
      <c r="F4" s="310"/>
      <c r="G4" s="314" t="s">
        <v>3</v>
      </c>
      <c r="H4" s="315">
        <f>'KCE-PC 14 INT'!G3</f>
        <v>45039</v>
      </c>
    </row>
    <row r="5" spans="1:10">
      <c r="A5" s="313" t="s">
        <v>162</v>
      </c>
      <c r="F5" s="310"/>
      <c r="G5" s="314" t="s">
        <v>5</v>
      </c>
      <c r="H5" s="316" t="str">
        <f>+'Annexure -3 Material Summary'!E6</f>
        <v>KCE-14</v>
      </c>
    </row>
    <row r="6" spans="1:10">
      <c r="A6" s="313" t="s">
        <v>163</v>
      </c>
      <c r="F6" s="310"/>
      <c r="G6" s="314" t="s">
        <v>8</v>
      </c>
      <c r="H6" s="317" t="s">
        <v>9</v>
      </c>
    </row>
    <row r="7" spans="1:10" ht="15" thickBot="1">
      <c r="A7" s="288"/>
      <c r="B7" s="289"/>
      <c r="C7" s="289"/>
      <c r="D7" s="289"/>
      <c r="E7" s="289"/>
      <c r="F7" s="290"/>
      <c r="G7" s="290"/>
      <c r="H7" s="291"/>
    </row>
    <row r="8" spans="1:10" ht="15" thickBot="1"/>
    <row r="9" spans="1:10" s="100" customFormat="1">
      <c r="A9" s="1087" t="s">
        <v>157</v>
      </c>
      <c r="B9" s="1099" t="s">
        <v>800</v>
      </c>
      <c r="C9" s="1101" t="s">
        <v>142</v>
      </c>
      <c r="D9" s="1102"/>
      <c r="E9" s="1101" t="s">
        <v>165</v>
      </c>
      <c r="F9" s="1102"/>
      <c r="G9" s="1103" t="s">
        <v>144</v>
      </c>
      <c r="H9" s="1104"/>
      <c r="I9" s="74"/>
      <c r="J9" s="332"/>
    </row>
    <row r="10" spans="1:10" s="100" customFormat="1" ht="15" thickBot="1">
      <c r="A10" s="1088"/>
      <c r="B10" s="1100"/>
      <c r="C10" s="333" t="s">
        <v>166</v>
      </c>
      <c r="D10" s="334" t="s">
        <v>167</v>
      </c>
      <c r="E10" s="333" t="s">
        <v>166</v>
      </c>
      <c r="F10" s="334" t="s">
        <v>167</v>
      </c>
      <c r="G10" s="333" t="s">
        <v>166</v>
      </c>
      <c r="H10" s="335" t="s">
        <v>167</v>
      </c>
      <c r="I10" s="74"/>
      <c r="J10" s="332"/>
    </row>
    <row r="11" spans="1:10">
      <c r="A11" s="854"/>
      <c r="B11" s="336"/>
      <c r="C11" s="337"/>
      <c r="D11" s="337"/>
      <c r="E11" s="337"/>
      <c r="F11" s="337"/>
      <c r="G11" s="338"/>
      <c r="H11" s="852"/>
    </row>
    <row r="12" spans="1:10">
      <c r="A12" s="855">
        <v>1</v>
      </c>
      <c r="B12" s="322" t="s">
        <v>169</v>
      </c>
      <c r="C12" s="815">
        <v>268786.5</v>
      </c>
      <c r="D12" s="815">
        <v>2880606.3200000003</v>
      </c>
      <c r="E12" s="815">
        <v>44755.5</v>
      </c>
      <c r="F12" s="815">
        <v>408795.34</v>
      </c>
      <c r="G12" s="815">
        <f t="shared" ref="G12:H16" si="0">+C12+E12</f>
        <v>313542</v>
      </c>
      <c r="H12" s="853">
        <f t="shared" si="0"/>
        <v>3289401.66</v>
      </c>
    </row>
    <row r="13" spans="1:10">
      <c r="A13" s="855">
        <v>2</v>
      </c>
      <c r="B13" s="322" t="s">
        <v>170</v>
      </c>
      <c r="C13" s="815">
        <v>208687.5</v>
      </c>
      <c r="D13" s="815">
        <v>2503751.5100000007</v>
      </c>
      <c r="E13" s="815">
        <v>37132.5</v>
      </c>
      <c r="F13" s="815">
        <v>380216.73</v>
      </c>
      <c r="G13" s="815">
        <f t="shared" si="0"/>
        <v>245820</v>
      </c>
      <c r="H13" s="853">
        <f t="shared" si="0"/>
        <v>2883968.2400000007</v>
      </c>
    </row>
    <row r="14" spans="1:10">
      <c r="A14" s="855">
        <v>3</v>
      </c>
      <c r="B14" s="322" t="s">
        <v>171</v>
      </c>
      <c r="C14" s="815">
        <v>52307.5</v>
      </c>
      <c r="D14" s="815">
        <v>758328.7300000001</v>
      </c>
      <c r="E14" s="815">
        <v>8621</v>
      </c>
      <c r="F14" s="815">
        <v>111946.14</v>
      </c>
      <c r="G14" s="815">
        <f t="shared" si="0"/>
        <v>60928.5</v>
      </c>
      <c r="H14" s="853">
        <f t="shared" si="0"/>
        <v>870274.87000000011</v>
      </c>
    </row>
    <row r="15" spans="1:10">
      <c r="A15" s="855">
        <v>4</v>
      </c>
      <c r="B15" s="322" t="s">
        <v>172</v>
      </c>
      <c r="C15" s="815">
        <v>1003765.0599999988</v>
      </c>
      <c r="D15" s="815">
        <v>5119252.6599999974</v>
      </c>
      <c r="E15" s="815">
        <v>85709</v>
      </c>
      <c r="F15" s="815">
        <v>855470.42</v>
      </c>
      <c r="G15" s="815">
        <f t="shared" si="0"/>
        <v>1089474.0599999987</v>
      </c>
      <c r="H15" s="853">
        <f t="shared" si="0"/>
        <v>5974723.0799999973</v>
      </c>
    </row>
    <row r="16" spans="1:10">
      <c r="A16" s="855">
        <v>5</v>
      </c>
      <c r="B16" s="322" t="s">
        <v>173</v>
      </c>
      <c r="C16" s="815">
        <v>50895.56</v>
      </c>
      <c r="D16" s="815">
        <v>260687.18</v>
      </c>
      <c r="E16" s="815">
        <v>6392.5</v>
      </c>
      <c r="F16" s="815">
        <v>71955.92</v>
      </c>
      <c r="G16" s="815">
        <f t="shared" si="0"/>
        <v>57288.06</v>
      </c>
      <c r="H16" s="853">
        <f t="shared" si="0"/>
        <v>332643.09999999998</v>
      </c>
    </row>
    <row r="17" spans="1:10">
      <c r="A17" s="855">
        <v>6</v>
      </c>
      <c r="B17" s="322" t="s">
        <v>174</v>
      </c>
      <c r="C17" s="815">
        <v>1</v>
      </c>
      <c r="D17" s="815">
        <v>1425</v>
      </c>
      <c r="E17" s="815"/>
      <c r="F17" s="815"/>
      <c r="G17" s="815">
        <v>1</v>
      </c>
      <c r="H17" s="853">
        <v>1425</v>
      </c>
    </row>
    <row r="18" spans="1:10" ht="15" thickBot="1">
      <c r="A18" s="882">
        <v>7</v>
      </c>
      <c r="B18" s="883" t="s">
        <v>821</v>
      </c>
      <c r="C18" s="884"/>
      <c r="D18" s="885">
        <v>-4057.21</v>
      </c>
      <c r="E18" s="884"/>
      <c r="F18" s="885">
        <f>H18-D18</f>
        <v>0</v>
      </c>
      <c r="G18" s="884"/>
      <c r="H18" s="886">
        <f>-Adjustments!I13</f>
        <v>-4057.21</v>
      </c>
    </row>
    <row r="19" spans="1:10" s="100" customFormat="1" ht="15" thickBot="1">
      <c r="A19" s="856"/>
      <c r="B19" s="339" t="s">
        <v>161</v>
      </c>
      <c r="C19" s="340"/>
      <c r="D19" s="823">
        <f>SUM(D12:D18)</f>
        <v>11519994.189999998</v>
      </c>
      <c r="E19" s="823"/>
      <c r="F19" s="823">
        <f>SUM(F12:F17)</f>
        <v>1828384.55</v>
      </c>
      <c r="G19" s="823"/>
      <c r="H19" s="824">
        <f>SUM(H12:H18)</f>
        <v>13348378.739999996</v>
      </c>
      <c r="I19" s="74">
        <v>11522626</v>
      </c>
      <c r="J19" s="341">
        <f>I19-H19</f>
        <v>-1825752.7399999965</v>
      </c>
    </row>
    <row r="20" spans="1:10" s="100" customFormat="1">
      <c r="C20" s="75"/>
      <c r="D20" s="75"/>
      <c r="E20" s="75"/>
      <c r="F20" s="75"/>
      <c r="G20" s="75"/>
      <c r="H20" s="75"/>
      <c r="I20" s="74"/>
      <c r="J20" s="341"/>
    </row>
    <row r="30" spans="1:10">
      <c r="F30">
        <v>1615883.72</v>
      </c>
      <c r="H30" s="332">
        <v>9757528.8800000008</v>
      </c>
    </row>
    <row r="31" spans="1:10">
      <c r="F31" s="55">
        <f>SUM(F12:F17)-F30</f>
        <v>212500.83000000007</v>
      </c>
      <c r="H31" s="55">
        <f>SUM(H12:H17)-H30</f>
        <v>3594907.0699999966</v>
      </c>
    </row>
  </sheetData>
  <mergeCells count="7">
    <mergeCell ref="A1:H1"/>
    <mergeCell ref="A2:H2"/>
    <mergeCell ref="A9:A10"/>
    <mergeCell ref="B9:B10"/>
    <mergeCell ref="C9:D9"/>
    <mergeCell ref="E9:F9"/>
    <mergeCell ref="G9:H9"/>
  </mergeCells>
  <pageMargins left="0.7" right="0.7" top="0.75" bottom="0.75" header="0.3" footer="0.3"/>
  <pageSetup paperSize="9" scale="70"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I27"/>
  <sheetViews>
    <sheetView view="pageBreakPreview" zoomScale="85" zoomScaleNormal="100" zoomScaleSheetLayoutView="85" workbookViewId="0">
      <selection activeCell="D10" sqref="D10:F14"/>
    </sheetView>
  </sheetViews>
  <sheetFormatPr defaultColWidth="8.81640625" defaultRowHeight="14.5"/>
  <cols>
    <col min="1" max="1" width="9.7265625" style="310" customWidth="1"/>
    <col min="2" max="2" width="22.453125" style="310" customWidth="1"/>
    <col min="3" max="3" width="14.81640625" style="310" customWidth="1"/>
    <col min="4" max="4" width="15.54296875" style="310" customWidth="1"/>
    <col min="5" max="5" width="15.54296875" style="311" customWidth="1"/>
    <col min="6" max="6" width="19.453125" style="311" customWidth="1"/>
    <col min="7" max="7" width="13.7265625" style="310" customWidth="1"/>
    <col min="8" max="8" width="8.81640625" style="310"/>
    <col min="9" max="9" width="20.26953125" style="312" customWidth="1"/>
    <col min="10" max="10" width="19.26953125" style="310" customWidth="1"/>
    <col min="11" max="11" width="12.54296875" style="310" bestFit="1" customWidth="1"/>
    <col min="12" max="16384" width="8.81640625" style="310"/>
  </cols>
  <sheetData>
    <row r="1" spans="1:9" ht="18">
      <c r="A1" s="1097" t="s">
        <v>0</v>
      </c>
      <c r="B1" s="1097"/>
      <c r="C1" s="1097"/>
      <c r="D1" s="1097"/>
      <c r="E1" s="1097"/>
      <c r="F1" s="1097"/>
    </row>
    <row r="2" spans="1:9" ht="16" thickBot="1">
      <c r="A2" s="1096" t="s">
        <v>921</v>
      </c>
      <c r="B2" s="1096"/>
      <c r="C2" s="1096"/>
      <c r="D2" s="1096"/>
      <c r="E2" s="1096"/>
      <c r="F2" s="1096"/>
    </row>
    <row r="3" spans="1:9">
      <c r="A3" s="284"/>
      <c r="B3" s="285"/>
      <c r="C3" s="285"/>
      <c r="D3" s="286"/>
      <c r="E3" s="342"/>
      <c r="F3" s="287"/>
    </row>
    <row r="4" spans="1:9">
      <c r="A4" s="313" t="s">
        <v>137</v>
      </c>
      <c r="B4" t="s">
        <v>138</v>
      </c>
      <c r="E4" s="314" t="s">
        <v>3</v>
      </c>
      <c r="F4" s="315">
        <f>'KCE-PC 14 INT'!G3</f>
        <v>45039</v>
      </c>
    </row>
    <row r="5" spans="1:9">
      <c r="A5" s="313" t="s">
        <v>156</v>
      </c>
      <c r="B5" t="s">
        <v>95</v>
      </c>
      <c r="E5" s="314" t="s">
        <v>5</v>
      </c>
      <c r="F5" s="316" t="str">
        <f>+'Annexure-4 Labour Cost Summary'!H5</f>
        <v>KCE-14</v>
      </c>
    </row>
    <row r="6" spans="1:9">
      <c r="A6" s="313" t="s">
        <v>139</v>
      </c>
      <c r="B6" t="s">
        <v>140</v>
      </c>
      <c r="E6" s="314" t="s">
        <v>8</v>
      </c>
      <c r="F6" s="317" t="s">
        <v>9</v>
      </c>
    </row>
    <row r="7" spans="1:9" ht="15" thickBot="1">
      <c r="A7" s="288"/>
      <c r="B7" s="289"/>
      <c r="C7" s="290"/>
      <c r="D7" s="290"/>
      <c r="E7" s="343"/>
      <c r="F7" s="291"/>
    </row>
    <row r="8" spans="1:9" ht="15" thickBot="1">
      <c r="A8" s="344"/>
      <c r="B8"/>
      <c r="C8" s="292"/>
      <c r="E8" s="345"/>
      <c r="F8" s="346"/>
    </row>
    <row r="9" spans="1:9" s="349" customFormat="1" ht="19.899999999999999" customHeight="1">
      <c r="A9" s="347" t="s">
        <v>157</v>
      </c>
      <c r="B9" s="1101" t="s">
        <v>800</v>
      </c>
      <c r="C9" s="1102"/>
      <c r="D9" s="826" t="s">
        <v>158</v>
      </c>
      <c r="E9" s="827" t="s">
        <v>143</v>
      </c>
      <c r="F9" s="348" t="s">
        <v>144</v>
      </c>
      <c r="I9" s="350"/>
    </row>
    <row r="10" spans="1:9">
      <c r="A10" s="351" t="s">
        <v>802</v>
      </c>
      <c r="B10" s="1109" t="s">
        <v>838</v>
      </c>
      <c r="C10" s="1110"/>
      <c r="D10" s="825">
        <v>3259416.37</v>
      </c>
      <c r="E10" s="825">
        <v>567678.27</v>
      </c>
      <c r="F10" s="1045">
        <f>+D10+E10</f>
        <v>3827094.64</v>
      </c>
    </row>
    <row r="11" spans="1:9">
      <c r="A11" s="351" t="s">
        <v>803</v>
      </c>
      <c r="B11" s="1111" t="s">
        <v>807</v>
      </c>
      <c r="C11" s="1112"/>
      <c r="D11" s="825">
        <v>440610.35</v>
      </c>
      <c r="E11" s="825">
        <v>0</v>
      </c>
      <c r="F11" s="1046">
        <f>+D11+E11</f>
        <v>440610.35</v>
      </c>
    </row>
    <row r="12" spans="1:9">
      <c r="A12" s="351" t="s">
        <v>804</v>
      </c>
      <c r="B12" s="1111" t="s">
        <v>175</v>
      </c>
      <c r="C12" s="1112"/>
      <c r="D12" s="816">
        <v>0</v>
      </c>
      <c r="E12" s="816">
        <f>F12-D12</f>
        <v>0</v>
      </c>
      <c r="F12" s="817">
        <v>0</v>
      </c>
    </row>
    <row r="13" spans="1:9">
      <c r="A13" s="355" t="s">
        <v>805</v>
      </c>
      <c r="B13" s="1105" t="s">
        <v>821</v>
      </c>
      <c r="C13" s="1106"/>
      <c r="D13" s="818">
        <v>0</v>
      </c>
      <c r="E13" s="818">
        <f>F13-D13</f>
        <v>0</v>
      </c>
      <c r="F13" s="819">
        <f>-Adjustments!I14</f>
        <v>0</v>
      </c>
    </row>
    <row r="14" spans="1:9" ht="15" thickBot="1">
      <c r="A14" s="357"/>
      <c r="B14" s="1107" t="s">
        <v>155</v>
      </c>
      <c r="C14" s="1108"/>
      <c r="D14" s="821">
        <f>SUM(D10:D13)</f>
        <v>3700026.72</v>
      </c>
      <c r="E14" s="821">
        <f>SUM(E10:E13)</f>
        <v>567678.27</v>
      </c>
      <c r="F14" s="822">
        <f>SUM(F10:F13)</f>
        <v>4267704.99</v>
      </c>
      <c r="H14" s="326"/>
    </row>
    <row r="26" spans="5:6">
      <c r="E26" s="311">
        <v>419648.87</v>
      </c>
      <c r="F26" s="311">
        <v>3175881.56</v>
      </c>
    </row>
    <row r="27" spans="5:6">
      <c r="E27" s="311">
        <f>E14-E26</f>
        <v>148029.40000000002</v>
      </c>
      <c r="F27" s="311">
        <f>F14-F26</f>
        <v>1091823.4300000002</v>
      </c>
    </row>
  </sheetData>
  <mergeCells count="8">
    <mergeCell ref="A1:F1"/>
    <mergeCell ref="A2:F2"/>
    <mergeCell ref="B13:C13"/>
    <mergeCell ref="B14:C14"/>
    <mergeCell ref="B9:C9"/>
    <mergeCell ref="B10:C10"/>
    <mergeCell ref="B11:C11"/>
    <mergeCell ref="B12:C12"/>
  </mergeCells>
  <pageMargins left="0.7" right="0.7" top="0.75" bottom="0.75" header="0.3" footer="0.3"/>
  <pageSetup paperSize="9" scale="89"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W149"/>
  <sheetViews>
    <sheetView view="pageBreakPreview" topLeftCell="A4" zoomScale="60" zoomScaleNormal="55" workbookViewId="0">
      <pane xSplit="4" ySplit="2" topLeftCell="X96" activePane="bottomRight" state="frozen"/>
      <selection activeCell="A4" sqref="A4"/>
      <selection pane="topRight" activeCell="E4" sqref="E4"/>
      <selection pane="bottomLeft" activeCell="A6" sqref="A6"/>
      <selection pane="bottomRight" activeCell="AA148" sqref="AA147:AA148"/>
    </sheetView>
  </sheetViews>
  <sheetFormatPr defaultColWidth="9" defaultRowHeight="14.5" outlineLevelCol="1"/>
  <cols>
    <col min="1" max="1" width="8.26953125" style="664" customWidth="1"/>
    <col min="2" max="2" width="45.26953125" style="664" customWidth="1"/>
    <col min="3" max="3" width="37.7265625" style="664" customWidth="1"/>
    <col min="4" max="4" width="28.453125" style="665" customWidth="1"/>
    <col min="5" max="5" width="27.453125" style="665" customWidth="1"/>
    <col min="6" max="6" width="20.7265625" style="664" customWidth="1"/>
    <col min="7" max="7" width="19.7265625" style="664" customWidth="1"/>
    <col min="8" max="8" width="19.7265625" style="664" customWidth="1" outlineLevel="1"/>
    <col min="9" max="9" width="21.7265625" style="664" customWidth="1"/>
    <col min="10" max="10" width="24.26953125" style="664" customWidth="1" outlineLevel="1"/>
    <col min="11" max="11" width="30.26953125" style="664" customWidth="1"/>
    <col min="12" max="12" width="19.1796875" style="664" customWidth="1"/>
    <col min="13" max="13" width="20.26953125" style="664" customWidth="1" outlineLevel="1"/>
    <col min="14" max="14" width="20.7265625" style="664" customWidth="1"/>
    <col min="15" max="15" width="22" style="664" customWidth="1" outlineLevel="1"/>
    <col min="16" max="16" width="15.54296875" style="664" customWidth="1"/>
    <col min="17" max="17" width="20.453125" style="664" customWidth="1" outlineLevel="1"/>
    <col min="18" max="18" width="15.54296875" style="664" customWidth="1"/>
    <col min="19" max="19" width="15.54296875" style="664" customWidth="1" outlineLevel="1"/>
    <col min="20" max="20" width="23.1796875" style="664" customWidth="1"/>
    <col min="21" max="21" width="23.1796875" style="664" customWidth="1" outlineLevel="1"/>
    <col min="22" max="22" width="18.26953125" style="664" customWidth="1"/>
    <col min="23" max="23" width="18.26953125" style="664" customWidth="1" outlineLevel="1"/>
    <col min="24" max="24" width="13.7265625" style="666" customWidth="1"/>
    <col min="25" max="25" width="13.7265625" style="880" customWidth="1"/>
    <col min="26" max="26" width="20.26953125" style="664" customWidth="1"/>
    <col min="27" max="27" width="17.26953125" style="664" customWidth="1" outlineLevel="1"/>
    <col min="28" max="28" width="18" style="664" customWidth="1"/>
    <col min="29" max="29" width="18" style="664" customWidth="1" outlineLevel="1"/>
    <col min="30" max="30" width="21.81640625" style="664" customWidth="1"/>
    <col min="31" max="31" width="24.453125" style="664" customWidth="1" outlineLevel="1"/>
    <col min="32" max="32" width="6.7265625" style="664" customWidth="1"/>
    <col min="33" max="33" width="16.54296875" style="664" bestFit="1" customWidth="1"/>
    <col min="34" max="34" width="23.7265625" style="664" customWidth="1"/>
    <col min="35" max="38" width="9" style="664"/>
    <col min="39" max="39" width="16.54296875" style="668" bestFit="1" customWidth="1"/>
    <col min="40" max="40" width="9" style="664"/>
    <col min="41" max="47" width="0" style="664" hidden="1" customWidth="1"/>
    <col min="48" max="48" width="25.7265625" style="664" hidden="1" customWidth="1"/>
    <col min="49" max="49" width="9" style="664" hidden="1" customWidth="1"/>
    <col min="50" max="260" width="9" style="664"/>
    <col min="261" max="261" width="43" style="664" customWidth="1"/>
    <col min="262" max="262" width="15.7265625" style="664" customWidth="1"/>
    <col min="263" max="263" width="14.7265625" style="664" customWidth="1"/>
    <col min="264" max="265" width="13.26953125" style="664" customWidth="1"/>
    <col min="266" max="268" width="16.7265625" style="664" customWidth="1"/>
    <col min="269" max="269" width="9" style="664"/>
    <col min="270" max="270" width="8.81640625" style="664" customWidth="1"/>
    <col min="271" max="516" width="9" style="664"/>
    <col min="517" max="517" width="43" style="664" customWidth="1"/>
    <col min="518" max="518" width="15.7265625" style="664" customWidth="1"/>
    <col min="519" max="519" width="14.7265625" style="664" customWidth="1"/>
    <col min="520" max="521" width="13.26953125" style="664" customWidth="1"/>
    <col min="522" max="524" width="16.7265625" style="664" customWidth="1"/>
    <col min="525" max="525" width="9" style="664"/>
    <col min="526" max="526" width="8.81640625" style="664" customWidth="1"/>
    <col min="527" max="772" width="9" style="664"/>
    <col min="773" max="773" width="43" style="664" customWidth="1"/>
    <col min="774" max="774" width="15.7265625" style="664" customWidth="1"/>
    <col min="775" max="775" width="14.7265625" style="664" customWidth="1"/>
    <col min="776" max="777" width="13.26953125" style="664" customWidth="1"/>
    <col min="778" max="780" width="16.7265625" style="664" customWidth="1"/>
    <col min="781" max="781" width="9" style="664"/>
    <col min="782" max="782" width="8.81640625" style="664" customWidth="1"/>
    <col min="783" max="1028" width="9" style="664"/>
    <col min="1029" max="1029" width="43" style="664" customWidth="1"/>
    <col min="1030" max="1030" width="15.7265625" style="664" customWidth="1"/>
    <col min="1031" max="1031" width="14.7265625" style="664" customWidth="1"/>
    <col min="1032" max="1033" width="13.26953125" style="664" customWidth="1"/>
    <col min="1034" max="1036" width="16.7265625" style="664" customWidth="1"/>
    <col min="1037" max="1037" width="9" style="664"/>
    <col min="1038" max="1038" width="8.81640625" style="664" customWidth="1"/>
    <col min="1039" max="1284" width="9" style="664"/>
    <col min="1285" max="1285" width="43" style="664" customWidth="1"/>
    <col min="1286" max="1286" width="15.7265625" style="664" customWidth="1"/>
    <col min="1287" max="1287" width="14.7265625" style="664" customWidth="1"/>
    <col min="1288" max="1289" width="13.26953125" style="664" customWidth="1"/>
    <col min="1290" max="1292" width="16.7265625" style="664" customWidth="1"/>
    <col min="1293" max="1293" width="9" style="664"/>
    <col min="1294" max="1294" width="8.81640625" style="664" customWidth="1"/>
    <col min="1295" max="1540" width="9" style="664"/>
    <col min="1541" max="1541" width="43" style="664" customWidth="1"/>
    <col min="1542" max="1542" width="15.7265625" style="664" customWidth="1"/>
    <col min="1543" max="1543" width="14.7265625" style="664" customWidth="1"/>
    <col min="1544" max="1545" width="13.26953125" style="664" customWidth="1"/>
    <col min="1546" max="1548" width="16.7265625" style="664" customWidth="1"/>
    <col min="1549" max="1549" width="9" style="664"/>
    <col min="1550" max="1550" width="8.81640625" style="664" customWidth="1"/>
    <col min="1551" max="1796" width="9" style="664"/>
    <col min="1797" max="1797" width="43" style="664" customWidth="1"/>
    <col min="1798" max="1798" width="15.7265625" style="664" customWidth="1"/>
    <col min="1799" max="1799" width="14.7265625" style="664" customWidth="1"/>
    <col min="1800" max="1801" width="13.26953125" style="664" customWidth="1"/>
    <col min="1802" max="1804" width="16.7265625" style="664" customWidth="1"/>
    <col min="1805" max="1805" width="9" style="664"/>
    <col min="1806" max="1806" width="8.81640625" style="664" customWidth="1"/>
    <col min="1807" max="2052" width="9" style="664"/>
    <col min="2053" max="2053" width="43" style="664" customWidth="1"/>
    <col min="2054" max="2054" width="15.7265625" style="664" customWidth="1"/>
    <col min="2055" max="2055" width="14.7265625" style="664" customWidth="1"/>
    <col min="2056" max="2057" width="13.26953125" style="664" customWidth="1"/>
    <col min="2058" max="2060" width="16.7265625" style="664" customWidth="1"/>
    <col min="2061" max="2061" width="9" style="664"/>
    <col min="2062" max="2062" width="8.81640625" style="664" customWidth="1"/>
    <col min="2063" max="2308" width="9" style="664"/>
    <col min="2309" max="2309" width="43" style="664" customWidth="1"/>
    <col min="2310" max="2310" width="15.7265625" style="664" customWidth="1"/>
    <col min="2311" max="2311" width="14.7265625" style="664" customWidth="1"/>
    <col min="2312" max="2313" width="13.26953125" style="664" customWidth="1"/>
    <col min="2314" max="2316" width="16.7265625" style="664" customWidth="1"/>
    <col min="2317" max="2317" width="9" style="664"/>
    <col min="2318" max="2318" width="8.81640625" style="664" customWidth="1"/>
    <col min="2319" max="2564" width="9" style="664"/>
    <col min="2565" max="2565" width="43" style="664" customWidth="1"/>
    <col min="2566" max="2566" width="15.7265625" style="664" customWidth="1"/>
    <col min="2567" max="2567" width="14.7265625" style="664" customWidth="1"/>
    <col min="2568" max="2569" width="13.26953125" style="664" customWidth="1"/>
    <col min="2570" max="2572" width="16.7265625" style="664" customWidth="1"/>
    <col min="2573" max="2573" width="9" style="664"/>
    <col min="2574" max="2574" width="8.81640625" style="664" customWidth="1"/>
    <col min="2575" max="2820" width="9" style="664"/>
    <col min="2821" max="2821" width="43" style="664" customWidth="1"/>
    <col min="2822" max="2822" width="15.7265625" style="664" customWidth="1"/>
    <col min="2823" max="2823" width="14.7265625" style="664" customWidth="1"/>
    <col min="2824" max="2825" width="13.26953125" style="664" customWidth="1"/>
    <col min="2826" max="2828" width="16.7265625" style="664" customWidth="1"/>
    <col min="2829" max="2829" width="9" style="664"/>
    <col min="2830" max="2830" width="8.81640625" style="664" customWidth="1"/>
    <col min="2831" max="3076" width="9" style="664"/>
    <col min="3077" max="3077" width="43" style="664" customWidth="1"/>
    <col min="3078" max="3078" width="15.7265625" style="664" customWidth="1"/>
    <col min="3079" max="3079" width="14.7265625" style="664" customWidth="1"/>
    <col min="3080" max="3081" width="13.26953125" style="664" customWidth="1"/>
    <col min="3082" max="3084" width="16.7265625" style="664" customWidth="1"/>
    <col min="3085" max="3085" width="9" style="664"/>
    <col min="3086" max="3086" width="8.81640625" style="664" customWidth="1"/>
    <col min="3087" max="3332" width="9" style="664"/>
    <col min="3333" max="3333" width="43" style="664" customWidth="1"/>
    <col min="3334" max="3334" width="15.7265625" style="664" customWidth="1"/>
    <col min="3335" max="3335" width="14.7265625" style="664" customWidth="1"/>
    <col min="3336" max="3337" width="13.26953125" style="664" customWidth="1"/>
    <col min="3338" max="3340" width="16.7265625" style="664" customWidth="1"/>
    <col min="3341" max="3341" width="9" style="664"/>
    <col min="3342" max="3342" width="8.81640625" style="664" customWidth="1"/>
    <col min="3343" max="3588" width="9" style="664"/>
    <col min="3589" max="3589" width="43" style="664" customWidth="1"/>
    <col min="3590" max="3590" width="15.7265625" style="664" customWidth="1"/>
    <col min="3591" max="3591" width="14.7265625" style="664" customWidth="1"/>
    <col min="3592" max="3593" width="13.26953125" style="664" customWidth="1"/>
    <col min="3594" max="3596" width="16.7265625" style="664" customWidth="1"/>
    <col min="3597" max="3597" width="9" style="664"/>
    <col min="3598" max="3598" width="8.81640625" style="664" customWidth="1"/>
    <col min="3599" max="3844" width="9" style="664"/>
    <col min="3845" max="3845" width="43" style="664" customWidth="1"/>
    <col min="3846" max="3846" width="15.7265625" style="664" customWidth="1"/>
    <col min="3847" max="3847" width="14.7265625" style="664" customWidth="1"/>
    <col min="3848" max="3849" width="13.26953125" style="664" customWidth="1"/>
    <col min="3850" max="3852" width="16.7265625" style="664" customWidth="1"/>
    <col min="3853" max="3853" width="9" style="664"/>
    <col min="3854" max="3854" width="8.81640625" style="664" customWidth="1"/>
    <col min="3855" max="4100" width="9" style="664"/>
    <col min="4101" max="4101" width="43" style="664" customWidth="1"/>
    <col min="4102" max="4102" width="15.7265625" style="664" customWidth="1"/>
    <col min="4103" max="4103" width="14.7265625" style="664" customWidth="1"/>
    <col min="4104" max="4105" width="13.26953125" style="664" customWidth="1"/>
    <col min="4106" max="4108" width="16.7265625" style="664" customWidth="1"/>
    <col min="4109" max="4109" width="9" style="664"/>
    <col min="4110" max="4110" width="8.81640625" style="664" customWidth="1"/>
    <col min="4111" max="4356" width="9" style="664"/>
    <col min="4357" max="4357" width="43" style="664" customWidth="1"/>
    <col min="4358" max="4358" width="15.7265625" style="664" customWidth="1"/>
    <col min="4359" max="4359" width="14.7265625" style="664" customWidth="1"/>
    <col min="4360" max="4361" width="13.26953125" style="664" customWidth="1"/>
    <col min="4362" max="4364" width="16.7265625" style="664" customWidth="1"/>
    <col min="4365" max="4365" width="9" style="664"/>
    <col min="4366" max="4366" width="8.81640625" style="664" customWidth="1"/>
    <col min="4367" max="4612" width="9" style="664"/>
    <col min="4613" max="4613" width="43" style="664" customWidth="1"/>
    <col min="4614" max="4614" width="15.7265625" style="664" customWidth="1"/>
    <col min="4615" max="4615" width="14.7265625" style="664" customWidth="1"/>
    <col min="4616" max="4617" width="13.26953125" style="664" customWidth="1"/>
    <col min="4618" max="4620" width="16.7265625" style="664" customWidth="1"/>
    <col min="4621" max="4621" width="9" style="664"/>
    <col min="4622" max="4622" width="8.81640625" style="664" customWidth="1"/>
    <col min="4623" max="4868" width="9" style="664"/>
    <col min="4869" max="4869" width="43" style="664" customWidth="1"/>
    <col min="4870" max="4870" width="15.7265625" style="664" customWidth="1"/>
    <col min="4871" max="4871" width="14.7265625" style="664" customWidth="1"/>
    <col min="4872" max="4873" width="13.26953125" style="664" customWidth="1"/>
    <col min="4874" max="4876" width="16.7265625" style="664" customWidth="1"/>
    <col min="4877" max="4877" width="9" style="664"/>
    <col min="4878" max="4878" width="8.81640625" style="664" customWidth="1"/>
    <col min="4879" max="5124" width="9" style="664"/>
    <col min="5125" max="5125" width="43" style="664" customWidth="1"/>
    <col min="5126" max="5126" width="15.7265625" style="664" customWidth="1"/>
    <col min="5127" max="5127" width="14.7265625" style="664" customWidth="1"/>
    <col min="5128" max="5129" width="13.26953125" style="664" customWidth="1"/>
    <col min="5130" max="5132" width="16.7265625" style="664" customWidth="1"/>
    <col min="5133" max="5133" width="9" style="664"/>
    <col min="5134" max="5134" width="8.81640625" style="664" customWidth="1"/>
    <col min="5135" max="5380" width="9" style="664"/>
    <col min="5381" max="5381" width="43" style="664" customWidth="1"/>
    <col min="5382" max="5382" width="15.7265625" style="664" customWidth="1"/>
    <col min="5383" max="5383" width="14.7265625" style="664" customWidth="1"/>
    <col min="5384" max="5385" width="13.26953125" style="664" customWidth="1"/>
    <col min="5386" max="5388" width="16.7265625" style="664" customWidth="1"/>
    <col min="5389" max="5389" width="9" style="664"/>
    <col min="5390" max="5390" width="8.81640625" style="664" customWidth="1"/>
    <col min="5391" max="5636" width="9" style="664"/>
    <col min="5637" max="5637" width="43" style="664" customWidth="1"/>
    <col min="5638" max="5638" width="15.7265625" style="664" customWidth="1"/>
    <col min="5639" max="5639" width="14.7265625" style="664" customWidth="1"/>
    <col min="5640" max="5641" width="13.26953125" style="664" customWidth="1"/>
    <col min="5642" max="5644" width="16.7265625" style="664" customWidth="1"/>
    <col min="5645" max="5645" width="9" style="664"/>
    <col min="5646" max="5646" width="8.81640625" style="664" customWidth="1"/>
    <col min="5647" max="5892" width="9" style="664"/>
    <col min="5893" max="5893" width="43" style="664" customWidth="1"/>
    <col min="5894" max="5894" width="15.7265625" style="664" customWidth="1"/>
    <col min="5895" max="5895" width="14.7265625" style="664" customWidth="1"/>
    <col min="5896" max="5897" width="13.26953125" style="664" customWidth="1"/>
    <col min="5898" max="5900" width="16.7265625" style="664" customWidth="1"/>
    <col min="5901" max="5901" width="9" style="664"/>
    <col min="5902" max="5902" width="8.81640625" style="664" customWidth="1"/>
    <col min="5903" max="6148" width="9" style="664"/>
    <col min="6149" max="6149" width="43" style="664" customWidth="1"/>
    <col min="6150" max="6150" width="15.7265625" style="664" customWidth="1"/>
    <col min="6151" max="6151" width="14.7265625" style="664" customWidth="1"/>
    <col min="6152" max="6153" width="13.26953125" style="664" customWidth="1"/>
    <col min="6154" max="6156" width="16.7265625" style="664" customWidth="1"/>
    <col min="6157" max="6157" width="9" style="664"/>
    <col min="6158" max="6158" width="8.81640625" style="664" customWidth="1"/>
    <col min="6159" max="6404" width="9" style="664"/>
    <col min="6405" max="6405" width="43" style="664" customWidth="1"/>
    <col min="6406" max="6406" width="15.7265625" style="664" customWidth="1"/>
    <col min="6407" max="6407" width="14.7265625" style="664" customWidth="1"/>
    <col min="6408" max="6409" width="13.26953125" style="664" customWidth="1"/>
    <col min="6410" max="6412" width="16.7265625" style="664" customWidth="1"/>
    <col min="6413" max="6413" width="9" style="664"/>
    <col min="6414" max="6414" width="8.81640625" style="664" customWidth="1"/>
    <col min="6415" max="6660" width="9" style="664"/>
    <col min="6661" max="6661" width="43" style="664" customWidth="1"/>
    <col min="6662" max="6662" width="15.7265625" style="664" customWidth="1"/>
    <col min="6663" max="6663" width="14.7265625" style="664" customWidth="1"/>
    <col min="6664" max="6665" width="13.26953125" style="664" customWidth="1"/>
    <col min="6666" max="6668" width="16.7265625" style="664" customWidth="1"/>
    <col min="6669" max="6669" width="9" style="664"/>
    <col min="6670" max="6670" width="8.81640625" style="664" customWidth="1"/>
    <col min="6671" max="6916" width="9" style="664"/>
    <col min="6917" max="6917" width="43" style="664" customWidth="1"/>
    <col min="6918" max="6918" width="15.7265625" style="664" customWidth="1"/>
    <col min="6919" max="6919" width="14.7265625" style="664" customWidth="1"/>
    <col min="6920" max="6921" width="13.26953125" style="664" customWidth="1"/>
    <col min="6922" max="6924" width="16.7265625" style="664" customWidth="1"/>
    <col min="6925" max="6925" width="9" style="664"/>
    <col min="6926" max="6926" width="8.81640625" style="664" customWidth="1"/>
    <col min="6927" max="7172" width="9" style="664"/>
    <col min="7173" max="7173" width="43" style="664" customWidth="1"/>
    <col min="7174" max="7174" width="15.7265625" style="664" customWidth="1"/>
    <col min="7175" max="7175" width="14.7265625" style="664" customWidth="1"/>
    <col min="7176" max="7177" width="13.26953125" style="664" customWidth="1"/>
    <col min="7178" max="7180" width="16.7265625" style="664" customWidth="1"/>
    <col min="7181" max="7181" width="9" style="664"/>
    <col min="7182" max="7182" width="8.81640625" style="664" customWidth="1"/>
    <col min="7183" max="7428" width="9" style="664"/>
    <col min="7429" max="7429" width="43" style="664" customWidth="1"/>
    <col min="7430" max="7430" width="15.7265625" style="664" customWidth="1"/>
    <col min="7431" max="7431" width="14.7265625" style="664" customWidth="1"/>
    <col min="7432" max="7433" width="13.26953125" style="664" customWidth="1"/>
    <col min="7434" max="7436" width="16.7265625" style="664" customWidth="1"/>
    <col min="7437" max="7437" width="9" style="664"/>
    <col min="7438" max="7438" width="8.81640625" style="664" customWidth="1"/>
    <col min="7439" max="7684" width="9" style="664"/>
    <col min="7685" max="7685" width="43" style="664" customWidth="1"/>
    <col min="7686" max="7686" width="15.7265625" style="664" customWidth="1"/>
    <col min="7687" max="7687" width="14.7265625" style="664" customWidth="1"/>
    <col min="7688" max="7689" width="13.26953125" style="664" customWidth="1"/>
    <col min="7690" max="7692" width="16.7265625" style="664" customWidth="1"/>
    <col min="7693" max="7693" width="9" style="664"/>
    <col min="7694" max="7694" width="8.81640625" style="664" customWidth="1"/>
    <col min="7695" max="7940" width="9" style="664"/>
    <col min="7941" max="7941" width="43" style="664" customWidth="1"/>
    <col min="7942" max="7942" width="15.7265625" style="664" customWidth="1"/>
    <col min="7943" max="7943" width="14.7265625" style="664" customWidth="1"/>
    <col min="7944" max="7945" width="13.26953125" style="664" customWidth="1"/>
    <col min="7946" max="7948" width="16.7265625" style="664" customWidth="1"/>
    <col min="7949" max="7949" width="9" style="664"/>
    <col min="7950" max="7950" width="8.81640625" style="664" customWidth="1"/>
    <col min="7951" max="8196" width="9" style="664"/>
    <col min="8197" max="8197" width="43" style="664" customWidth="1"/>
    <col min="8198" max="8198" width="15.7265625" style="664" customWidth="1"/>
    <col min="8199" max="8199" width="14.7265625" style="664" customWidth="1"/>
    <col min="8200" max="8201" width="13.26953125" style="664" customWidth="1"/>
    <col min="8202" max="8204" width="16.7265625" style="664" customWidth="1"/>
    <col min="8205" max="8205" width="9" style="664"/>
    <col min="8206" max="8206" width="8.81640625" style="664" customWidth="1"/>
    <col min="8207" max="8452" width="9" style="664"/>
    <col min="8453" max="8453" width="43" style="664" customWidth="1"/>
    <col min="8454" max="8454" width="15.7265625" style="664" customWidth="1"/>
    <col min="8455" max="8455" width="14.7265625" style="664" customWidth="1"/>
    <col min="8456" max="8457" width="13.26953125" style="664" customWidth="1"/>
    <col min="8458" max="8460" width="16.7265625" style="664" customWidth="1"/>
    <col min="8461" max="8461" width="9" style="664"/>
    <col min="8462" max="8462" width="8.81640625" style="664" customWidth="1"/>
    <col min="8463" max="8708" width="9" style="664"/>
    <col min="8709" max="8709" width="43" style="664" customWidth="1"/>
    <col min="8710" max="8710" width="15.7265625" style="664" customWidth="1"/>
    <col min="8711" max="8711" width="14.7265625" style="664" customWidth="1"/>
    <col min="8712" max="8713" width="13.26953125" style="664" customWidth="1"/>
    <col min="8714" max="8716" width="16.7265625" style="664" customWidth="1"/>
    <col min="8717" max="8717" width="9" style="664"/>
    <col min="8718" max="8718" width="8.81640625" style="664" customWidth="1"/>
    <col min="8719" max="8964" width="9" style="664"/>
    <col min="8965" max="8965" width="43" style="664" customWidth="1"/>
    <col min="8966" max="8966" width="15.7265625" style="664" customWidth="1"/>
    <col min="8967" max="8967" width="14.7265625" style="664" customWidth="1"/>
    <col min="8968" max="8969" width="13.26953125" style="664" customWidth="1"/>
    <col min="8970" max="8972" width="16.7265625" style="664" customWidth="1"/>
    <col min="8973" max="8973" width="9" style="664"/>
    <col min="8974" max="8974" width="8.81640625" style="664" customWidth="1"/>
    <col min="8975" max="9220" width="9" style="664"/>
    <col min="9221" max="9221" width="43" style="664" customWidth="1"/>
    <col min="9222" max="9222" width="15.7265625" style="664" customWidth="1"/>
    <col min="9223" max="9223" width="14.7265625" style="664" customWidth="1"/>
    <col min="9224" max="9225" width="13.26953125" style="664" customWidth="1"/>
    <col min="9226" max="9228" width="16.7265625" style="664" customWidth="1"/>
    <col min="9229" max="9229" width="9" style="664"/>
    <col min="9230" max="9230" width="8.81640625" style="664" customWidth="1"/>
    <col min="9231" max="9476" width="9" style="664"/>
    <col min="9477" max="9477" width="43" style="664" customWidth="1"/>
    <col min="9478" max="9478" width="15.7265625" style="664" customWidth="1"/>
    <col min="9479" max="9479" width="14.7265625" style="664" customWidth="1"/>
    <col min="9480" max="9481" width="13.26953125" style="664" customWidth="1"/>
    <col min="9482" max="9484" width="16.7265625" style="664" customWidth="1"/>
    <col min="9485" max="9485" width="9" style="664"/>
    <col min="9486" max="9486" width="8.81640625" style="664" customWidth="1"/>
    <col min="9487" max="9732" width="9" style="664"/>
    <col min="9733" max="9733" width="43" style="664" customWidth="1"/>
    <col min="9734" max="9734" width="15.7265625" style="664" customWidth="1"/>
    <col min="9735" max="9735" width="14.7265625" style="664" customWidth="1"/>
    <col min="9736" max="9737" width="13.26953125" style="664" customWidth="1"/>
    <col min="9738" max="9740" width="16.7265625" style="664" customWidth="1"/>
    <col min="9741" max="9741" width="9" style="664"/>
    <col min="9742" max="9742" width="8.81640625" style="664" customWidth="1"/>
    <col min="9743" max="9988" width="9" style="664"/>
    <col min="9989" max="9989" width="43" style="664" customWidth="1"/>
    <col min="9990" max="9990" width="15.7265625" style="664" customWidth="1"/>
    <col min="9991" max="9991" width="14.7265625" style="664" customWidth="1"/>
    <col min="9992" max="9993" width="13.26953125" style="664" customWidth="1"/>
    <col min="9994" max="9996" width="16.7265625" style="664" customWidth="1"/>
    <col min="9997" max="9997" width="9" style="664"/>
    <col min="9998" max="9998" width="8.81640625" style="664" customWidth="1"/>
    <col min="9999" max="10244" width="9" style="664"/>
    <col min="10245" max="10245" width="43" style="664" customWidth="1"/>
    <col min="10246" max="10246" width="15.7265625" style="664" customWidth="1"/>
    <col min="10247" max="10247" width="14.7265625" style="664" customWidth="1"/>
    <col min="10248" max="10249" width="13.26953125" style="664" customWidth="1"/>
    <col min="10250" max="10252" width="16.7265625" style="664" customWidth="1"/>
    <col min="10253" max="10253" width="9" style="664"/>
    <col min="10254" max="10254" width="8.81640625" style="664" customWidth="1"/>
    <col min="10255" max="10500" width="9" style="664"/>
    <col min="10501" max="10501" width="43" style="664" customWidth="1"/>
    <col min="10502" max="10502" width="15.7265625" style="664" customWidth="1"/>
    <col min="10503" max="10503" width="14.7265625" style="664" customWidth="1"/>
    <col min="10504" max="10505" width="13.26953125" style="664" customWidth="1"/>
    <col min="10506" max="10508" width="16.7265625" style="664" customWidth="1"/>
    <col min="10509" max="10509" width="9" style="664"/>
    <col min="10510" max="10510" width="8.81640625" style="664" customWidth="1"/>
    <col min="10511" max="10756" width="9" style="664"/>
    <col min="10757" max="10757" width="43" style="664" customWidth="1"/>
    <col min="10758" max="10758" width="15.7265625" style="664" customWidth="1"/>
    <col min="10759" max="10759" width="14.7265625" style="664" customWidth="1"/>
    <col min="10760" max="10761" width="13.26953125" style="664" customWidth="1"/>
    <col min="10762" max="10764" width="16.7265625" style="664" customWidth="1"/>
    <col min="10765" max="10765" width="9" style="664"/>
    <col min="10766" max="10766" width="8.81640625" style="664" customWidth="1"/>
    <col min="10767" max="11012" width="9" style="664"/>
    <col min="11013" max="11013" width="43" style="664" customWidth="1"/>
    <col min="11014" max="11014" width="15.7265625" style="664" customWidth="1"/>
    <col min="11015" max="11015" width="14.7265625" style="664" customWidth="1"/>
    <col min="11016" max="11017" width="13.26953125" style="664" customWidth="1"/>
    <col min="11018" max="11020" width="16.7265625" style="664" customWidth="1"/>
    <col min="11021" max="11021" width="9" style="664"/>
    <col min="11022" max="11022" width="8.81640625" style="664" customWidth="1"/>
    <col min="11023" max="11268" width="9" style="664"/>
    <col min="11269" max="11269" width="43" style="664" customWidth="1"/>
    <col min="11270" max="11270" width="15.7265625" style="664" customWidth="1"/>
    <col min="11271" max="11271" width="14.7265625" style="664" customWidth="1"/>
    <col min="11272" max="11273" width="13.26953125" style="664" customWidth="1"/>
    <col min="11274" max="11276" width="16.7265625" style="664" customWidth="1"/>
    <col min="11277" max="11277" width="9" style="664"/>
    <col min="11278" max="11278" width="8.81640625" style="664" customWidth="1"/>
    <col min="11279" max="11524" width="9" style="664"/>
    <col min="11525" max="11525" width="43" style="664" customWidth="1"/>
    <col min="11526" max="11526" width="15.7265625" style="664" customWidth="1"/>
    <col min="11527" max="11527" width="14.7265625" style="664" customWidth="1"/>
    <col min="11528" max="11529" width="13.26953125" style="664" customWidth="1"/>
    <col min="11530" max="11532" width="16.7265625" style="664" customWidth="1"/>
    <col min="11533" max="11533" width="9" style="664"/>
    <col min="11534" max="11534" width="8.81640625" style="664" customWidth="1"/>
    <col min="11535" max="11780" width="9" style="664"/>
    <col min="11781" max="11781" width="43" style="664" customWidth="1"/>
    <col min="11782" max="11782" width="15.7265625" style="664" customWidth="1"/>
    <col min="11783" max="11783" width="14.7265625" style="664" customWidth="1"/>
    <col min="11784" max="11785" width="13.26953125" style="664" customWidth="1"/>
    <col min="11786" max="11788" width="16.7265625" style="664" customWidth="1"/>
    <col min="11789" max="11789" width="9" style="664"/>
    <col min="11790" max="11790" width="8.81640625" style="664" customWidth="1"/>
    <col min="11791" max="12036" width="9" style="664"/>
    <col min="12037" max="12037" width="43" style="664" customWidth="1"/>
    <col min="12038" max="12038" width="15.7265625" style="664" customWidth="1"/>
    <col min="12039" max="12039" width="14.7265625" style="664" customWidth="1"/>
    <col min="12040" max="12041" width="13.26953125" style="664" customWidth="1"/>
    <col min="12042" max="12044" width="16.7265625" style="664" customWidth="1"/>
    <col min="12045" max="12045" width="9" style="664"/>
    <col min="12046" max="12046" width="8.81640625" style="664" customWidth="1"/>
    <col min="12047" max="12292" width="9" style="664"/>
    <col min="12293" max="12293" width="43" style="664" customWidth="1"/>
    <col min="12294" max="12294" width="15.7265625" style="664" customWidth="1"/>
    <col min="12295" max="12295" width="14.7265625" style="664" customWidth="1"/>
    <col min="12296" max="12297" width="13.26953125" style="664" customWidth="1"/>
    <col min="12298" max="12300" width="16.7265625" style="664" customWidth="1"/>
    <col min="12301" max="12301" width="9" style="664"/>
    <col min="12302" max="12302" width="8.81640625" style="664" customWidth="1"/>
    <col min="12303" max="12548" width="9" style="664"/>
    <col min="12549" max="12549" width="43" style="664" customWidth="1"/>
    <col min="12550" max="12550" width="15.7265625" style="664" customWidth="1"/>
    <col min="12551" max="12551" width="14.7265625" style="664" customWidth="1"/>
    <col min="12552" max="12553" width="13.26953125" style="664" customWidth="1"/>
    <col min="12554" max="12556" width="16.7265625" style="664" customWidth="1"/>
    <col min="12557" max="12557" width="9" style="664"/>
    <col min="12558" max="12558" width="8.81640625" style="664" customWidth="1"/>
    <col min="12559" max="12804" width="9" style="664"/>
    <col min="12805" max="12805" width="43" style="664" customWidth="1"/>
    <col min="12806" max="12806" width="15.7265625" style="664" customWidth="1"/>
    <col min="12807" max="12807" width="14.7265625" style="664" customWidth="1"/>
    <col min="12808" max="12809" width="13.26953125" style="664" customWidth="1"/>
    <col min="12810" max="12812" width="16.7265625" style="664" customWidth="1"/>
    <col min="12813" max="12813" width="9" style="664"/>
    <col min="12814" max="12814" width="8.81640625" style="664" customWidth="1"/>
    <col min="12815" max="13060" width="9" style="664"/>
    <col min="13061" max="13061" width="43" style="664" customWidth="1"/>
    <col min="13062" max="13062" width="15.7265625" style="664" customWidth="1"/>
    <col min="13063" max="13063" width="14.7265625" style="664" customWidth="1"/>
    <col min="13064" max="13065" width="13.26953125" style="664" customWidth="1"/>
    <col min="13066" max="13068" width="16.7265625" style="664" customWidth="1"/>
    <col min="13069" max="13069" width="9" style="664"/>
    <col min="13070" max="13070" width="8.81640625" style="664" customWidth="1"/>
    <col min="13071" max="13316" width="9" style="664"/>
    <col min="13317" max="13317" width="43" style="664" customWidth="1"/>
    <col min="13318" max="13318" width="15.7265625" style="664" customWidth="1"/>
    <col min="13319" max="13319" width="14.7265625" style="664" customWidth="1"/>
    <col min="13320" max="13321" width="13.26953125" style="664" customWidth="1"/>
    <col min="13322" max="13324" width="16.7265625" style="664" customWidth="1"/>
    <col min="13325" max="13325" width="9" style="664"/>
    <col min="13326" max="13326" width="8.81640625" style="664" customWidth="1"/>
    <col min="13327" max="13572" width="9" style="664"/>
    <col min="13573" max="13573" width="43" style="664" customWidth="1"/>
    <col min="13574" max="13574" width="15.7265625" style="664" customWidth="1"/>
    <col min="13575" max="13575" width="14.7265625" style="664" customWidth="1"/>
    <col min="13576" max="13577" width="13.26953125" style="664" customWidth="1"/>
    <col min="13578" max="13580" width="16.7265625" style="664" customWidth="1"/>
    <col min="13581" max="13581" width="9" style="664"/>
    <col min="13582" max="13582" width="8.81640625" style="664" customWidth="1"/>
    <col min="13583" max="13828" width="9" style="664"/>
    <col min="13829" max="13829" width="43" style="664" customWidth="1"/>
    <col min="13830" max="13830" width="15.7265625" style="664" customWidth="1"/>
    <col min="13831" max="13831" width="14.7265625" style="664" customWidth="1"/>
    <col min="13832" max="13833" width="13.26953125" style="664" customWidth="1"/>
    <col min="13834" max="13836" width="16.7265625" style="664" customWidth="1"/>
    <col min="13837" max="13837" width="9" style="664"/>
    <col min="13838" max="13838" width="8.81640625" style="664" customWidth="1"/>
    <col min="13839" max="14084" width="9" style="664"/>
    <col min="14085" max="14085" width="43" style="664" customWidth="1"/>
    <col min="14086" max="14086" width="15.7265625" style="664" customWidth="1"/>
    <col min="14087" max="14087" width="14.7265625" style="664" customWidth="1"/>
    <col min="14088" max="14089" width="13.26953125" style="664" customWidth="1"/>
    <col min="14090" max="14092" width="16.7265625" style="664" customWidth="1"/>
    <col min="14093" max="14093" width="9" style="664"/>
    <col min="14094" max="14094" width="8.81640625" style="664" customWidth="1"/>
    <col min="14095" max="14340" width="9" style="664"/>
    <col min="14341" max="14341" width="43" style="664" customWidth="1"/>
    <col min="14342" max="14342" width="15.7265625" style="664" customWidth="1"/>
    <col min="14343" max="14343" width="14.7265625" style="664" customWidth="1"/>
    <col min="14344" max="14345" width="13.26953125" style="664" customWidth="1"/>
    <col min="14346" max="14348" width="16.7265625" style="664" customWidth="1"/>
    <col min="14349" max="14349" width="9" style="664"/>
    <col min="14350" max="14350" width="8.81640625" style="664" customWidth="1"/>
    <col min="14351" max="14596" width="9" style="664"/>
    <col min="14597" max="14597" width="43" style="664" customWidth="1"/>
    <col min="14598" max="14598" width="15.7265625" style="664" customWidth="1"/>
    <col min="14599" max="14599" width="14.7265625" style="664" customWidth="1"/>
    <col min="14600" max="14601" width="13.26953125" style="664" customWidth="1"/>
    <col min="14602" max="14604" width="16.7265625" style="664" customWidth="1"/>
    <col min="14605" max="14605" width="9" style="664"/>
    <col min="14606" max="14606" width="8.81640625" style="664" customWidth="1"/>
    <col min="14607" max="14852" width="9" style="664"/>
    <col min="14853" max="14853" width="43" style="664" customWidth="1"/>
    <col min="14854" max="14854" width="15.7265625" style="664" customWidth="1"/>
    <col min="14855" max="14855" width="14.7265625" style="664" customWidth="1"/>
    <col min="14856" max="14857" width="13.26953125" style="664" customWidth="1"/>
    <col min="14858" max="14860" width="16.7265625" style="664" customWidth="1"/>
    <col min="14861" max="14861" width="9" style="664"/>
    <col min="14862" max="14862" width="8.81640625" style="664" customWidth="1"/>
    <col min="14863" max="15108" width="9" style="664"/>
    <col min="15109" max="15109" width="43" style="664" customWidth="1"/>
    <col min="15110" max="15110" width="15.7265625" style="664" customWidth="1"/>
    <col min="15111" max="15111" width="14.7265625" style="664" customWidth="1"/>
    <col min="15112" max="15113" width="13.26953125" style="664" customWidth="1"/>
    <col min="15114" max="15116" width="16.7265625" style="664" customWidth="1"/>
    <col min="15117" max="15117" width="9" style="664"/>
    <col min="15118" max="15118" width="8.81640625" style="664" customWidth="1"/>
    <col min="15119" max="15364" width="9" style="664"/>
    <col min="15365" max="15365" width="43" style="664" customWidth="1"/>
    <col min="15366" max="15366" width="15.7265625" style="664" customWidth="1"/>
    <col min="15367" max="15367" width="14.7265625" style="664" customWidth="1"/>
    <col min="15368" max="15369" width="13.26953125" style="664" customWidth="1"/>
    <col min="15370" max="15372" width="16.7265625" style="664" customWidth="1"/>
    <col min="15373" max="15373" width="9" style="664"/>
    <col min="15374" max="15374" width="8.81640625" style="664" customWidth="1"/>
    <col min="15375" max="15620" width="9" style="664"/>
    <col min="15621" max="15621" width="43" style="664" customWidth="1"/>
    <col min="15622" max="15622" width="15.7265625" style="664" customWidth="1"/>
    <col min="15623" max="15623" width="14.7265625" style="664" customWidth="1"/>
    <col min="15624" max="15625" width="13.26953125" style="664" customWidth="1"/>
    <col min="15626" max="15628" width="16.7265625" style="664" customWidth="1"/>
    <col min="15629" max="15629" width="9" style="664"/>
    <col min="15630" max="15630" width="8.81640625" style="664" customWidth="1"/>
    <col min="15631" max="15876" width="9" style="664"/>
    <col min="15877" max="15877" width="43" style="664" customWidth="1"/>
    <col min="15878" max="15878" width="15.7265625" style="664" customWidth="1"/>
    <col min="15879" max="15879" width="14.7265625" style="664" customWidth="1"/>
    <col min="15880" max="15881" width="13.26953125" style="664" customWidth="1"/>
    <col min="15882" max="15884" width="16.7265625" style="664" customWidth="1"/>
    <col min="15885" max="15885" width="9" style="664"/>
    <col min="15886" max="15886" width="8.81640625" style="664" customWidth="1"/>
    <col min="15887" max="16132" width="9" style="664"/>
    <col min="16133" max="16133" width="43" style="664" customWidth="1"/>
    <col min="16134" max="16134" width="15.7265625" style="664" customWidth="1"/>
    <col min="16135" max="16135" width="14.7265625" style="664" customWidth="1"/>
    <col min="16136" max="16137" width="13.26953125" style="664" customWidth="1"/>
    <col min="16138" max="16140" width="16.7265625" style="664" customWidth="1"/>
    <col min="16141" max="16141" width="9" style="664"/>
    <col min="16142" max="16142" width="8.81640625" style="664" customWidth="1"/>
    <col min="16143" max="16384" width="9" style="664"/>
  </cols>
  <sheetData>
    <row r="1" spans="1:49" ht="26.5" customHeight="1">
      <c r="A1" s="525" t="s">
        <v>0</v>
      </c>
      <c r="K1" s="668"/>
    </row>
    <row r="2" spans="1:49" ht="30.65" customHeight="1">
      <c r="A2" s="525" t="s">
        <v>824</v>
      </c>
      <c r="B2" s="525"/>
      <c r="C2" s="525"/>
      <c r="D2" s="525"/>
      <c r="E2" s="667"/>
      <c r="F2" s="525"/>
      <c r="G2" s="525"/>
      <c r="H2" s="525"/>
      <c r="I2" s="525"/>
      <c r="J2" s="525"/>
      <c r="K2" s="908"/>
      <c r="L2" s="785"/>
      <c r="M2" s="525"/>
      <c r="N2" s="525"/>
      <c r="O2" s="525"/>
      <c r="R2" s="680"/>
      <c r="T2" s="668"/>
      <c r="U2" s="668"/>
      <c r="V2" s="668"/>
      <c r="W2" s="668"/>
    </row>
    <row r="3" spans="1:49" ht="30.65" customHeight="1">
      <c r="A3" s="525"/>
      <c r="B3" s="525"/>
      <c r="C3" s="525"/>
      <c r="D3" s="525"/>
      <c r="E3" s="667"/>
      <c r="F3" s="525"/>
      <c r="G3" s="525"/>
      <c r="H3" s="525"/>
      <c r="I3" s="909"/>
      <c r="J3" s="525"/>
      <c r="K3" s="908"/>
      <c r="L3" s="785"/>
      <c r="M3" s="525"/>
      <c r="N3" s="525"/>
      <c r="O3" s="525"/>
      <c r="R3" s="680"/>
      <c r="T3" s="668"/>
      <c r="U3" s="668"/>
      <c r="V3" s="668"/>
      <c r="W3" s="668"/>
      <c r="AD3" s="700">
        <v>81221.435772323515</v>
      </c>
    </row>
    <row r="4" spans="1:49" ht="28.9" customHeight="1">
      <c r="W4" s="668"/>
      <c r="AB4" s="668"/>
      <c r="AD4" s="680"/>
    </row>
    <row r="5" spans="1:49" ht="35.5" customHeight="1" thickBot="1">
      <c r="A5" s="921" t="s">
        <v>563</v>
      </c>
      <c r="B5" s="913" t="s">
        <v>511</v>
      </c>
      <c r="C5" s="913" t="s">
        <v>564</v>
      </c>
      <c r="D5" s="911" t="s">
        <v>565</v>
      </c>
      <c r="E5" s="912" t="s">
        <v>566</v>
      </c>
      <c r="F5" s="803" t="s">
        <v>572</v>
      </c>
      <c r="G5" s="804" t="s">
        <v>165</v>
      </c>
      <c r="H5" s="805" t="s">
        <v>1003</v>
      </c>
      <c r="I5" s="804" t="s">
        <v>573</v>
      </c>
      <c r="J5" s="806" t="s">
        <v>1004</v>
      </c>
      <c r="K5" s="923" t="s">
        <v>567</v>
      </c>
      <c r="L5" s="960" t="s">
        <v>568</v>
      </c>
      <c r="M5" s="914" t="s">
        <v>1005</v>
      </c>
      <c r="N5" s="804" t="s">
        <v>569</v>
      </c>
      <c r="O5" s="914" t="s">
        <v>1006</v>
      </c>
      <c r="P5" s="804" t="s">
        <v>858</v>
      </c>
      <c r="Q5" s="914" t="s">
        <v>1007</v>
      </c>
      <c r="R5" s="927" t="s">
        <v>859</v>
      </c>
      <c r="S5" s="914" t="s">
        <v>1008</v>
      </c>
      <c r="T5" s="964" t="s">
        <v>570</v>
      </c>
      <c r="U5" s="965" t="s">
        <v>1009</v>
      </c>
      <c r="V5" s="960" t="s">
        <v>574</v>
      </c>
      <c r="W5" s="914" t="s">
        <v>1010</v>
      </c>
      <c r="X5" s="967" t="s">
        <v>575</v>
      </c>
      <c r="Y5" s="983" t="s">
        <v>576</v>
      </c>
      <c r="Z5" s="960" t="s">
        <v>577</v>
      </c>
      <c r="AA5" s="914" t="s">
        <v>1011</v>
      </c>
      <c r="AB5" s="960" t="s">
        <v>578</v>
      </c>
      <c r="AC5" s="914" t="s">
        <v>1012</v>
      </c>
      <c r="AD5" s="964" t="s">
        <v>571</v>
      </c>
      <c r="AE5" s="965" t="s">
        <v>1013</v>
      </c>
      <c r="AF5" s="926"/>
    </row>
    <row r="6" spans="1:49" s="672" customFormat="1" ht="21" customHeight="1">
      <c r="A6" s="917"/>
      <c r="B6" s="670"/>
      <c r="C6" s="802"/>
      <c r="D6" s="670"/>
      <c r="E6" s="675"/>
      <c r="F6" s="669"/>
      <c r="G6" s="789"/>
      <c r="H6" s="799"/>
      <c r="I6" s="789"/>
      <c r="J6" s="671"/>
      <c r="K6" s="958"/>
      <c r="L6" s="789"/>
      <c r="M6" s="961"/>
      <c r="N6" s="789"/>
      <c r="O6" s="961"/>
      <c r="P6" s="789"/>
      <c r="Q6" s="795"/>
      <c r="R6" s="786"/>
      <c r="S6" s="795"/>
      <c r="T6" s="789"/>
      <c r="U6" s="795"/>
      <c r="V6" s="968"/>
      <c r="W6" s="795"/>
      <c r="X6" s="980"/>
      <c r="Y6" s="984"/>
      <c r="Z6" s="968"/>
      <c r="AA6" s="795"/>
      <c r="AB6" s="968"/>
      <c r="AC6" s="795"/>
      <c r="AD6" s="789"/>
      <c r="AE6" s="795"/>
      <c r="AM6" s="896"/>
    </row>
    <row r="7" spans="1:49" ht="24" customHeight="1">
      <c r="A7" s="918"/>
      <c r="B7" s="673" t="s">
        <v>579</v>
      </c>
      <c r="C7" s="674"/>
      <c r="D7" s="758"/>
      <c r="E7" s="675"/>
      <c r="F7" s="678"/>
      <c r="G7" s="791"/>
      <c r="H7" s="797"/>
      <c r="I7" s="791"/>
      <c r="J7" s="676"/>
      <c r="K7" s="866"/>
      <c r="L7" s="792"/>
      <c r="M7" s="867"/>
      <c r="N7" s="794"/>
      <c r="O7" s="962"/>
      <c r="P7" s="790"/>
      <c r="Q7" s="796"/>
      <c r="R7" s="787"/>
      <c r="S7" s="796"/>
      <c r="T7" s="791"/>
      <c r="U7" s="797"/>
      <c r="V7" s="969"/>
      <c r="W7" s="970"/>
      <c r="X7" s="981"/>
      <c r="Y7" s="985"/>
      <c r="Z7" s="969"/>
      <c r="AA7" s="797"/>
      <c r="AB7" s="969"/>
      <c r="AC7" s="797"/>
      <c r="AD7" s="791"/>
      <c r="AE7" s="797"/>
    </row>
    <row r="8" spans="1:49" ht="24" customHeight="1">
      <c r="A8" s="918">
        <v>1</v>
      </c>
      <c r="B8" s="674" t="s">
        <v>580</v>
      </c>
      <c r="C8" s="674" t="s">
        <v>581</v>
      </c>
      <c r="D8" s="758">
        <v>3330440</v>
      </c>
      <c r="E8" s="675" t="s">
        <v>582</v>
      </c>
      <c r="F8" s="678">
        <v>1731750.577</v>
      </c>
      <c r="G8" s="791">
        <f>I8-F8</f>
        <v>0</v>
      </c>
      <c r="H8" s="797"/>
      <c r="I8" s="791">
        <v>1731750.577</v>
      </c>
      <c r="J8" s="676"/>
      <c r="K8" s="866" t="s">
        <v>970</v>
      </c>
      <c r="L8" s="792"/>
      <c r="M8" s="867"/>
      <c r="N8" s="794"/>
      <c r="O8" s="962"/>
      <c r="P8" s="790"/>
      <c r="Q8" s="796"/>
      <c r="R8" s="787">
        <v>3505723.46</v>
      </c>
      <c r="S8" s="796"/>
      <c r="T8" s="791">
        <f>+I8+L8+N8+R8+P8</f>
        <v>5237474.0370000005</v>
      </c>
      <c r="U8" s="797">
        <v>6151090.5499999998</v>
      </c>
      <c r="V8" s="971">
        <v>499566</v>
      </c>
      <c r="W8" s="970">
        <v>499566</v>
      </c>
      <c r="X8" s="981"/>
      <c r="Y8" s="985">
        <v>0.15</v>
      </c>
      <c r="Z8" s="969">
        <v>499566</v>
      </c>
      <c r="AA8" s="797">
        <v>499566</v>
      </c>
      <c r="AB8" s="969">
        <f>V8-Z8</f>
        <v>0</v>
      </c>
      <c r="AC8" s="797">
        <f>W8-AA8</f>
        <v>0</v>
      </c>
      <c r="AD8" s="791">
        <f>AB8+T8</f>
        <v>5237474.0370000005</v>
      </c>
      <c r="AE8" s="797">
        <f>AC8+U8</f>
        <v>6151090.5499999998</v>
      </c>
      <c r="AG8" s="680">
        <f>AD8-AE8</f>
        <v>-913616.51299999934</v>
      </c>
      <c r="AM8" s="668">
        <f>T8-U8</f>
        <v>-913616.51299999934</v>
      </c>
      <c r="AV8" s="700">
        <f>Table2[[#This Row],[Total Claimed (KCE)]]-Table2[[#This Row],[Sub-Total (KCE)]]</f>
        <v>0</v>
      </c>
      <c r="AW8" s="664" t="b">
        <f>AV8=Table2[[#This Row],[Balance (KCE)]]</f>
        <v>1</v>
      </c>
    </row>
    <row r="9" spans="1:49" ht="24" customHeight="1">
      <c r="A9" s="918">
        <f>+A8+1</f>
        <v>2</v>
      </c>
      <c r="B9" s="674" t="s">
        <v>584</v>
      </c>
      <c r="C9" s="679" t="s">
        <v>585</v>
      </c>
      <c r="D9" s="758">
        <v>2128651</v>
      </c>
      <c r="E9" s="675" t="s">
        <v>582</v>
      </c>
      <c r="F9" s="678">
        <v>2179967.9797480041</v>
      </c>
      <c r="G9" s="791">
        <f>I9-F9</f>
        <v>0</v>
      </c>
      <c r="H9" s="797"/>
      <c r="I9" s="791">
        <v>2179967.9797480041</v>
      </c>
      <c r="J9" s="676"/>
      <c r="K9" s="866" t="s">
        <v>976</v>
      </c>
      <c r="L9" s="792">
        <v>-392828.28</v>
      </c>
      <c r="M9" s="867"/>
      <c r="N9" s="794"/>
      <c r="O9" s="962"/>
      <c r="P9" s="790"/>
      <c r="Q9" s="796"/>
      <c r="R9" s="787"/>
      <c r="S9" s="796"/>
      <c r="T9" s="791">
        <f>+I9+L9+N9+R9+P9</f>
        <v>1787139.6997480041</v>
      </c>
      <c r="U9" s="797">
        <v>1960573.93</v>
      </c>
      <c r="V9" s="971"/>
      <c r="W9" s="970"/>
      <c r="X9" s="981"/>
      <c r="Y9" s="985"/>
      <c r="Z9" s="969">
        <f t="shared" ref="Z9:Z11" si="0">IF((T9*Y9)&lt;V9,(T9*Y9),V9)</f>
        <v>0</v>
      </c>
      <c r="AA9" s="797">
        <v>0</v>
      </c>
      <c r="AB9" s="969">
        <f t="shared" ref="AB9:AC73" si="1">V9-Z9</f>
        <v>0</v>
      </c>
      <c r="AC9" s="797">
        <f t="shared" ref="AC9:AC72" si="2">W9-AA9</f>
        <v>0</v>
      </c>
      <c r="AD9" s="791">
        <f>AB9+T9</f>
        <v>1787139.6997480041</v>
      </c>
      <c r="AE9" s="797">
        <f>AC9+U9</f>
        <v>1960573.93</v>
      </c>
      <c r="AG9" s="680">
        <f t="shared" ref="AG9:AG72" si="3">AD9-AE9</f>
        <v>-173434.23025199585</v>
      </c>
      <c r="AH9" s="680"/>
      <c r="AM9" s="668">
        <f t="shared" ref="AM9:AM73" si="4">T9-U9</f>
        <v>-173434.23025199585</v>
      </c>
      <c r="AV9" s="700">
        <f>Table2[[#This Row],[Total Claimed (KCE)]]-Table2[[#This Row],[Sub-Total (KCE)]]</f>
        <v>0</v>
      </c>
      <c r="AW9" s="664" t="b">
        <f>AV9=Table2[[#This Row],[Balance (KCE)]]</f>
        <v>1</v>
      </c>
    </row>
    <row r="10" spans="1:49" ht="24" customHeight="1">
      <c r="A10" s="918">
        <f t="shared" ref="A10:A28" si="5">+A9+1</f>
        <v>3</v>
      </c>
      <c r="B10" s="674" t="s">
        <v>587</v>
      </c>
      <c r="C10" s="674" t="s">
        <v>588</v>
      </c>
      <c r="D10" s="758">
        <v>4111821</v>
      </c>
      <c r="E10" s="675" t="s">
        <v>582</v>
      </c>
      <c r="F10" s="678">
        <v>2237888.7489418555</v>
      </c>
      <c r="G10" s="791">
        <f>I10-F10</f>
        <v>0</v>
      </c>
      <c r="H10" s="797"/>
      <c r="I10" s="791">
        <v>2237888.7489418555</v>
      </c>
      <c r="J10" s="676"/>
      <c r="K10" s="866" t="s">
        <v>254</v>
      </c>
      <c r="L10" s="792">
        <v>-109418.62373124906</v>
      </c>
      <c r="M10" s="867"/>
      <c r="N10" s="794"/>
      <c r="O10" s="962"/>
      <c r="P10" s="790">
        <v>1268151.6658331491</v>
      </c>
      <c r="Q10" s="796"/>
      <c r="R10" s="787">
        <v>492133.02836623997</v>
      </c>
      <c r="S10" s="796"/>
      <c r="T10" s="791">
        <f t="shared" ref="T10:T28" si="6">+I10+L10+N10+R10+P10</f>
        <v>3888754.8194099953</v>
      </c>
      <c r="U10" s="797">
        <v>5121990.8499999996</v>
      </c>
      <c r="V10" s="971"/>
      <c r="W10" s="970"/>
      <c r="X10" s="981"/>
      <c r="Y10" s="985"/>
      <c r="Z10" s="969">
        <f t="shared" si="0"/>
        <v>0</v>
      </c>
      <c r="AA10" s="797">
        <v>0</v>
      </c>
      <c r="AB10" s="969">
        <f t="shared" si="1"/>
        <v>0</v>
      </c>
      <c r="AC10" s="797">
        <f t="shared" si="2"/>
        <v>0</v>
      </c>
      <c r="AD10" s="791">
        <f t="shared" ref="AD10:AD28" si="7">AB10+T10</f>
        <v>3888754.8194099953</v>
      </c>
      <c r="AE10" s="797">
        <f t="shared" ref="AE10:AE73" si="8">AC10+U10</f>
        <v>5121990.8499999996</v>
      </c>
      <c r="AG10" s="680">
        <f>AD10-AE10</f>
        <v>-1233236.0305900043</v>
      </c>
      <c r="AM10" s="668">
        <f t="shared" si="4"/>
        <v>-1233236.0305900043</v>
      </c>
      <c r="AV10" s="700">
        <f>Table2[[#This Row],[Total Claimed (KCE)]]-Table2[[#This Row],[Sub-Total (KCE)]]</f>
        <v>0</v>
      </c>
      <c r="AW10" s="664" t="b">
        <f>AV10=Table2[[#This Row],[Balance (KCE)]]</f>
        <v>1</v>
      </c>
    </row>
    <row r="11" spans="1:49" ht="24" customHeight="1">
      <c r="A11" s="918">
        <f t="shared" si="5"/>
        <v>4</v>
      </c>
      <c r="B11" s="674" t="s">
        <v>589</v>
      </c>
      <c r="C11" s="674" t="s">
        <v>590</v>
      </c>
      <c r="D11" s="758">
        <v>1391469</v>
      </c>
      <c r="E11" s="675" t="s">
        <v>582</v>
      </c>
      <c r="F11" s="678">
        <v>838018.15</v>
      </c>
      <c r="G11" s="791">
        <f>I11-F11</f>
        <v>0</v>
      </c>
      <c r="H11" s="797"/>
      <c r="I11" s="791">
        <v>838018.15</v>
      </c>
      <c r="J11" s="676"/>
      <c r="K11" s="866" t="s">
        <v>591</v>
      </c>
      <c r="L11" s="792"/>
      <c r="M11" s="867"/>
      <c r="N11" s="794"/>
      <c r="O11" s="962"/>
      <c r="P11" s="790"/>
      <c r="Q11" s="796"/>
      <c r="R11" s="787">
        <v>67938.929999999993</v>
      </c>
      <c r="S11" s="796"/>
      <c r="T11" s="791">
        <f t="shared" si="6"/>
        <v>905957.08000000007</v>
      </c>
      <c r="U11" s="797">
        <v>1102174</v>
      </c>
      <c r="V11" s="971"/>
      <c r="W11" s="970"/>
      <c r="X11" s="981"/>
      <c r="Y11" s="985"/>
      <c r="Z11" s="969">
        <f t="shared" si="0"/>
        <v>0</v>
      </c>
      <c r="AA11" s="797">
        <v>0</v>
      </c>
      <c r="AB11" s="969">
        <f t="shared" si="1"/>
        <v>0</v>
      </c>
      <c r="AC11" s="797">
        <f t="shared" si="2"/>
        <v>0</v>
      </c>
      <c r="AD11" s="791">
        <f t="shared" si="7"/>
        <v>905957.08000000007</v>
      </c>
      <c r="AE11" s="797">
        <f t="shared" si="8"/>
        <v>1102174</v>
      </c>
      <c r="AG11" s="680">
        <f t="shared" si="3"/>
        <v>-196216.91999999993</v>
      </c>
      <c r="AM11" s="668">
        <f t="shared" si="4"/>
        <v>-196216.91999999993</v>
      </c>
      <c r="AV11" s="700">
        <f>Table2[[#This Row],[Total Claimed (KCE)]]-Table2[[#This Row],[Sub-Total (KCE)]]</f>
        <v>0</v>
      </c>
      <c r="AW11" s="664" t="b">
        <f>AV11=Table2[[#This Row],[Balance (KCE)]]</f>
        <v>1</v>
      </c>
    </row>
    <row r="12" spans="1:49" ht="24" customHeight="1">
      <c r="A12" s="918">
        <f t="shared" si="5"/>
        <v>5</v>
      </c>
      <c r="B12" s="674" t="s">
        <v>592</v>
      </c>
      <c r="C12" s="674" t="s">
        <v>593</v>
      </c>
      <c r="D12" s="758">
        <v>5169165</v>
      </c>
      <c r="E12" s="675" t="s">
        <v>582</v>
      </c>
      <c r="F12" s="678">
        <v>4047346.7915985929</v>
      </c>
      <c r="G12" s="791">
        <f>I12-F12</f>
        <v>0</v>
      </c>
      <c r="H12" s="797"/>
      <c r="I12" s="791">
        <v>4047346.7915985929</v>
      </c>
      <c r="J12" s="676"/>
      <c r="K12" s="866" t="s">
        <v>254</v>
      </c>
      <c r="L12" s="792"/>
      <c r="M12" s="867"/>
      <c r="N12" s="794"/>
      <c r="O12" s="962"/>
      <c r="P12" s="790"/>
      <c r="Q12" s="796"/>
      <c r="R12" s="787">
        <v>-44172.671051496131</v>
      </c>
      <c r="S12" s="796"/>
      <c r="T12" s="791">
        <f>+I12+L12+N12+R12+P12</f>
        <v>4003174.1205470967</v>
      </c>
      <c r="U12" s="797">
        <v>4355932.76</v>
      </c>
      <c r="V12" s="971">
        <v>887874.75</v>
      </c>
      <c r="W12" s="970">
        <v>887874.75</v>
      </c>
      <c r="X12" s="981"/>
      <c r="Y12" s="985">
        <v>0.17499999999999999</v>
      </c>
      <c r="Z12" s="969">
        <f>IF((T12*Y12)&lt;V12,(T12*Y12),V12)</f>
        <v>700555.47109574184</v>
      </c>
      <c r="AA12" s="797">
        <v>778176.83299999998</v>
      </c>
      <c r="AB12" s="969">
        <f>V12-Z12</f>
        <v>187319.27890425816</v>
      </c>
      <c r="AC12" s="797">
        <f t="shared" si="2"/>
        <v>109697.91700000002</v>
      </c>
      <c r="AD12" s="791">
        <f>AB12+T12</f>
        <v>4190493.399451355</v>
      </c>
      <c r="AE12" s="797">
        <f t="shared" si="8"/>
        <v>4465630.6770000001</v>
      </c>
      <c r="AG12" s="680">
        <f t="shared" si="3"/>
        <v>-275137.27754864516</v>
      </c>
      <c r="AM12" s="668">
        <f t="shared" si="4"/>
        <v>-352758.63945290307</v>
      </c>
      <c r="AV12" s="700">
        <f>Table2[[#This Row],[Total Claimed (KCE)]]-Table2[[#This Row],[Sub-Total (KCE)]]</f>
        <v>109697.91700000037</v>
      </c>
      <c r="AW12" s="664" t="b">
        <f>AV12=Table2[[#This Row],[Balance (KCE)]]</f>
        <v>1</v>
      </c>
    </row>
    <row r="13" spans="1:49" ht="24" customHeight="1">
      <c r="A13" s="918">
        <f t="shared" si="5"/>
        <v>6</v>
      </c>
      <c r="B13" s="674" t="s">
        <v>594</v>
      </c>
      <c r="C13" s="674" t="s">
        <v>595</v>
      </c>
      <c r="D13" s="758">
        <v>1155933</v>
      </c>
      <c r="E13" s="675" t="s">
        <v>582</v>
      </c>
      <c r="F13" s="678">
        <v>435538.73319690517</v>
      </c>
      <c r="G13" s="791">
        <f t="shared" ref="G13:G28" si="9">I13-F13</f>
        <v>0</v>
      </c>
      <c r="H13" s="797"/>
      <c r="I13" s="791">
        <v>435538.73319690517</v>
      </c>
      <c r="J13" s="676"/>
      <c r="K13" s="866" t="s">
        <v>970</v>
      </c>
      <c r="L13" s="792"/>
      <c r="M13" s="867"/>
      <c r="N13" s="794"/>
      <c r="O13" s="962"/>
      <c r="P13" s="790"/>
      <c r="Q13" s="796"/>
      <c r="R13" s="787"/>
      <c r="S13" s="796"/>
      <c r="T13" s="791">
        <f>+I13+L13+N13+R13+P13</f>
        <v>435538.73319690517</v>
      </c>
      <c r="U13" s="797">
        <v>440809.82</v>
      </c>
      <c r="V13" s="971"/>
      <c r="W13" s="970"/>
      <c r="X13" s="981"/>
      <c r="Y13" s="985"/>
      <c r="Z13" s="969">
        <f t="shared" ref="Z13" si="10">IF((T13*Y13)&lt;V13,(T13*Y13),V13)</f>
        <v>0</v>
      </c>
      <c r="AA13" s="797">
        <v>0</v>
      </c>
      <c r="AB13" s="969">
        <f t="shared" si="1"/>
        <v>0</v>
      </c>
      <c r="AC13" s="797">
        <f t="shared" si="2"/>
        <v>0</v>
      </c>
      <c r="AD13" s="791">
        <f t="shared" si="7"/>
        <v>435538.73319690517</v>
      </c>
      <c r="AE13" s="797">
        <f t="shared" si="8"/>
        <v>440809.82</v>
      </c>
      <c r="AG13" s="680">
        <f t="shared" si="3"/>
        <v>-5271.0868030948332</v>
      </c>
      <c r="AM13" s="668">
        <f t="shared" si="4"/>
        <v>-5271.0868030948332</v>
      </c>
      <c r="AV13" s="700">
        <f>Table2[[#This Row],[Total Claimed (KCE)]]-Table2[[#This Row],[Sub-Total (KCE)]]</f>
        <v>0</v>
      </c>
      <c r="AW13" s="664" t="b">
        <f>AV13=Table2[[#This Row],[Balance (KCE)]]</f>
        <v>1</v>
      </c>
    </row>
    <row r="14" spans="1:49" ht="24" customHeight="1">
      <c r="A14" s="918">
        <f t="shared" si="5"/>
        <v>7</v>
      </c>
      <c r="B14" s="674" t="s">
        <v>596</v>
      </c>
      <c r="C14" s="674" t="s">
        <v>597</v>
      </c>
      <c r="D14" s="758">
        <v>3313028.6</v>
      </c>
      <c r="E14" s="675" t="s">
        <v>582</v>
      </c>
      <c r="F14" s="678">
        <v>2257438.2200000002</v>
      </c>
      <c r="G14" s="791">
        <f t="shared" si="9"/>
        <v>0</v>
      </c>
      <c r="H14" s="797"/>
      <c r="I14" s="791">
        <v>2257438.2200000002</v>
      </c>
      <c r="J14" s="676"/>
      <c r="K14" s="866" t="s">
        <v>971</v>
      </c>
      <c r="L14" s="792"/>
      <c r="M14" s="867"/>
      <c r="N14" s="794">
        <v>-201109.79681</v>
      </c>
      <c r="O14" s="962"/>
      <c r="P14" s="790"/>
      <c r="Q14" s="796"/>
      <c r="R14" s="787">
        <v>460972.57499999995</v>
      </c>
      <c r="S14" s="796"/>
      <c r="T14" s="791">
        <f t="shared" ref="T14" si="11">+I14+L14+N14+R14+P14</f>
        <v>2517300.9981900002</v>
      </c>
      <c r="U14" s="797">
        <v>3956576.14</v>
      </c>
      <c r="V14" s="971">
        <f>87804.3+74402.5</f>
        <v>162206.79999999999</v>
      </c>
      <c r="W14" s="970">
        <v>162206.79999999999</v>
      </c>
      <c r="X14" s="981"/>
      <c r="Y14" s="985">
        <v>0.1</v>
      </c>
      <c r="Z14" s="969">
        <v>43839.76</v>
      </c>
      <c r="AA14" s="797">
        <v>87804.3</v>
      </c>
      <c r="AB14" s="969">
        <f t="shared" si="1"/>
        <v>118367.03999999998</v>
      </c>
      <c r="AC14" s="797">
        <f>W14-AA14</f>
        <v>74402.499999999985</v>
      </c>
      <c r="AD14" s="791">
        <f t="shared" si="7"/>
        <v>2635668.0381900002</v>
      </c>
      <c r="AE14" s="797">
        <f t="shared" si="8"/>
        <v>4030978.64</v>
      </c>
      <c r="AG14" s="680">
        <f t="shared" si="3"/>
        <v>-1395310.6018099999</v>
      </c>
      <c r="AM14" s="668">
        <f t="shared" si="4"/>
        <v>-1439275.1418099999</v>
      </c>
      <c r="AV14" s="700">
        <f>Table2[[#This Row],[Total Claimed (KCE)]]-Table2[[#This Row],[Sub-Total (KCE)]]</f>
        <v>74402.5</v>
      </c>
      <c r="AW14" s="664" t="b">
        <f>AV14=Table2[[#This Row],[Balance (KCE)]]</f>
        <v>1</v>
      </c>
    </row>
    <row r="15" spans="1:49" ht="24" customHeight="1">
      <c r="A15" s="918">
        <f t="shared" si="5"/>
        <v>8</v>
      </c>
      <c r="B15" s="674" t="s">
        <v>598</v>
      </c>
      <c r="C15" s="674" t="s">
        <v>599</v>
      </c>
      <c r="D15" s="758">
        <v>4556481</v>
      </c>
      <c r="E15" s="675" t="s">
        <v>582</v>
      </c>
      <c r="F15" s="678">
        <v>1469466.6261176467</v>
      </c>
      <c r="G15" s="791">
        <f t="shared" si="9"/>
        <v>0</v>
      </c>
      <c r="H15" s="797"/>
      <c r="I15" s="791">
        <v>1469466.6261176467</v>
      </c>
      <c r="J15" s="676"/>
      <c r="K15" s="866" t="s">
        <v>970</v>
      </c>
      <c r="L15" s="792"/>
      <c r="M15" s="867"/>
      <c r="N15" s="794">
        <v>975313.02464000008</v>
      </c>
      <c r="O15" s="962"/>
      <c r="P15" s="790">
        <v>499789.60059595801</v>
      </c>
      <c r="Q15" s="796"/>
      <c r="R15" s="787">
        <v>1363601.2758890355</v>
      </c>
      <c r="S15" s="796"/>
      <c r="T15" s="791">
        <f>+I15+L15+N15+R15+P15</f>
        <v>4308170.52724264</v>
      </c>
      <c r="U15" s="797">
        <f>5691313.05-144636</f>
        <v>5546677.0499999998</v>
      </c>
      <c r="V15" s="971">
        <f>216955.15+144636</f>
        <v>361591.15</v>
      </c>
      <c r="W15" s="970">
        <v>361591.15</v>
      </c>
      <c r="X15" s="981">
        <v>0.2</v>
      </c>
      <c r="Y15" s="986">
        <v>0.2</v>
      </c>
      <c r="Z15" s="969">
        <f>56644.16+15680</f>
        <v>72324.160000000003</v>
      </c>
      <c r="AA15" s="797">
        <v>138115.39000000001</v>
      </c>
      <c r="AB15" s="969">
        <f t="shared" si="1"/>
        <v>289266.99</v>
      </c>
      <c r="AC15" s="797">
        <f t="shared" si="2"/>
        <v>223475.76</v>
      </c>
      <c r="AD15" s="791">
        <f>AB15+T15</f>
        <v>4597437.5172426403</v>
      </c>
      <c r="AE15" s="797">
        <f t="shared" si="8"/>
        <v>5770152.8099999996</v>
      </c>
      <c r="AG15" s="680">
        <f t="shared" si="3"/>
        <v>-1172715.2927573593</v>
      </c>
      <c r="AM15" s="668">
        <f t="shared" si="4"/>
        <v>-1238506.5227573598</v>
      </c>
      <c r="AV15" s="700">
        <f>Table2[[#This Row],[Total Claimed (KCE)]]-Table2[[#This Row],[Sub-Total (KCE)]]</f>
        <v>223475.75999999978</v>
      </c>
      <c r="AW15" s="664" t="b">
        <f>AV15=Table2[[#This Row],[Balance (KCE)]]</f>
        <v>1</v>
      </c>
    </row>
    <row r="16" spans="1:49" ht="24" customHeight="1">
      <c r="A16" s="918">
        <f t="shared" si="5"/>
        <v>9</v>
      </c>
      <c r="B16" s="674" t="s">
        <v>600</v>
      </c>
      <c r="C16" s="674" t="s">
        <v>601</v>
      </c>
      <c r="D16" s="758">
        <v>1538156.94</v>
      </c>
      <c r="E16" s="675" t="s">
        <v>582</v>
      </c>
      <c r="F16" s="686">
        <v>693991.12278601062</v>
      </c>
      <c r="G16" s="791">
        <f t="shared" si="9"/>
        <v>0</v>
      </c>
      <c r="H16" s="797"/>
      <c r="I16" s="791">
        <v>693991.12278601062</v>
      </c>
      <c r="J16" s="676"/>
      <c r="K16" s="866" t="s">
        <v>602</v>
      </c>
      <c r="L16" s="792"/>
      <c r="M16" s="867"/>
      <c r="N16" s="794"/>
      <c r="O16" s="962"/>
      <c r="P16" s="790">
        <v>122293.57948060724</v>
      </c>
      <c r="Q16" s="796"/>
      <c r="R16" s="787">
        <v>645821.30732762231</v>
      </c>
      <c r="S16" s="796"/>
      <c r="T16" s="791">
        <f>+I16+L16+N16+R16+P16</f>
        <v>1462106.0095942402</v>
      </c>
      <c r="U16" s="797">
        <v>1735181.88</v>
      </c>
      <c r="V16" s="971">
        <v>153815.69</v>
      </c>
      <c r="W16" s="970">
        <v>153815.69</v>
      </c>
      <c r="X16" s="981"/>
      <c r="Y16" s="985">
        <v>0.1</v>
      </c>
      <c r="Z16" s="969">
        <f>IF((T16*Y16)&lt;V16,(T16*Y16),V16)</f>
        <v>146210.60095942402</v>
      </c>
      <c r="AA16" s="797">
        <v>153815.69</v>
      </c>
      <c r="AB16" s="969">
        <f t="shared" si="1"/>
        <v>7605.0890405759856</v>
      </c>
      <c r="AC16" s="797">
        <f t="shared" si="2"/>
        <v>0</v>
      </c>
      <c r="AD16" s="791">
        <f t="shared" si="7"/>
        <v>1469711.0986348162</v>
      </c>
      <c r="AE16" s="797">
        <f t="shared" si="8"/>
        <v>1735181.88</v>
      </c>
      <c r="AG16" s="680">
        <f t="shared" si="3"/>
        <v>-265470.78136518365</v>
      </c>
      <c r="AM16" s="668">
        <f t="shared" si="4"/>
        <v>-273075.87040575966</v>
      </c>
      <c r="AV16" s="700">
        <f>Table2[[#This Row],[Total Claimed (KCE)]]-Table2[[#This Row],[Sub-Total (KCE)]]</f>
        <v>0</v>
      </c>
      <c r="AW16" s="664" t="b">
        <f>AV16=Table2[[#This Row],[Balance (KCE)]]</f>
        <v>1</v>
      </c>
    </row>
    <row r="17" spans="1:49" ht="31.9" customHeight="1">
      <c r="A17" s="918">
        <f t="shared" si="5"/>
        <v>10</v>
      </c>
      <c r="B17" s="679" t="s">
        <v>603</v>
      </c>
      <c r="C17" s="681" t="s">
        <v>604</v>
      </c>
      <c r="D17" s="758">
        <v>4325954.46</v>
      </c>
      <c r="E17" s="675" t="s">
        <v>582</v>
      </c>
      <c r="F17" s="678">
        <v>2893000.8527182955</v>
      </c>
      <c r="G17" s="791">
        <f t="shared" si="9"/>
        <v>0</v>
      </c>
      <c r="H17" s="797"/>
      <c r="I17" s="791">
        <v>2893000.8527182955</v>
      </c>
      <c r="J17" s="676"/>
      <c r="K17" s="866" t="s">
        <v>254</v>
      </c>
      <c r="L17" s="792"/>
      <c r="M17" s="867"/>
      <c r="N17" s="794"/>
      <c r="O17" s="962"/>
      <c r="P17" s="790"/>
      <c r="Q17" s="796"/>
      <c r="R17" s="787">
        <v>315319</v>
      </c>
      <c r="S17" s="796"/>
      <c r="T17" s="791">
        <f t="shared" si="6"/>
        <v>3208319.8527182955</v>
      </c>
      <c r="U17" s="797">
        <v>3512303.84</v>
      </c>
      <c r="V17" s="971"/>
      <c r="W17" s="970"/>
      <c r="X17" s="981"/>
      <c r="Y17" s="985"/>
      <c r="Z17" s="969">
        <f t="shared" ref="Z17:Z19" si="12">IF((T17*Y17)&lt;V17,(T17*Y17),V17)</f>
        <v>0</v>
      </c>
      <c r="AA17" s="797">
        <v>0</v>
      </c>
      <c r="AB17" s="969">
        <f t="shared" si="1"/>
        <v>0</v>
      </c>
      <c r="AC17" s="797">
        <f t="shared" si="2"/>
        <v>0</v>
      </c>
      <c r="AD17" s="791">
        <f t="shared" si="7"/>
        <v>3208319.8527182955</v>
      </c>
      <c r="AE17" s="797">
        <f t="shared" si="8"/>
        <v>3512303.84</v>
      </c>
      <c r="AG17" s="680">
        <f t="shared" si="3"/>
        <v>-303983.98728170432</v>
      </c>
      <c r="AM17" s="668">
        <f t="shared" si="4"/>
        <v>-303983.98728170432</v>
      </c>
      <c r="AV17" s="700">
        <f>Table2[[#This Row],[Total Claimed (KCE)]]-Table2[[#This Row],[Sub-Total (KCE)]]</f>
        <v>0</v>
      </c>
      <c r="AW17" s="664" t="b">
        <f>AV17=Table2[[#This Row],[Balance (KCE)]]</f>
        <v>1</v>
      </c>
    </row>
    <row r="18" spans="1:49" ht="24" customHeight="1">
      <c r="A18" s="918">
        <f t="shared" si="5"/>
        <v>11</v>
      </c>
      <c r="B18" s="674" t="s">
        <v>605</v>
      </c>
      <c r="C18" s="674" t="s">
        <v>606</v>
      </c>
      <c r="D18" s="758">
        <v>1954843</v>
      </c>
      <c r="E18" s="675" t="s">
        <v>582</v>
      </c>
      <c r="F18" s="678">
        <v>1180937.00116</v>
      </c>
      <c r="G18" s="791">
        <f>I18-F18</f>
        <v>0</v>
      </c>
      <c r="H18" s="797"/>
      <c r="I18" s="791">
        <v>1180937.00116</v>
      </c>
      <c r="J18" s="676"/>
      <c r="K18" s="866" t="s">
        <v>254</v>
      </c>
      <c r="L18" s="792"/>
      <c r="M18" s="867"/>
      <c r="N18" s="794"/>
      <c r="O18" s="962"/>
      <c r="P18" s="790"/>
      <c r="Q18" s="796"/>
      <c r="R18" s="787">
        <v>2503305.2799999998</v>
      </c>
      <c r="S18" s="796"/>
      <c r="T18" s="791">
        <f t="shared" si="6"/>
        <v>3684242.2811599998</v>
      </c>
      <c r="U18" s="797">
        <v>4995708.9400000004</v>
      </c>
      <c r="V18" s="971"/>
      <c r="W18" s="970"/>
      <c r="X18" s="981"/>
      <c r="Y18" s="985"/>
      <c r="Z18" s="969">
        <f t="shared" si="12"/>
        <v>0</v>
      </c>
      <c r="AA18" s="797">
        <v>0</v>
      </c>
      <c r="AB18" s="969">
        <f t="shared" si="1"/>
        <v>0</v>
      </c>
      <c r="AC18" s="797">
        <f t="shared" si="2"/>
        <v>0</v>
      </c>
      <c r="AD18" s="791">
        <f t="shared" si="7"/>
        <v>3684242.2811599998</v>
      </c>
      <c r="AE18" s="797">
        <f t="shared" si="8"/>
        <v>4995708.9400000004</v>
      </c>
      <c r="AG18" s="680">
        <f t="shared" si="3"/>
        <v>-1311466.6588400006</v>
      </c>
      <c r="AM18" s="668">
        <f t="shared" si="4"/>
        <v>-1311466.6588400006</v>
      </c>
      <c r="AV18" s="700">
        <f>Table2[[#This Row],[Total Claimed (KCE)]]-Table2[[#This Row],[Sub-Total (KCE)]]</f>
        <v>0</v>
      </c>
      <c r="AW18" s="664" t="b">
        <f>AV18=Table2[[#This Row],[Balance (KCE)]]</f>
        <v>1</v>
      </c>
    </row>
    <row r="19" spans="1:49" ht="24" customHeight="1">
      <c r="A19" s="918">
        <f t="shared" si="5"/>
        <v>12</v>
      </c>
      <c r="B19" s="674" t="s">
        <v>607</v>
      </c>
      <c r="C19" s="674" t="s">
        <v>608</v>
      </c>
      <c r="D19" s="758">
        <v>999150</v>
      </c>
      <c r="E19" s="675" t="s">
        <v>582</v>
      </c>
      <c r="F19" s="678">
        <v>0</v>
      </c>
      <c r="G19" s="791">
        <f t="shared" si="9"/>
        <v>0</v>
      </c>
      <c r="H19" s="797"/>
      <c r="I19" s="791">
        <v>0</v>
      </c>
      <c r="J19" s="676"/>
      <c r="K19" s="866" t="s">
        <v>975</v>
      </c>
      <c r="L19" s="792"/>
      <c r="M19" s="867"/>
      <c r="N19" s="794"/>
      <c r="O19" s="962"/>
      <c r="P19" s="790"/>
      <c r="Q19" s="796"/>
      <c r="R19" s="787"/>
      <c r="S19" s="796"/>
      <c r="T19" s="791">
        <f t="shared" si="6"/>
        <v>0</v>
      </c>
      <c r="U19" s="797">
        <v>26878</v>
      </c>
      <c r="V19" s="971">
        <v>199830</v>
      </c>
      <c r="W19" s="970">
        <v>199830</v>
      </c>
      <c r="X19" s="981"/>
      <c r="Y19" s="985"/>
      <c r="Z19" s="969">
        <f t="shared" si="12"/>
        <v>0</v>
      </c>
      <c r="AA19" s="797">
        <v>5375.6</v>
      </c>
      <c r="AB19" s="969">
        <f t="shared" si="1"/>
        <v>199830</v>
      </c>
      <c r="AC19" s="797">
        <f t="shared" si="2"/>
        <v>194454.39999999999</v>
      </c>
      <c r="AD19" s="791">
        <f t="shared" si="7"/>
        <v>199830</v>
      </c>
      <c r="AE19" s="797">
        <f t="shared" si="8"/>
        <v>221332.4</v>
      </c>
      <c r="AG19" s="680">
        <f t="shared" si="3"/>
        <v>-21502.399999999994</v>
      </c>
      <c r="AM19" s="668">
        <f t="shared" si="4"/>
        <v>-26878</v>
      </c>
      <c r="AV19" s="700">
        <f>Table2[[#This Row],[Total Claimed (KCE)]]-Table2[[#This Row],[Sub-Total (KCE)]]</f>
        <v>194454.39999999999</v>
      </c>
      <c r="AW19" s="664" t="b">
        <f>AV19=Table2[[#This Row],[Balance (KCE)]]</f>
        <v>1</v>
      </c>
    </row>
    <row r="20" spans="1:49" ht="24" customHeight="1">
      <c r="A20" s="918">
        <f t="shared" si="5"/>
        <v>13</v>
      </c>
      <c r="B20" s="674" t="s">
        <v>610</v>
      </c>
      <c r="C20" s="674" t="s">
        <v>611</v>
      </c>
      <c r="D20" s="758">
        <v>1262387</v>
      </c>
      <c r="E20" s="675" t="s">
        <v>582</v>
      </c>
      <c r="F20" s="686">
        <v>459623.57000000007</v>
      </c>
      <c r="G20" s="791">
        <f t="shared" si="9"/>
        <v>0</v>
      </c>
      <c r="H20" s="797"/>
      <c r="I20" s="791">
        <v>459623.57000000007</v>
      </c>
      <c r="J20" s="676"/>
      <c r="K20" s="866" t="s">
        <v>254</v>
      </c>
      <c r="L20" s="792"/>
      <c r="M20" s="867"/>
      <c r="N20" s="794"/>
      <c r="O20" s="962"/>
      <c r="P20" s="790">
        <v>53871.723000000005</v>
      </c>
      <c r="Q20" s="796"/>
      <c r="R20" s="787"/>
      <c r="S20" s="796"/>
      <c r="T20" s="791">
        <f t="shared" si="6"/>
        <v>513495.29300000006</v>
      </c>
      <c r="U20" s="797">
        <v>632939.93999999994</v>
      </c>
      <c r="V20" s="971">
        <v>252477.40000000002</v>
      </c>
      <c r="W20" s="970">
        <v>252477.40000000002</v>
      </c>
      <c r="X20" s="981"/>
      <c r="Y20" s="985">
        <v>0.2</v>
      </c>
      <c r="Z20" s="969">
        <f>IF((T20*Y20)&lt;V20,(T20*Y20),V20)</f>
        <v>102699.05860000002</v>
      </c>
      <c r="AA20" s="797">
        <v>126587.99</v>
      </c>
      <c r="AB20" s="969">
        <f t="shared" si="1"/>
        <v>149778.3414</v>
      </c>
      <c r="AC20" s="797">
        <f t="shared" si="2"/>
        <v>125889.41000000002</v>
      </c>
      <c r="AD20" s="791">
        <f t="shared" si="7"/>
        <v>663273.6344000001</v>
      </c>
      <c r="AE20" s="797">
        <f t="shared" si="8"/>
        <v>758829.35</v>
      </c>
      <c r="AG20" s="680">
        <f t="shared" si="3"/>
        <v>-95555.715599999879</v>
      </c>
      <c r="AM20" s="668">
        <f t="shared" si="4"/>
        <v>-119444.64699999988</v>
      </c>
      <c r="AV20" s="700">
        <f>Table2[[#This Row],[Total Claimed (KCE)]]-Table2[[#This Row],[Sub-Total (KCE)]]</f>
        <v>125889.41000000003</v>
      </c>
      <c r="AW20" s="664" t="b">
        <f>AV20=Table2[[#This Row],[Balance (KCE)]]</f>
        <v>1</v>
      </c>
    </row>
    <row r="21" spans="1:49" ht="24" customHeight="1">
      <c r="A21" s="918">
        <f t="shared" si="5"/>
        <v>14</v>
      </c>
      <c r="B21" s="674" t="s">
        <v>612</v>
      </c>
      <c r="C21" s="674" t="s">
        <v>613</v>
      </c>
      <c r="D21" s="758">
        <v>712173.7</v>
      </c>
      <c r="E21" s="675" t="s">
        <v>582</v>
      </c>
      <c r="F21" s="678">
        <v>0</v>
      </c>
      <c r="G21" s="791">
        <f t="shared" si="9"/>
        <v>0</v>
      </c>
      <c r="H21" s="797"/>
      <c r="I21" s="791">
        <v>0</v>
      </c>
      <c r="J21" s="676"/>
      <c r="K21" s="866" t="s">
        <v>254</v>
      </c>
      <c r="L21" s="792"/>
      <c r="M21" s="867"/>
      <c r="N21" s="794">
        <f>313858+68042.4+25056</f>
        <v>406956.4</v>
      </c>
      <c r="O21" s="962"/>
      <c r="P21" s="790"/>
      <c r="Q21" s="796"/>
      <c r="R21" s="787"/>
      <c r="S21" s="796"/>
      <c r="T21" s="791">
        <f t="shared" si="6"/>
        <v>406956.4</v>
      </c>
      <c r="U21" s="797">
        <v>442536.4</v>
      </c>
      <c r="V21" s="971">
        <v>282376.94</v>
      </c>
      <c r="W21" s="970">
        <v>282376.94</v>
      </c>
      <c r="X21" s="981"/>
      <c r="Y21" s="985"/>
      <c r="Z21" s="969">
        <f t="shared" ref="Z21:Z27" si="13">IF((T21*Y21)&lt;V21,(T21*Y21),V21)</f>
        <v>0</v>
      </c>
      <c r="AA21" s="797">
        <v>0</v>
      </c>
      <c r="AB21" s="969">
        <f t="shared" si="1"/>
        <v>282376.94</v>
      </c>
      <c r="AC21" s="797">
        <f t="shared" si="2"/>
        <v>282376.94</v>
      </c>
      <c r="AD21" s="791">
        <f t="shared" si="7"/>
        <v>689333.34000000008</v>
      </c>
      <c r="AE21" s="797">
        <f t="shared" si="8"/>
        <v>724913.34000000008</v>
      </c>
      <c r="AG21" s="680">
        <f t="shared" si="3"/>
        <v>-35580</v>
      </c>
      <c r="AM21" s="668">
        <f t="shared" si="4"/>
        <v>-35580</v>
      </c>
      <c r="AV21" s="700">
        <f>Table2[[#This Row],[Total Claimed (KCE)]]-Table2[[#This Row],[Sub-Total (KCE)]]</f>
        <v>282376.94000000006</v>
      </c>
      <c r="AW21" s="664" t="b">
        <f>AV21=Table2[[#This Row],[Balance (KCE)]]</f>
        <v>1</v>
      </c>
    </row>
    <row r="22" spans="1:49" ht="24" customHeight="1">
      <c r="A22" s="918">
        <f t="shared" si="5"/>
        <v>15</v>
      </c>
      <c r="B22" s="674" t="s">
        <v>614</v>
      </c>
      <c r="C22" s="674" t="s">
        <v>615</v>
      </c>
      <c r="D22" s="758">
        <v>839675.05</v>
      </c>
      <c r="E22" s="675" t="s">
        <v>582</v>
      </c>
      <c r="F22" s="686">
        <v>532781.07142857136</v>
      </c>
      <c r="G22" s="791">
        <f t="shared" si="9"/>
        <v>0</v>
      </c>
      <c r="H22" s="797"/>
      <c r="I22" s="791">
        <v>532781.07142857136</v>
      </c>
      <c r="J22" s="676"/>
      <c r="K22" s="866" t="s">
        <v>254</v>
      </c>
      <c r="L22" s="792"/>
      <c r="M22" s="867"/>
      <c r="N22" s="794"/>
      <c r="O22" s="962"/>
      <c r="P22" s="963">
        <v>23097.25</v>
      </c>
      <c r="Q22" s="796"/>
      <c r="R22" s="787"/>
      <c r="S22" s="796"/>
      <c r="T22" s="791">
        <f>+I22+L22+N22+R22+P22</f>
        <v>555878.32142857136</v>
      </c>
      <c r="U22" s="797">
        <v>617321.71</v>
      </c>
      <c r="V22" s="972">
        <v>87720.72</v>
      </c>
      <c r="W22" s="970">
        <v>87720.72</v>
      </c>
      <c r="X22" s="981"/>
      <c r="Y22" s="985"/>
      <c r="Z22" s="969">
        <f t="shared" si="13"/>
        <v>0</v>
      </c>
      <c r="AA22" s="797">
        <v>0</v>
      </c>
      <c r="AB22" s="969">
        <f t="shared" si="1"/>
        <v>87720.72</v>
      </c>
      <c r="AC22" s="797">
        <f t="shared" si="2"/>
        <v>87720.72</v>
      </c>
      <c r="AD22" s="791">
        <f t="shared" si="7"/>
        <v>643599.04142857133</v>
      </c>
      <c r="AE22" s="797">
        <f>AC22+U22</f>
        <v>705042.42999999993</v>
      </c>
      <c r="AG22" s="680">
        <f t="shared" si="3"/>
        <v>-61443.388571428601</v>
      </c>
      <c r="AM22" s="668">
        <f t="shared" si="4"/>
        <v>-61443.388571428601</v>
      </c>
      <c r="AV22" s="700">
        <f>Table2[[#This Row],[Total Claimed (KCE)]]-Table2[[#This Row],[Sub-Total (KCE)]]</f>
        <v>87720.719999999972</v>
      </c>
      <c r="AW22" s="664" t="b">
        <f>AV22=Table2[[#This Row],[Balance (KCE)]]</f>
        <v>1</v>
      </c>
    </row>
    <row r="23" spans="1:49" ht="24" customHeight="1">
      <c r="A23" s="918">
        <f t="shared" si="5"/>
        <v>16</v>
      </c>
      <c r="B23" s="674" t="s">
        <v>616</v>
      </c>
      <c r="C23" s="674" t="s">
        <v>617</v>
      </c>
      <c r="D23" s="758">
        <v>4155655</v>
      </c>
      <c r="E23" s="675" t="s">
        <v>582</v>
      </c>
      <c r="F23" s="678">
        <v>1736791</v>
      </c>
      <c r="G23" s="791">
        <f t="shared" si="9"/>
        <v>0</v>
      </c>
      <c r="H23" s="797"/>
      <c r="I23" s="791">
        <v>1736791</v>
      </c>
      <c r="J23" s="676"/>
      <c r="K23" s="866" t="s">
        <v>618</v>
      </c>
      <c r="L23" s="792">
        <v>0</v>
      </c>
      <c r="M23" s="867"/>
      <c r="N23" s="794"/>
      <c r="O23" s="962"/>
      <c r="P23" s="790"/>
      <c r="Q23" s="796"/>
      <c r="R23" s="787">
        <v>160731.70000000001</v>
      </c>
      <c r="S23" s="796"/>
      <c r="T23" s="791">
        <f>+I23+L23+N23+R23+P23</f>
        <v>1897522.7</v>
      </c>
      <c r="U23" s="797">
        <v>2682244</v>
      </c>
      <c r="V23" s="971"/>
      <c r="W23" s="970"/>
      <c r="X23" s="981"/>
      <c r="Y23" s="985"/>
      <c r="Z23" s="969">
        <f t="shared" si="13"/>
        <v>0</v>
      </c>
      <c r="AA23" s="797">
        <v>0</v>
      </c>
      <c r="AB23" s="969">
        <f t="shared" si="1"/>
        <v>0</v>
      </c>
      <c r="AC23" s="797">
        <f t="shared" si="2"/>
        <v>0</v>
      </c>
      <c r="AD23" s="791">
        <f t="shared" si="7"/>
        <v>1897522.7</v>
      </c>
      <c r="AE23" s="797">
        <f t="shared" si="8"/>
        <v>2682244</v>
      </c>
      <c r="AG23" s="680">
        <f t="shared" si="3"/>
        <v>-784721.3</v>
      </c>
      <c r="AM23" s="668">
        <f t="shared" si="4"/>
        <v>-784721.3</v>
      </c>
      <c r="AV23" s="700">
        <f>Table2[[#This Row],[Total Claimed (KCE)]]-Table2[[#This Row],[Sub-Total (KCE)]]</f>
        <v>0</v>
      </c>
      <c r="AW23" s="664" t="b">
        <f>AV23=Table2[[#This Row],[Balance (KCE)]]</f>
        <v>1</v>
      </c>
    </row>
    <row r="24" spans="1:49" ht="24" customHeight="1">
      <c r="A24" s="918">
        <f t="shared" si="5"/>
        <v>17</v>
      </c>
      <c r="B24" s="674" t="s">
        <v>619</v>
      </c>
      <c r="C24" s="674" t="s">
        <v>620</v>
      </c>
      <c r="D24" s="758">
        <v>10273402</v>
      </c>
      <c r="E24" s="675" t="s">
        <v>582</v>
      </c>
      <c r="F24" s="678">
        <v>3199574.78</v>
      </c>
      <c r="G24" s="791">
        <f t="shared" si="9"/>
        <v>0</v>
      </c>
      <c r="H24" s="797"/>
      <c r="I24" s="791">
        <v>3199574.78</v>
      </c>
      <c r="J24" s="676"/>
      <c r="K24" s="866" t="s">
        <v>621</v>
      </c>
      <c r="L24" s="792">
        <v>-847423</v>
      </c>
      <c r="M24" s="867"/>
      <c r="N24" s="794"/>
      <c r="O24" s="962"/>
      <c r="P24" s="790">
        <v>3305797.46</v>
      </c>
      <c r="Q24" s="796"/>
      <c r="R24" s="787">
        <v>390905.24062500003</v>
      </c>
      <c r="S24" s="796"/>
      <c r="T24" s="791">
        <f t="shared" si="6"/>
        <v>6048854.4806249999</v>
      </c>
      <c r="U24" s="797">
        <v>9052941.9600000009</v>
      </c>
      <c r="V24" s="971"/>
      <c r="W24" s="970"/>
      <c r="X24" s="981"/>
      <c r="Y24" s="985"/>
      <c r="Z24" s="969">
        <f t="shared" si="13"/>
        <v>0</v>
      </c>
      <c r="AA24" s="797">
        <v>0</v>
      </c>
      <c r="AB24" s="969">
        <f t="shared" si="1"/>
        <v>0</v>
      </c>
      <c r="AC24" s="797">
        <f t="shared" si="2"/>
        <v>0</v>
      </c>
      <c r="AD24" s="791">
        <f t="shared" si="7"/>
        <v>6048854.4806249999</v>
      </c>
      <c r="AE24" s="797">
        <f t="shared" si="8"/>
        <v>9052941.9600000009</v>
      </c>
      <c r="AG24" s="680">
        <f t="shared" si="3"/>
        <v>-3004087.479375001</v>
      </c>
      <c r="AM24" s="668">
        <f t="shared" si="4"/>
        <v>-3004087.479375001</v>
      </c>
      <c r="AV24" s="700">
        <f>Table2[[#This Row],[Total Claimed (KCE)]]-Table2[[#This Row],[Sub-Total (KCE)]]</f>
        <v>0</v>
      </c>
      <c r="AW24" s="664" t="b">
        <f>AV24=Table2[[#This Row],[Balance (KCE)]]</f>
        <v>1</v>
      </c>
    </row>
    <row r="25" spans="1:49" ht="24" customHeight="1">
      <c r="A25" s="918">
        <f t="shared" si="5"/>
        <v>18</v>
      </c>
      <c r="B25" s="674" t="s">
        <v>622</v>
      </c>
      <c r="C25" s="674" t="s">
        <v>623</v>
      </c>
      <c r="D25" s="758">
        <v>628861</v>
      </c>
      <c r="E25" s="675" t="s">
        <v>582</v>
      </c>
      <c r="F25" s="678">
        <v>204605.8</v>
      </c>
      <c r="G25" s="791">
        <f t="shared" si="9"/>
        <v>0</v>
      </c>
      <c r="H25" s="797"/>
      <c r="I25" s="791">
        <v>204605.8</v>
      </c>
      <c r="J25" s="676"/>
      <c r="K25" s="866" t="s">
        <v>972</v>
      </c>
      <c r="L25" s="792"/>
      <c r="M25" s="867"/>
      <c r="N25" s="794"/>
      <c r="O25" s="962"/>
      <c r="P25" s="790"/>
      <c r="Q25" s="796"/>
      <c r="R25" s="787"/>
      <c r="S25" s="796"/>
      <c r="T25" s="791">
        <f t="shared" si="6"/>
        <v>204605.8</v>
      </c>
      <c r="U25" s="797">
        <v>204605.8</v>
      </c>
      <c r="V25" s="971"/>
      <c r="W25" s="970"/>
      <c r="X25" s="981"/>
      <c r="Y25" s="985"/>
      <c r="Z25" s="969">
        <f t="shared" si="13"/>
        <v>0</v>
      </c>
      <c r="AA25" s="797">
        <v>0</v>
      </c>
      <c r="AB25" s="969">
        <f t="shared" si="1"/>
        <v>0</v>
      </c>
      <c r="AC25" s="797">
        <f t="shared" si="2"/>
        <v>0</v>
      </c>
      <c r="AD25" s="791">
        <f>AB25+T25</f>
        <v>204605.8</v>
      </c>
      <c r="AE25" s="797">
        <f t="shared" si="8"/>
        <v>204605.8</v>
      </c>
      <c r="AG25" s="680">
        <f t="shared" si="3"/>
        <v>0</v>
      </c>
      <c r="AM25" s="668">
        <f t="shared" si="4"/>
        <v>0</v>
      </c>
      <c r="AV25" s="700">
        <f>Table2[[#This Row],[Total Claimed (KCE)]]-Table2[[#This Row],[Sub-Total (KCE)]]</f>
        <v>0</v>
      </c>
      <c r="AW25" s="664" t="b">
        <f>AV25=Table2[[#This Row],[Balance (KCE)]]</f>
        <v>1</v>
      </c>
    </row>
    <row r="26" spans="1:49" ht="24" customHeight="1">
      <c r="A26" s="918">
        <f t="shared" si="5"/>
        <v>19</v>
      </c>
      <c r="B26" s="674" t="s">
        <v>624</v>
      </c>
      <c r="C26" s="674" t="s">
        <v>625</v>
      </c>
      <c r="D26" s="758">
        <v>287122</v>
      </c>
      <c r="E26" s="675" t="s">
        <v>582</v>
      </c>
      <c r="F26" s="678">
        <v>140609.4</v>
      </c>
      <c r="G26" s="791">
        <f t="shared" si="9"/>
        <v>0</v>
      </c>
      <c r="H26" s="797"/>
      <c r="I26" s="791">
        <f>F26</f>
        <v>140609.4</v>
      </c>
      <c r="J26" s="676"/>
      <c r="K26" s="866" t="s">
        <v>160</v>
      </c>
      <c r="L26" s="792"/>
      <c r="M26" s="867"/>
      <c r="N26" s="794"/>
      <c r="O26" s="962"/>
      <c r="P26" s="790"/>
      <c r="Q26" s="796"/>
      <c r="R26" s="787"/>
      <c r="S26" s="796"/>
      <c r="T26" s="791">
        <f t="shared" si="6"/>
        <v>140609.4</v>
      </c>
      <c r="U26" s="797">
        <v>163261.6</v>
      </c>
      <c r="V26" s="971"/>
      <c r="W26" s="970"/>
      <c r="X26" s="981"/>
      <c r="Y26" s="985"/>
      <c r="Z26" s="969">
        <f t="shared" si="13"/>
        <v>0</v>
      </c>
      <c r="AA26" s="797">
        <v>0</v>
      </c>
      <c r="AB26" s="969">
        <f t="shared" si="1"/>
        <v>0</v>
      </c>
      <c r="AC26" s="797">
        <f t="shared" si="2"/>
        <v>0</v>
      </c>
      <c r="AD26" s="791">
        <f>AB26+T26</f>
        <v>140609.4</v>
      </c>
      <c r="AE26" s="797">
        <f t="shared" si="8"/>
        <v>163261.6</v>
      </c>
      <c r="AG26" s="680">
        <f t="shared" si="3"/>
        <v>-22652.200000000012</v>
      </c>
      <c r="AM26" s="668">
        <f t="shared" si="4"/>
        <v>-22652.200000000012</v>
      </c>
      <c r="AV26" s="700">
        <f>Table2[[#This Row],[Total Claimed (KCE)]]-Table2[[#This Row],[Sub-Total (KCE)]]</f>
        <v>0</v>
      </c>
      <c r="AW26" s="664" t="b">
        <f>AV26=Table2[[#This Row],[Balance (KCE)]]</f>
        <v>1</v>
      </c>
    </row>
    <row r="27" spans="1:49" ht="24" customHeight="1">
      <c r="A27" s="918">
        <f t="shared" si="5"/>
        <v>20</v>
      </c>
      <c r="B27" s="674" t="s">
        <v>626</v>
      </c>
      <c r="C27" s="674" t="s">
        <v>627</v>
      </c>
      <c r="D27" s="758">
        <v>356512.42</v>
      </c>
      <c r="E27" s="675" t="s">
        <v>582</v>
      </c>
      <c r="F27" s="678">
        <v>261442.44</v>
      </c>
      <c r="G27" s="791">
        <f t="shared" si="9"/>
        <v>0</v>
      </c>
      <c r="H27" s="797"/>
      <c r="I27" s="791">
        <v>261442.44</v>
      </c>
      <c r="J27" s="676"/>
      <c r="K27" s="866" t="s">
        <v>254</v>
      </c>
      <c r="L27" s="792"/>
      <c r="M27" s="867"/>
      <c r="N27" s="794"/>
      <c r="O27" s="962"/>
      <c r="P27" s="790"/>
      <c r="Q27" s="796"/>
      <c r="R27" s="787"/>
      <c r="S27" s="796"/>
      <c r="T27" s="791">
        <f t="shared" si="6"/>
        <v>261442.44</v>
      </c>
      <c r="U27" s="797">
        <v>261442.45</v>
      </c>
      <c r="V27" s="971"/>
      <c r="W27" s="970"/>
      <c r="X27" s="981"/>
      <c r="Y27" s="985"/>
      <c r="Z27" s="969">
        <f t="shared" si="13"/>
        <v>0</v>
      </c>
      <c r="AA27" s="797">
        <v>0</v>
      </c>
      <c r="AB27" s="969">
        <f t="shared" si="1"/>
        <v>0</v>
      </c>
      <c r="AC27" s="797">
        <f t="shared" si="2"/>
        <v>0</v>
      </c>
      <c r="AD27" s="791">
        <f t="shared" si="7"/>
        <v>261442.44</v>
      </c>
      <c r="AE27" s="797">
        <f t="shared" si="8"/>
        <v>261442.45</v>
      </c>
      <c r="AG27" s="680">
        <f t="shared" si="3"/>
        <v>-1.0000000009313226E-2</v>
      </c>
      <c r="AM27" s="668">
        <f t="shared" si="4"/>
        <v>-1.0000000009313226E-2</v>
      </c>
      <c r="AV27" s="700">
        <f>Table2[[#This Row],[Total Claimed (KCE)]]-Table2[[#This Row],[Sub-Total (KCE)]]</f>
        <v>0</v>
      </c>
      <c r="AW27" s="664" t="b">
        <f>AV27=Table2[[#This Row],[Balance (KCE)]]</f>
        <v>1</v>
      </c>
    </row>
    <row r="28" spans="1:49" ht="24" customHeight="1">
      <c r="A28" s="918">
        <f t="shared" si="5"/>
        <v>21</v>
      </c>
      <c r="B28" s="674" t="s">
        <v>628</v>
      </c>
      <c r="C28" s="674" t="s">
        <v>629</v>
      </c>
      <c r="D28" s="758">
        <v>22617386</v>
      </c>
      <c r="E28" s="675" t="s">
        <v>582</v>
      </c>
      <c r="F28" s="678">
        <v>3312008.41</v>
      </c>
      <c r="G28" s="791">
        <f t="shared" si="9"/>
        <v>0</v>
      </c>
      <c r="H28" s="797"/>
      <c r="I28" s="791">
        <v>3312008.41</v>
      </c>
      <c r="J28" s="676"/>
      <c r="K28" s="866" t="s">
        <v>254</v>
      </c>
      <c r="L28" s="792"/>
      <c r="M28" s="867"/>
      <c r="N28" s="794"/>
      <c r="O28" s="962"/>
      <c r="P28" s="790"/>
      <c r="Q28" s="796"/>
      <c r="R28" s="787">
        <v>73588.77</v>
      </c>
      <c r="S28" s="796"/>
      <c r="T28" s="791">
        <f t="shared" si="6"/>
        <v>3385597.18</v>
      </c>
      <c r="U28" s="797">
        <v>5525883.79</v>
      </c>
      <c r="V28" s="971">
        <f>D28*20%</f>
        <v>4523477.2</v>
      </c>
      <c r="W28" s="970">
        <v>4523477.2</v>
      </c>
      <c r="X28" s="981">
        <v>0.2</v>
      </c>
      <c r="Y28" s="985">
        <v>0.2</v>
      </c>
      <c r="Z28" s="969">
        <f>IF((T28*Y28)&lt;V28,(T28*Y28),V28)</f>
        <v>677119.4360000001</v>
      </c>
      <c r="AA28" s="797">
        <v>1105176.7579999999</v>
      </c>
      <c r="AB28" s="969">
        <f>V28-Z28</f>
        <v>3846357.764</v>
      </c>
      <c r="AC28" s="797">
        <f t="shared" si="2"/>
        <v>3418300.4420000003</v>
      </c>
      <c r="AD28" s="791">
        <f t="shared" si="7"/>
        <v>7231954.9440000001</v>
      </c>
      <c r="AE28" s="797">
        <f t="shared" si="8"/>
        <v>8944184.2320000008</v>
      </c>
      <c r="AG28" s="680">
        <f t="shared" si="3"/>
        <v>-1712229.2880000006</v>
      </c>
      <c r="AM28" s="668">
        <f t="shared" si="4"/>
        <v>-2140286.61</v>
      </c>
      <c r="AV28" s="700">
        <f>Table2[[#This Row],[Total Claimed (KCE)]]-Table2[[#This Row],[Sub-Total (KCE)]]</f>
        <v>3418300.4420000007</v>
      </c>
      <c r="AW28" s="664" t="b">
        <f>AV28=Table2[[#This Row],[Balance (KCE)]]</f>
        <v>1</v>
      </c>
    </row>
    <row r="29" spans="1:49" ht="24" customHeight="1">
      <c r="A29" s="918"/>
      <c r="B29" s="674"/>
      <c r="C29" s="674"/>
      <c r="D29" s="758"/>
      <c r="E29" s="675"/>
      <c r="F29" s="678"/>
      <c r="G29" s="791"/>
      <c r="H29" s="797"/>
      <c r="I29" s="791"/>
      <c r="J29" s="676"/>
      <c r="K29" s="866"/>
      <c r="L29" s="790"/>
      <c r="M29" s="894"/>
      <c r="N29" s="794"/>
      <c r="O29" s="962"/>
      <c r="P29" s="790"/>
      <c r="Q29" s="796"/>
      <c r="R29" s="787"/>
      <c r="S29" s="796"/>
      <c r="T29" s="791">
        <f t="shared" ref="T29:T37" si="14">R29+L29+I29+N29</f>
        <v>0</v>
      </c>
      <c r="U29" s="797">
        <f t="shared" ref="U29:U91" si="15">+J29+M29+O29+S29+Q29</f>
        <v>0</v>
      </c>
      <c r="V29" s="971"/>
      <c r="W29" s="970"/>
      <c r="X29" s="981"/>
      <c r="Y29" s="985"/>
      <c r="Z29" s="969"/>
      <c r="AA29" s="797"/>
      <c r="AB29" s="969">
        <f t="shared" si="1"/>
        <v>0</v>
      </c>
      <c r="AC29" s="797">
        <f t="shared" si="2"/>
        <v>0</v>
      </c>
      <c r="AD29" s="791"/>
      <c r="AE29" s="797">
        <f t="shared" si="8"/>
        <v>0</v>
      </c>
      <c r="AG29" s="680">
        <f t="shared" si="3"/>
        <v>0</v>
      </c>
      <c r="AM29" s="668">
        <f t="shared" si="4"/>
        <v>0</v>
      </c>
      <c r="AV29" s="700">
        <f>Table2[[#This Row],[Total Claimed (KCE)]]-Table2[[#This Row],[Sub-Total (KCE)]]</f>
        <v>0</v>
      </c>
      <c r="AW29" s="664" t="b">
        <f>AV29=Table2[[#This Row],[Balance (KCE)]]</f>
        <v>1</v>
      </c>
    </row>
    <row r="30" spans="1:49" ht="24" customHeight="1">
      <c r="A30" s="918"/>
      <c r="B30" s="673" t="s">
        <v>630</v>
      </c>
      <c r="C30" s="674"/>
      <c r="D30" s="758"/>
      <c r="E30" s="675"/>
      <c r="F30" s="678"/>
      <c r="G30" s="791"/>
      <c r="H30" s="797"/>
      <c r="I30" s="791"/>
      <c r="J30" s="676"/>
      <c r="K30" s="866"/>
      <c r="L30" s="790"/>
      <c r="M30" s="894"/>
      <c r="N30" s="794"/>
      <c r="O30" s="962"/>
      <c r="P30" s="790"/>
      <c r="Q30" s="796"/>
      <c r="R30" s="787"/>
      <c r="S30" s="796"/>
      <c r="T30" s="791">
        <f t="shared" si="14"/>
        <v>0</v>
      </c>
      <c r="U30" s="797">
        <f t="shared" si="15"/>
        <v>0</v>
      </c>
      <c r="V30" s="971"/>
      <c r="W30" s="970"/>
      <c r="X30" s="981"/>
      <c r="Y30" s="985"/>
      <c r="Z30" s="969"/>
      <c r="AA30" s="797"/>
      <c r="AB30" s="969">
        <f t="shared" si="1"/>
        <v>0</v>
      </c>
      <c r="AC30" s="797">
        <f t="shared" si="2"/>
        <v>0</v>
      </c>
      <c r="AD30" s="791"/>
      <c r="AE30" s="797">
        <f t="shared" si="8"/>
        <v>0</v>
      </c>
      <c r="AG30" s="680">
        <f t="shared" si="3"/>
        <v>0</v>
      </c>
      <c r="AM30" s="668">
        <f t="shared" si="4"/>
        <v>0</v>
      </c>
      <c r="AV30" s="700">
        <f>Table2[[#This Row],[Total Claimed (KCE)]]-Table2[[#This Row],[Sub-Total (KCE)]]</f>
        <v>0</v>
      </c>
      <c r="AW30" s="664" t="b">
        <f>AV30=Table2[[#This Row],[Balance (KCE)]]</f>
        <v>1</v>
      </c>
    </row>
    <row r="31" spans="1:49" ht="24" customHeight="1">
      <c r="A31" s="918">
        <f>+A28+1</f>
        <v>22</v>
      </c>
      <c r="B31" s="674" t="s">
        <v>631</v>
      </c>
      <c r="C31" s="674"/>
      <c r="D31" s="758"/>
      <c r="E31" s="675" t="s">
        <v>582</v>
      </c>
      <c r="F31" s="678"/>
      <c r="G31" s="791"/>
      <c r="H31" s="797"/>
      <c r="I31" s="791"/>
      <c r="J31" s="676"/>
      <c r="K31" s="866"/>
      <c r="L31" s="790"/>
      <c r="M31" s="894"/>
      <c r="N31" s="794"/>
      <c r="O31" s="962"/>
      <c r="P31" s="790"/>
      <c r="Q31" s="796"/>
      <c r="R31" s="787"/>
      <c r="S31" s="796"/>
      <c r="T31" s="791">
        <f t="shared" si="14"/>
        <v>0</v>
      </c>
      <c r="U31" s="797">
        <f t="shared" si="15"/>
        <v>0</v>
      </c>
      <c r="V31" s="971">
        <v>256680</v>
      </c>
      <c r="W31" s="970">
        <v>256680</v>
      </c>
      <c r="X31" s="981"/>
      <c r="Y31" s="985"/>
      <c r="Z31" s="969">
        <v>0</v>
      </c>
      <c r="AA31" s="797">
        <v>0</v>
      </c>
      <c r="AB31" s="969">
        <f t="shared" si="1"/>
        <v>256680</v>
      </c>
      <c r="AC31" s="797">
        <f t="shared" si="2"/>
        <v>256680</v>
      </c>
      <c r="AD31" s="791"/>
      <c r="AE31" s="797"/>
      <c r="AG31" s="680">
        <f t="shared" si="3"/>
        <v>0</v>
      </c>
      <c r="AM31" s="668">
        <f t="shared" si="4"/>
        <v>0</v>
      </c>
      <c r="AV31" s="700">
        <f>Table2[[#This Row],[Total Claimed (KCE)]]-Table2[[#This Row],[Sub-Total (KCE)]]</f>
        <v>0</v>
      </c>
      <c r="AW31" s="664" t="b">
        <f>AV31=Table2[[#This Row],[Balance (KCE)]]</f>
        <v>0</v>
      </c>
    </row>
    <row r="32" spans="1:49" ht="24" customHeight="1">
      <c r="A32" s="918">
        <f>+A31+1</f>
        <v>23</v>
      </c>
      <c r="B32" s="674" t="s">
        <v>543</v>
      </c>
      <c r="C32" s="674"/>
      <c r="D32" s="758"/>
      <c r="E32" s="675" t="s">
        <v>582</v>
      </c>
      <c r="F32" s="678"/>
      <c r="G32" s="791"/>
      <c r="H32" s="797"/>
      <c r="I32" s="791"/>
      <c r="J32" s="676"/>
      <c r="K32" s="866"/>
      <c r="L32" s="790"/>
      <c r="M32" s="894"/>
      <c r="N32" s="794"/>
      <c r="O32" s="962"/>
      <c r="P32" s="790"/>
      <c r="Q32" s="796"/>
      <c r="R32" s="787"/>
      <c r="S32" s="796"/>
      <c r="T32" s="791">
        <f t="shared" si="14"/>
        <v>0</v>
      </c>
      <c r="U32" s="797">
        <f t="shared" si="15"/>
        <v>0</v>
      </c>
      <c r="V32" s="971">
        <f>316572.5+83382.4</f>
        <v>399954.9</v>
      </c>
      <c r="W32" s="970">
        <v>399954.9</v>
      </c>
      <c r="X32" s="981"/>
      <c r="Y32" s="985"/>
      <c r="Z32" s="969">
        <v>138413.04</v>
      </c>
      <c r="AA32" s="797">
        <v>52073.099000000002</v>
      </c>
      <c r="AB32" s="969">
        <f t="shared" si="1"/>
        <v>261541.86000000002</v>
      </c>
      <c r="AC32" s="797">
        <f t="shared" si="2"/>
        <v>347881.80100000004</v>
      </c>
      <c r="AD32" s="791"/>
      <c r="AE32" s="797"/>
      <c r="AG32" s="680">
        <f t="shared" si="3"/>
        <v>0</v>
      </c>
      <c r="AI32" s="664">
        <v>124208.64</v>
      </c>
      <c r="AM32" s="668">
        <f t="shared" si="4"/>
        <v>0</v>
      </c>
      <c r="AV32" s="700">
        <f>Table2[[#This Row],[Total Claimed (KCE)]]-Table2[[#This Row],[Sub-Total (KCE)]]</f>
        <v>0</v>
      </c>
      <c r="AW32" s="664" t="b">
        <f>AV32=Table2[[#This Row],[Balance (KCE)]]</f>
        <v>0</v>
      </c>
    </row>
    <row r="33" spans="1:49" ht="24" customHeight="1">
      <c r="A33" s="918"/>
      <c r="B33" s="674"/>
      <c r="C33" s="674"/>
      <c r="D33" s="758"/>
      <c r="E33" s="675"/>
      <c r="F33" s="678"/>
      <c r="G33" s="791"/>
      <c r="H33" s="797"/>
      <c r="I33" s="791"/>
      <c r="J33" s="676"/>
      <c r="K33" s="866"/>
      <c r="L33" s="790"/>
      <c r="M33" s="894"/>
      <c r="N33" s="794"/>
      <c r="O33" s="962"/>
      <c r="P33" s="790"/>
      <c r="Q33" s="796"/>
      <c r="R33" s="787"/>
      <c r="S33" s="796"/>
      <c r="T33" s="791"/>
      <c r="U33" s="797"/>
      <c r="V33" s="971"/>
      <c r="W33" s="970"/>
      <c r="X33" s="981"/>
      <c r="Y33" s="985"/>
      <c r="Z33" s="969">
        <v>0</v>
      </c>
      <c r="AA33" s="797">
        <v>0</v>
      </c>
      <c r="AB33" s="969"/>
      <c r="AC33" s="797">
        <f t="shared" si="2"/>
        <v>0</v>
      </c>
      <c r="AD33" s="791"/>
      <c r="AE33" s="797"/>
      <c r="AG33" s="680"/>
      <c r="AV33" s="700">
        <f>Table2[[#This Row],[Total Claimed (KCE)]]-Table2[[#This Row],[Sub-Total (KCE)]]</f>
        <v>0</v>
      </c>
      <c r="AW33" s="664" t="b">
        <f>AV33=Table2[[#This Row],[Balance (KCE)]]</f>
        <v>1</v>
      </c>
    </row>
    <row r="34" spans="1:49" ht="24" customHeight="1">
      <c r="A34" s="918">
        <f>+A32+1</f>
        <v>24</v>
      </c>
      <c r="B34" s="674" t="s">
        <v>632</v>
      </c>
      <c r="C34" s="674" t="s">
        <v>102</v>
      </c>
      <c r="D34" s="758"/>
      <c r="E34" s="675" t="s">
        <v>582</v>
      </c>
      <c r="F34" s="678"/>
      <c r="G34" s="791"/>
      <c r="H34" s="797"/>
      <c r="I34" s="791"/>
      <c r="J34" s="676"/>
      <c r="K34" s="866"/>
      <c r="L34" s="790"/>
      <c r="M34" s="894"/>
      <c r="N34" s="794"/>
      <c r="O34" s="962"/>
      <c r="P34" s="790"/>
      <c r="Q34" s="796"/>
      <c r="R34" s="787"/>
      <c r="S34" s="796"/>
      <c r="T34" s="791">
        <f t="shared" si="14"/>
        <v>0</v>
      </c>
      <c r="U34" s="797">
        <f t="shared" si="15"/>
        <v>0</v>
      </c>
      <c r="V34" s="973">
        <v>278780.88</v>
      </c>
      <c r="W34" s="974">
        <v>278780.88</v>
      </c>
      <c r="X34" s="981"/>
      <c r="Y34" s="985"/>
      <c r="Z34" s="969">
        <v>247056</v>
      </c>
      <c r="AA34" s="797">
        <v>247056</v>
      </c>
      <c r="AB34" s="969">
        <f t="shared" si="1"/>
        <v>31724.880000000005</v>
      </c>
      <c r="AC34" s="797">
        <f t="shared" si="2"/>
        <v>31724.880000000005</v>
      </c>
      <c r="AD34" s="791"/>
      <c r="AE34" s="797"/>
      <c r="AG34" s="680">
        <f t="shared" si="3"/>
        <v>0</v>
      </c>
      <c r="AI34" s="664">
        <v>85750</v>
      </c>
      <c r="AM34" s="668">
        <f t="shared" si="4"/>
        <v>0</v>
      </c>
      <c r="AV34" s="700">
        <f>Table2[[#This Row],[Total Claimed (KCE)]]-Table2[[#This Row],[Sub-Total (KCE)]]</f>
        <v>0</v>
      </c>
      <c r="AW34" s="664" t="b">
        <f>AV34=Table2[[#This Row],[Balance (KCE)]]</f>
        <v>0</v>
      </c>
    </row>
    <row r="35" spans="1:49" ht="24" customHeight="1">
      <c r="A35" s="918">
        <f>+A34+1</f>
        <v>25</v>
      </c>
      <c r="B35" s="674" t="s">
        <v>633</v>
      </c>
      <c r="C35" s="674"/>
      <c r="D35" s="758"/>
      <c r="E35" s="675" t="s">
        <v>582</v>
      </c>
      <c r="F35" s="678"/>
      <c r="G35" s="791"/>
      <c r="H35" s="797"/>
      <c r="I35" s="791"/>
      <c r="J35" s="676"/>
      <c r="K35" s="866"/>
      <c r="L35" s="790"/>
      <c r="M35" s="894"/>
      <c r="N35" s="794"/>
      <c r="O35" s="962"/>
      <c r="P35" s="790"/>
      <c r="Q35" s="796"/>
      <c r="R35" s="787"/>
      <c r="S35" s="796"/>
      <c r="T35" s="791">
        <f t="shared" si="14"/>
        <v>0</v>
      </c>
      <c r="U35" s="797">
        <f t="shared" si="15"/>
        <v>0</v>
      </c>
      <c r="V35" s="973">
        <v>122500</v>
      </c>
      <c r="W35" s="974">
        <v>122500</v>
      </c>
      <c r="X35" s="981"/>
      <c r="Y35" s="985"/>
      <c r="Z35" s="969">
        <v>85750</v>
      </c>
      <c r="AA35" s="797">
        <v>85750</v>
      </c>
      <c r="AB35" s="969">
        <f t="shared" si="1"/>
        <v>36750</v>
      </c>
      <c r="AC35" s="797">
        <f t="shared" si="2"/>
        <v>36750</v>
      </c>
      <c r="AD35" s="791"/>
      <c r="AE35" s="797"/>
      <c r="AG35" s="680">
        <f t="shared" si="3"/>
        <v>0</v>
      </c>
      <c r="AI35" s="664">
        <v>332660.46000000002</v>
      </c>
      <c r="AM35" s="668">
        <f t="shared" si="4"/>
        <v>0</v>
      </c>
      <c r="AV35" s="700">
        <f>Table2[[#This Row],[Total Claimed (KCE)]]-Table2[[#This Row],[Sub-Total (KCE)]]</f>
        <v>0</v>
      </c>
      <c r="AW35" s="664" t="b">
        <f>AV35=Table2[[#This Row],[Balance (KCE)]]</f>
        <v>0</v>
      </c>
    </row>
    <row r="36" spans="1:49" ht="24" customHeight="1">
      <c r="A36" s="918">
        <f>+A35+1</f>
        <v>26</v>
      </c>
      <c r="B36" s="674" t="s">
        <v>634</v>
      </c>
      <c r="C36" s="674"/>
      <c r="D36" s="758"/>
      <c r="E36" s="675" t="s">
        <v>582</v>
      </c>
      <c r="F36" s="678"/>
      <c r="G36" s="791"/>
      <c r="H36" s="797"/>
      <c r="I36" s="791"/>
      <c r="J36" s="676"/>
      <c r="K36" s="866"/>
      <c r="L36" s="790"/>
      <c r="M36" s="894"/>
      <c r="N36" s="790"/>
      <c r="O36" s="962"/>
      <c r="P36" s="790"/>
      <c r="Q36" s="796"/>
      <c r="R36" s="787"/>
      <c r="S36" s="796"/>
      <c r="T36" s="791">
        <f t="shared" si="14"/>
        <v>0</v>
      </c>
      <c r="U36" s="797">
        <f t="shared" si="15"/>
        <v>0</v>
      </c>
      <c r="V36" s="973">
        <v>1031744.7</v>
      </c>
      <c r="W36" s="974">
        <v>1031744.7</v>
      </c>
      <c r="X36" s="981"/>
      <c r="Y36" s="985"/>
      <c r="Z36" s="969">
        <v>1031744.7</v>
      </c>
      <c r="AA36" s="797">
        <v>775768</v>
      </c>
      <c r="AB36" s="969">
        <f>V36-Z36</f>
        <v>0</v>
      </c>
      <c r="AC36" s="797">
        <f t="shared" si="2"/>
        <v>255976.69999999995</v>
      </c>
      <c r="AD36" s="791"/>
      <c r="AE36" s="797"/>
      <c r="AG36" s="680">
        <f t="shared" si="3"/>
        <v>0</v>
      </c>
      <c r="AI36" s="664">
        <f>SUM(AI32:AI35)</f>
        <v>542619.10000000009</v>
      </c>
      <c r="AM36" s="668">
        <f t="shared" si="4"/>
        <v>0</v>
      </c>
      <c r="AV36" s="700">
        <f>Table2[[#This Row],[Total Claimed (KCE)]]-Table2[[#This Row],[Sub-Total (KCE)]]</f>
        <v>0</v>
      </c>
      <c r="AW36" s="664" t="b">
        <f>AV36=Table2[[#This Row],[Balance (KCE)]]</f>
        <v>0</v>
      </c>
    </row>
    <row r="37" spans="1:49" ht="24" customHeight="1">
      <c r="A37" s="918">
        <f>+A36+1</f>
        <v>27</v>
      </c>
      <c r="B37" s="674" t="s">
        <v>635</v>
      </c>
      <c r="C37" s="674"/>
      <c r="D37" s="758"/>
      <c r="E37" s="675" t="s">
        <v>582</v>
      </c>
      <c r="F37" s="678"/>
      <c r="G37" s="791"/>
      <c r="H37" s="797"/>
      <c r="I37" s="791"/>
      <c r="J37" s="676"/>
      <c r="K37" s="866"/>
      <c r="L37" s="790"/>
      <c r="M37" s="894"/>
      <c r="N37" s="790"/>
      <c r="O37" s="962"/>
      <c r="P37" s="790"/>
      <c r="Q37" s="796"/>
      <c r="R37" s="787"/>
      <c r="S37" s="796"/>
      <c r="T37" s="791">
        <f t="shared" si="14"/>
        <v>0</v>
      </c>
      <c r="U37" s="797">
        <f t="shared" si="15"/>
        <v>0</v>
      </c>
      <c r="V37" s="971">
        <v>62500</v>
      </c>
      <c r="W37" s="970">
        <v>62500</v>
      </c>
      <c r="X37" s="981"/>
      <c r="Y37" s="985"/>
      <c r="Z37" s="969">
        <v>62500</v>
      </c>
      <c r="AA37" s="797">
        <v>62500</v>
      </c>
      <c r="AB37" s="969">
        <f>V37-Z37</f>
        <v>0</v>
      </c>
      <c r="AC37" s="797">
        <f t="shared" si="2"/>
        <v>0</v>
      </c>
      <c r="AD37" s="791"/>
      <c r="AE37" s="797"/>
      <c r="AG37" s="680">
        <f t="shared" si="3"/>
        <v>0</v>
      </c>
      <c r="AM37" s="668">
        <f t="shared" si="4"/>
        <v>0</v>
      </c>
      <c r="AV37" s="700">
        <f>Table2[[#This Row],[Total Claimed (KCE)]]-Table2[[#This Row],[Sub-Total (KCE)]]</f>
        <v>0</v>
      </c>
      <c r="AW37" s="664" t="b">
        <f>AV37=Table2[[#This Row],[Balance (KCE)]]</f>
        <v>1</v>
      </c>
    </row>
    <row r="38" spans="1:49" ht="24" customHeight="1">
      <c r="A38" s="918"/>
      <c r="B38" s="674"/>
      <c r="C38" s="674"/>
      <c r="D38" s="758"/>
      <c r="E38" s="675"/>
      <c r="F38" s="678"/>
      <c r="G38" s="791"/>
      <c r="H38" s="797"/>
      <c r="I38" s="791"/>
      <c r="J38" s="676"/>
      <c r="K38" s="866"/>
      <c r="L38" s="790"/>
      <c r="M38" s="894"/>
      <c r="N38" s="790"/>
      <c r="O38" s="962"/>
      <c r="P38" s="790"/>
      <c r="Q38" s="796"/>
      <c r="R38" s="787"/>
      <c r="S38" s="796"/>
      <c r="T38" s="791"/>
      <c r="U38" s="797">
        <f t="shared" si="15"/>
        <v>0</v>
      </c>
      <c r="V38" s="971"/>
      <c r="W38" s="970"/>
      <c r="X38" s="981"/>
      <c r="Y38" s="985"/>
      <c r="Z38" s="969"/>
      <c r="AA38" s="797"/>
      <c r="AB38" s="969"/>
      <c r="AC38" s="797">
        <f t="shared" si="2"/>
        <v>0</v>
      </c>
      <c r="AD38" s="791"/>
      <c r="AE38" s="797">
        <f t="shared" si="8"/>
        <v>0</v>
      </c>
      <c r="AG38" s="680">
        <f t="shared" si="3"/>
        <v>0</v>
      </c>
      <c r="AM38" s="668">
        <f t="shared" si="4"/>
        <v>0</v>
      </c>
      <c r="AV38" s="700">
        <f>Table2[[#This Row],[Total Claimed (KCE)]]-Table2[[#This Row],[Sub-Total (KCE)]]</f>
        <v>0</v>
      </c>
      <c r="AW38" s="664" t="b">
        <f>AV38=Table2[[#This Row],[Balance (KCE)]]</f>
        <v>1</v>
      </c>
    </row>
    <row r="39" spans="1:49" ht="24" customHeight="1">
      <c r="A39" s="919"/>
      <c r="B39" s="1014" t="s">
        <v>636</v>
      </c>
      <c r="C39" s="673"/>
      <c r="D39" s="758"/>
      <c r="E39" s="675"/>
      <c r="F39" s="686"/>
      <c r="G39" s="791"/>
      <c r="H39" s="798"/>
      <c r="I39" s="791"/>
      <c r="J39" s="676"/>
      <c r="K39" s="895"/>
      <c r="L39" s="790"/>
      <c r="M39" s="894"/>
      <c r="N39" s="790"/>
      <c r="O39" s="962"/>
      <c r="P39" s="790"/>
      <c r="Q39" s="796"/>
      <c r="R39" s="787"/>
      <c r="S39" s="796"/>
      <c r="T39" s="791">
        <f>R39+L39+I39+N39+P39</f>
        <v>0</v>
      </c>
      <c r="U39" s="797">
        <f t="shared" si="15"/>
        <v>0</v>
      </c>
      <c r="V39" s="969"/>
      <c r="W39" s="797"/>
      <c r="X39" s="981"/>
      <c r="Y39" s="985"/>
      <c r="Z39" s="969"/>
      <c r="AA39" s="797"/>
      <c r="AB39" s="969">
        <f t="shared" si="1"/>
        <v>0</v>
      </c>
      <c r="AC39" s="797">
        <f t="shared" si="2"/>
        <v>0</v>
      </c>
      <c r="AD39" s="791">
        <f t="shared" ref="AD39:AD91" si="16">AB39+T39</f>
        <v>0</v>
      </c>
      <c r="AE39" s="797">
        <f t="shared" si="8"/>
        <v>0</v>
      </c>
      <c r="AG39" s="680">
        <f t="shared" si="3"/>
        <v>0</v>
      </c>
      <c r="AM39" s="668">
        <f t="shared" si="4"/>
        <v>0</v>
      </c>
      <c r="AV39" s="700">
        <f>Table2[[#This Row],[Total Claimed (KCE)]]-Table2[[#This Row],[Sub-Total (KCE)]]</f>
        <v>0</v>
      </c>
      <c r="AW39" s="664" t="b">
        <f>AV39=Table2[[#This Row],[Balance (KCE)]]</f>
        <v>1</v>
      </c>
    </row>
    <row r="40" spans="1:49" ht="24" customHeight="1">
      <c r="A40" s="918">
        <f>+A37+1</f>
        <v>28</v>
      </c>
      <c r="B40" s="674" t="s">
        <v>637</v>
      </c>
      <c r="C40" s="674" t="s">
        <v>638</v>
      </c>
      <c r="D40" s="758">
        <v>396000</v>
      </c>
      <c r="E40" s="675" t="s">
        <v>639</v>
      </c>
      <c r="F40" s="686">
        <v>433200</v>
      </c>
      <c r="G40" s="791">
        <f t="shared" ref="G40:G65" si="17">I40-F40</f>
        <v>0</v>
      </c>
      <c r="H40" s="798"/>
      <c r="I40" s="791">
        <v>433200</v>
      </c>
      <c r="J40" s="676"/>
      <c r="K40" s="895" t="s">
        <v>974</v>
      </c>
      <c r="L40" s="793"/>
      <c r="M40" s="881"/>
      <c r="N40" s="793"/>
      <c r="O40" s="962"/>
      <c r="P40" s="793"/>
      <c r="Q40" s="798"/>
      <c r="R40" s="788">
        <v>426097.55</v>
      </c>
      <c r="S40" s="798"/>
      <c r="T40" s="791">
        <f t="shared" ref="T40:T91" si="18">R40+L40+I40+N40+P40</f>
        <v>859297.55</v>
      </c>
      <c r="U40" s="797">
        <v>913853.08</v>
      </c>
      <c r="V40" s="975"/>
      <c r="W40" s="976"/>
      <c r="X40" s="981"/>
      <c r="Y40" s="985"/>
      <c r="Z40" s="969">
        <f t="shared" ref="Z40:Z43" si="19">IF((T40*Y40)&lt;V40,(T40*Y40),V40)</f>
        <v>0</v>
      </c>
      <c r="AA40" s="797">
        <v>0</v>
      </c>
      <c r="AB40" s="969">
        <f t="shared" si="1"/>
        <v>0</v>
      </c>
      <c r="AC40" s="797">
        <f t="shared" si="2"/>
        <v>0</v>
      </c>
      <c r="AD40" s="791">
        <f>AB40+T40</f>
        <v>859297.55</v>
      </c>
      <c r="AE40" s="797">
        <f t="shared" si="8"/>
        <v>913853.08</v>
      </c>
      <c r="AG40" s="680">
        <f t="shared" si="3"/>
        <v>-54555.529999999912</v>
      </c>
      <c r="AM40" s="668">
        <f t="shared" si="4"/>
        <v>-54555.529999999912</v>
      </c>
      <c r="AV40" s="700">
        <f>Table2[[#This Row],[Total Claimed (KCE)]]-Table2[[#This Row],[Sub-Total (KCE)]]</f>
        <v>0</v>
      </c>
      <c r="AW40" s="664" t="b">
        <f>AV40=Table2[[#This Row],[Balance (KCE)]]</f>
        <v>1</v>
      </c>
    </row>
    <row r="41" spans="1:49" ht="24" customHeight="1">
      <c r="A41" s="918">
        <f>+A40+1</f>
        <v>29</v>
      </c>
      <c r="B41" s="674" t="s">
        <v>605</v>
      </c>
      <c r="C41" s="674" t="s">
        <v>640</v>
      </c>
      <c r="D41" s="677">
        <v>26960</v>
      </c>
      <c r="E41" s="675" t="s">
        <v>641</v>
      </c>
      <c r="F41" s="686">
        <v>34460</v>
      </c>
      <c r="G41" s="791">
        <f>I41-F41</f>
        <v>0</v>
      </c>
      <c r="H41" s="798">
        <f>J41-F41</f>
        <v>11238.099999999999</v>
      </c>
      <c r="I41" s="791">
        <v>34460</v>
      </c>
      <c r="J41" s="676">
        <v>45698.1</v>
      </c>
      <c r="K41" s="895" t="s">
        <v>974</v>
      </c>
      <c r="L41" s="793"/>
      <c r="M41" s="881"/>
      <c r="N41" s="793"/>
      <c r="O41" s="881"/>
      <c r="P41" s="793"/>
      <c r="Q41" s="798"/>
      <c r="R41" s="788">
        <v>10988</v>
      </c>
      <c r="S41" s="798"/>
      <c r="T41" s="791">
        <f t="shared" si="18"/>
        <v>45448</v>
      </c>
      <c r="U41" s="797">
        <f t="shared" si="15"/>
        <v>45698.1</v>
      </c>
      <c r="V41" s="975"/>
      <c r="W41" s="976"/>
      <c r="X41" s="981"/>
      <c r="Y41" s="985"/>
      <c r="Z41" s="969">
        <f t="shared" si="19"/>
        <v>0</v>
      </c>
      <c r="AA41" s="797">
        <v>0</v>
      </c>
      <c r="AB41" s="969">
        <f t="shared" si="1"/>
        <v>0</v>
      </c>
      <c r="AC41" s="797">
        <f t="shared" si="2"/>
        <v>0</v>
      </c>
      <c r="AD41" s="791">
        <f>AB41+T41</f>
        <v>45448</v>
      </c>
      <c r="AE41" s="797">
        <f t="shared" si="8"/>
        <v>45698.1</v>
      </c>
      <c r="AG41" s="680">
        <f t="shared" si="3"/>
        <v>-250.09999999999854</v>
      </c>
      <c r="AM41" s="668">
        <f t="shared" si="4"/>
        <v>-250.09999999999854</v>
      </c>
      <c r="AV41" s="700">
        <f>Table2[[#This Row],[Total Claimed (KCE)]]-Table2[[#This Row],[Sub-Total (KCE)]]</f>
        <v>0</v>
      </c>
      <c r="AW41" s="664" t="b">
        <f>AV41=Table2[[#This Row],[Balance (KCE)]]</f>
        <v>1</v>
      </c>
    </row>
    <row r="42" spans="1:49" ht="24" customHeight="1">
      <c r="A42" s="918">
        <f t="shared" ref="A42:A83" si="20">+A41+1</f>
        <v>30</v>
      </c>
      <c r="B42" s="674" t="s">
        <v>642</v>
      </c>
      <c r="C42" s="674" t="s">
        <v>643</v>
      </c>
      <c r="D42" s="677">
        <v>157030</v>
      </c>
      <c r="E42" s="675" t="s">
        <v>644</v>
      </c>
      <c r="F42" s="678">
        <v>2984260.5605819449</v>
      </c>
      <c r="G42" s="791">
        <f t="shared" si="17"/>
        <v>0</v>
      </c>
      <c r="H42" s="798">
        <f t="shared" ref="H42:H66" si="21">J42-F42</f>
        <v>-5.8194482699036598E-4</v>
      </c>
      <c r="I42" s="791">
        <v>2984260.5605819449</v>
      </c>
      <c r="J42" s="676">
        <v>2984260.56</v>
      </c>
      <c r="K42" s="895" t="s">
        <v>974</v>
      </c>
      <c r="L42" s="793"/>
      <c r="M42" s="881"/>
      <c r="N42" s="793"/>
      <c r="O42" s="881"/>
      <c r="P42" s="793"/>
      <c r="Q42" s="798"/>
      <c r="R42" s="788"/>
      <c r="S42" s="798"/>
      <c r="T42" s="791">
        <f t="shared" si="18"/>
        <v>2984260.5605819449</v>
      </c>
      <c r="U42" s="797">
        <f t="shared" si="15"/>
        <v>2984260.56</v>
      </c>
      <c r="V42" s="969">
        <v>0</v>
      </c>
      <c r="W42" s="970">
        <v>0</v>
      </c>
      <c r="X42" s="981"/>
      <c r="Y42" s="985"/>
      <c r="Z42" s="969">
        <f t="shared" si="19"/>
        <v>0</v>
      </c>
      <c r="AA42" s="797">
        <v>0</v>
      </c>
      <c r="AB42" s="969">
        <f t="shared" si="1"/>
        <v>0</v>
      </c>
      <c r="AC42" s="797">
        <f t="shared" si="2"/>
        <v>0</v>
      </c>
      <c r="AD42" s="791">
        <f>AB42+T42</f>
        <v>2984260.5605819449</v>
      </c>
      <c r="AE42" s="797">
        <f t="shared" si="8"/>
        <v>2984260.56</v>
      </c>
      <c r="AG42" s="680">
        <f t="shared" si="3"/>
        <v>5.8194482699036598E-4</v>
      </c>
      <c r="AM42" s="668">
        <f t="shared" si="4"/>
        <v>5.8194482699036598E-4</v>
      </c>
      <c r="AV42" s="700">
        <f>Table2[[#This Row],[Total Claimed (KCE)]]-Table2[[#This Row],[Sub-Total (KCE)]]</f>
        <v>0</v>
      </c>
      <c r="AW42" s="664" t="b">
        <f>AV42=Table2[[#This Row],[Balance (KCE)]]</f>
        <v>1</v>
      </c>
    </row>
    <row r="43" spans="1:49" ht="24" customHeight="1">
      <c r="A43" s="918">
        <f t="shared" si="20"/>
        <v>31</v>
      </c>
      <c r="B43" s="674" t="s">
        <v>645</v>
      </c>
      <c r="C43" s="674" t="s">
        <v>646</v>
      </c>
      <c r="D43" s="677">
        <v>570509.80000000005</v>
      </c>
      <c r="E43" s="675" t="s">
        <v>647</v>
      </c>
      <c r="F43" s="678">
        <v>539249.42227233574</v>
      </c>
      <c r="G43" s="791">
        <f t="shared" si="17"/>
        <v>0</v>
      </c>
      <c r="H43" s="798">
        <f t="shared" si="21"/>
        <v>244855.97772766429</v>
      </c>
      <c r="I43" s="791">
        <v>539249.42227233574</v>
      </c>
      <c r="J43" s="676">
        <v>784105.4</v>
      </c>
      <c r="K43" s="866" t="s">
        <v>160</v>
      </c>
      <c r="L43" s="793"/>
      <c r="M43" s="881"/>
      <c r="N43" s="793"/>
      <c r="O43" s="881"/>
      <c r="P43" s="793"/>
      <c r="Q43" s="798"/>
      <c r="R43" s="788"/>
      <c r="S43" s="798"/>
      <c r="T43" s="791">
        <f t="shared" si="18"/>
        <v>539249.42227233574</v>
      </c>
      <c r="U43" s="797">
        <f t="shared" si="15"/>
        <v>784105.4</v>
      </c>
      <c r="V43" s="969">
        <v>0</v>
      </c>
      <c r="W43" s="970">
        <v>0</v>
      </c>
      <c r="X43" s="981"/>
      <c r="Y43" s="985"/>
      <c r="Z43" s="969">
        <f t="shared" si="19"/>
        <v>0</v>
      </c>
      <c r="AA43" s="797">
        <v>0</v>
      </c>
      <c r="AB43" s="969">
        <f t="shared" si="1"/>
        <v>0</v>
      </c>
      <c r="AC43" s="797">
        <f t="shared" si="2"/>
        <v>0</v>
      </c>
      <c r="AD43" s="791">
        <f>AB43+T43</f>
        <v>539249.42227233574</v>
      </c>
      <c r="AE43" s="797">
        <f t="shared" si="8"/>
        <v>784105.4</v>
      </c>
      <c r="AG43" s="680">
        <f t="shared" si="3"/>
        <v>-244855.97772766429</v>
      </c>
      <c r="AM43" s="668">
        <f t="shared" si="4"/>
        <v>-244855.97772766429</v>
      </c>
      <c r="AV43" s="700">
        <f>Table2[[#This Row],[Total Claimed (KCE)]]-Table2[[#This Row],[Sub-Total (KCE)]]</f>
        <v>0</v>
      </c>
      <c r="AW43" s="664" t="b">
        <f>AV43=Table2[[#This Row],[Balance (KCE)]]</f>
        <v>1</v>
      </c>
    </row>
    <row r="44" spans="1:49" ht="24" customHeight="1">
      <c r="A44" s="918">
        <f t="shared" si="20"/>
        <v>32</v>
      </c>
      <c r="B44" s="674" t="s">
        <v>648</v>
      </c>
      <c r="C44" s="674" t="s">
        <v>649</v>
      </c>
      <c r="D44" s="677">
        <v>514481.6</v>
      </c>
      <c r="E44" s="675" t="s">
        <v>650</v>
      </c>
      <c r="F44" s="678">
        <v>250361.08</v>
      </c>
      <c r="G44" s="791">
        <f t="shared" si="17"/>
        <v>0</v>
      </c>
      <c r="H44" s="798">
        <f t="shared" si="21"/>
        <v>6865.9100000000035</v>
      </c>
      <c r="I44" s="791">
        <f>250361.08</f>
        <v>250361.08</v>
      </c>
      <c r="J44" s="676">
        <f>257226.99</f>
        <v>257226.99</v>
      </c>
      <c r="K44" s="866" t="s">
        <v>160</v>
      </c>
      <c r="L44" s="793"/>
      <c r="M44" s="881"/>
      <c r="N44" s="793"/>
      <c r="O44" s="881"/>
      <c r="P44" s="793"/>
      <c r="Q44" s="798"/>
      <c r="R44" s="788"/>
      <c r="S44" s="798"/>
      <c r="T44" s="791">
        <f t="shared" si="18"/>
        <v>250361.08</v>
      </c>
      <c r="U44" s="797">
        <f t="shared" si="15"/>
        <v>257226.99</v>
      </c>
      <c r="V44" s="969">
        <v>25000</v>
      </c>
      <c r="W44" s="970">
        <v>25000</v>
      </c>
      <c r="X44" s="981"/>
      <c r="Y44" s="985"/>
      <c r="Z44" s="969">
        <v>25000</v>
      </c>
      <c r="AA44" s="797">
        <v>25000</v>
      </c>
      <c r="AB44" s="969">
        <f t="shared" si="1"/>
        <v>0</v>
      </c>
      <c r="AC44" s="797">
        <f t="shared" si="2"/>
        <v>0</v>
      </c>
      <c r="AD44" s="791">
        <f>AB44+T44</f>
        <v>250361.08</v>
      </c>
      <c r="AE44" s="797">
        <f t="shared" si="8"/>
        <v>257226.99</v>
      </c>
      <c r="AG44" s="680">
        <f t="shared" si="3"/>
        <v>-6865.9100000000035</v>
      </c>
      <c r="AM44" s="668">
        <f t="shared" si="4"/>
        <v>-6865.9100000000035</v>
      </c>
      <c r="AV44" s="700">
        <f>Table2[[#This Row],[Total Claimed (KCE)]]-Table2[[#This Row],[Sub-Total (KCE)]]</f>
        <v>0</v>
      </c>
      <c r="AW44" s="664" t="b">
        <f>AV44=Table2[[#This Row],[Balance (KCE)]]</f>
        <v>1</v>
      </c>
    </row>
    <row r="45" spans="1:49" ht="24" customHeight="1">
      <c r="A45" s="918">
        <f t="shared" si="20"/>
        <v>33</v>
      </c>
      <c r="B45" s="674" t="s">
        <v>651</v>
      </c>
      <c r="C45" s="674" t="s">
        <v>652</v>
      </c>
      <c r="D45" s="677">
        <v>353975.01</v>
      </c>
      <c r="E45" s="675" t="s">
        <v>653</v>
      </c>
      <c r="F45" s="678"/>
      <c r="G45" s="791">
        <f t="shared" si="17"/>
        <v>0</v>
      </c>
      <c r="H45" s="798">
        <f t="shared" si="21"/>
        <v>0</v>
      </c>
      <c r="I45" s="791"/>
      <c r="J45" s="676"/>
      <c r="K45" s="866" t="s">
        <v>254</v>
      </c>
      <c r="L45" s="793"/>
      <c r="M45" s="881"/>
      <c r="N45" s="793"/>
      <c r="O45" s="881"/>
      <c r="P45" s="793"/>
      <c r="Q45" s="798"/>
      <c r="R45" s="788"/>
      <c r="S45" s="798"/>
      <c r="T45" s="791">
        <f t="shared" si="18"/>
        <v>0</v>
      </c>
      <c r="U45" s="797">
        <f t="shared" si="15"/>
        <v>0</v>
      </c>
      <c r="V45" s="971">
        <v>315997.815</v>
      </c>
      <c r="W45" s="970">
        <f>285597.82+30400</f>
        <v>315997.82</v>
      </c>
      <c r="X45" s="981"/>
      <c r="Y45" s="985"/>
      <c r="Z45" s="969">
        <f t="shared" ref="Z45:Z48" si="22">IF((T45*Y45)&lt;V45,(T45*Y45),V45)</f>
        <v>0</v>
      </c>
      <c r="AA45" s="797">
        <v>0</v>
      </c>
      <c r="AB45" s="969">
        <f t="shared" si="1"/>
        <v>315997.815</v>
      </c>
      <c r="AC45" s="797">
        <f t="shared" si="2"/>
        <v>315997.82</v>
      </c>
      <c r="AD45" s="791">
        <f t="shared" si="16"/>
        <v>315997.815</v>
      </c>
      <c r="AE45" s="797">
        <f t="shared" si="8"/>
        <v>315997.82</v>
      </c>
      <c r="AG45" s="680">
        <f t="shared" si="3"/>
        <v>-5.0000000046566129E-3</v>
      </c>
      <c r="AM45" s="668">
        <f t="shared" si="4"/>
        <v>0</v>
      </c>
      <c r="AV45" s="700">
        <f>Table2[[#This Row],[Total Claimed (KCE)]]-Table2[[#This Row],[Sub-Total (KCE)]]</f>
        <v>315997.82</v>
      </c>
      <c r="AW45" s="664" t="b">
        <f>AV45=Table2[[#This Row],[Balance (KCE)]]</f>
        <v>1</v>
      </c>
    </row>
    <row r="46" spans="1:49" ht="24" customHeight="1">
      <c r="A46" s="918">
        <f t="shared" si="20"/>
        <v>34</v>
      </c>
      <c r="B46" s="674" t="s">
        <v>654</v>
      </c>
      <c r="C46" s="674" t="s">
        <v>655</v>
      </c>
      <c r="D46" s="677">
        <v>54387.15</v>
      </c>
      <c r="E46" s="675" t="s">
        <v>656</v>
      </c>
      <c r="F46" s="678">
        <v>514606.4915</v>
      </c>
      <c r="G46" s="791">
        <f t="shared" si="17"/>
        <v>0</v>
      </c>
      <c r="H46" s="798">
        <f t="shared" si="21"/>
        <v>23584.508499999996</v>
      </c>
      <c r="I46" s="791">
        <v>514606.4915</v>
      </c>
      <c r="J46" s="676">
        <v>538191</v>
      </c>
      <c r="K46" s="895" t="s">
        <v>974</v>
      </c>
      <c r="L46" s="793"/>
      <c r="M46" s="881"/>
      <c r="N46" s="793"/>
      <c r="O46" s="881"/>
      <c r="P46" s="793"/>
      <c r="Q46" s="798"/>
      <c r="R46" s="788"/>
      <c r="S46" s="798"/>
      <c r="T46" s="791">
        <f t="shared" si="18"/>
        <v>514606.4915</v>
      </c>
      <c r="U46" s="797">
        <f t="shared" si="15"/>
        <v>538191</v>
      </c>
      <c r="V46" s="971"/>
      <c r="W46" s="970"/>
      <c r="X46" s="981"/>
      <c r="Y46" s="985"/>
      <c r="Z46" s="969">
        <f t="shared" si="22"/>
        <v>0</v>
      </c>
      <c r="AA46" s="797">
        <v>0</v>
      </c>
      <c r="AB46" s="969">
        <f t="shared" si="1"/>
        <v>0</v>
      </c>
      <c r="AC46" s="797">
        <f t="shared" si="2"/>
        <v>0</v>
      </c>
      <c r="AD46" s="791">
        <f t="shared" si="16"/>
        <v>514606.4915</v>
      </c>
      <c r="AE46" s="797">
        <f t="shared" si="8"/>
        <v>538191</v>
      </c>
      <c r="AG46" s="680">
        <f t="shared" si="3"/>
        <v>-23584.508499999996</v>
      </c>
      <c r="AM46" s="668">
        <f t="shared" si="4"/>
        <v>-23584.508499999996</v>
      </c>
      <c r="AV46" s="700">
        <f>Table2[[#This Row],[Total Claimed (KCE)]]-Table2[[#This Row],[Sub-Total (KCE)]]</f>
        <v>0</v>
      </c>
      <c r="AW46" s="664" t="b">
        <f>AV46=Table2[[#This Row],[Balance (KCE)]]</f>
        <v>1</v>
      </c>
    </row>
    <row r="47" spans="1:49" ht="24" customHeight="1">
      <c r="A47" s="918">
        <f t="shared" si="20"/>
        <v>35</v>
      </c>
      <c r="B47" s="674" t="s">
        <v>657</v>
      </c>
      <c r="C47" s="674" t="s">
        <v>658</v>
      </c>
      <c r="D47" s="677">
        <v>35410</v>
      </c>
      <c r="E47" s="675" t="s">
        <v>659</v>
      </c>
      <c r="F47" s="678">
        <v>548016.44999999995</v>
      </c>
      <c r="G47" s="791">
        <f t="shared" si="17"/>
        <v>0</v>
      </c>
      <c r="H47" s="798">
        <f t="shared" si="21"/>
        <v>58258</v>
      </c>
      <c r="I47" s="791">
        <v>548016.44999999995</v>
      </c>
      <c r="J47" s="676">
        <v>606274.44999999995</v>
      </c>
      <c r="K47" s="866" t="s">
        <v>160</v>
      </c>
      <c r="L47" s="793"/>
      <c r="M47" s="881"/>
      <c r="N47" s="793"/>
      <c r="O47" s="881"/>
      <c r="P47" s="793"/>
      <c r="Q47" s="798"/>
      <c r="R47" s="788"/>
      <c r="S47" s="798"/>
      <c r="T47" s="791">
        <f t="shared" si="18"/>
        <v>548016.44999999995</v>
      </c>
      <c r="U47" s="797">
        <f t="shared" si="15"/>
        <v>606274.44999999995</v>
      </c>
      <c r="V47" s="971"/>
      <c r="W47" s="970"/>
      <c r="X47" s="981"/>
      <c r="Y47" s="985"/>
      <c r="Z47" s="969">
        <f t="shared" si="22"/>
        <v>0</v>
      </c>
      <c r="AA47" s="797">
        <v>0</v>
      </c>
      <c r="AB47" s="969">
        <f t="shared" si="1"/>
        <v>0</v>
      </c>
      <c r="AC47" s="797">
        <f t="shared" si="2"/>
        <v>0</v>
      </c>
      <c r="AD47" s="791">
        <f t="shared" si="16"/>
        <v>548016.44999999995</v>
      </c>
      <c r="AE47" s="797">
        <f t="shared" si="8"/>
        <v>606274.44999999995</v>
      </c>
      <c r="AG47" s="680">
        <f t="shared" si="3"/>
        <v>-58258</v>
      </c>
      <c r="AM47" s="668">
        <f t="shared" si="4"/>
        <v>-58258</v>
      </c>
      <c r="AV47" s="700">
        <f>Table2[[#This Row],[Total Claimed (KCE)]]-Table2[[#This Row],[Sub-Total (KCE)]]</f>
        <v>0</v>
      </c>
      <c r="AW47" s="664" t="b">
        <f>AV47=Table2[[#This Row],[Balance (KCE)]]</f>
        <v>1</v>
      </c>
    </row>
    <row r="48" spans="1:49" ht="24" customHeight="1">
      <c r="A48" s="918">
        <f t="shared" si="20"/>
        <v>36</v>
      </c>
      <c r="B48" s="674" t="s">
        <v>660</v>
      </c>
      <c r="C48" s="674" t="s">
        <v>661</v>
      </c>
      <c r="D48" s="677">
        <v>441760</v>
      </c>
      <c r="E48" s="675" t="s">
        <v>662</v>
      </c>
      <c r="F48" s="678">
        <v>276436.36176224996</v>
      </c>
      <c r="G48" s="791">
        <f t="shared" si="17"/>
        <v>0</v>
      </c>
      <c r="H48" s="798">
        <f t="shared" si="21"/>
        <v>76769.888237750041</v>
      </c>
      <c r="I48" s="791">
        <v>276436.36176224996</v>
      </c>
      <c r="J48" s="676">
        <v>353206.25</v>
      </c>
      <c r="K48" s="866" t="s">
        <v>974</v>
      </c>
      <c r="L48" s="793"/>
      <c r="M48" s="881"/>
      <c r="N48" s="793"/>
      <c r="O48" s="881"/>
      <c r="P48" s="793"/>
      <c r="Q48" s="798"/>
      <c r="R48" s="788"/>
      <c r="S48" s="798"/>
      <c r="T48" s="791">
        <f t="shared" si="18"/>
        <v>276436.36176224996</v>
      </c>
      <c r="U48" s="797">
        <f t="shared" si="15"/>
        <v>353206.25</v>
      </c>
      <c r="V48" s="971"/>
      <c r="W48" s="970"/>
      <c r="X48" s="981"/>
      <c r="Y48" s="985"/>
      <c r="Z48" s="969">
        <f t="shared" si="22"/>
        <v>0</v>
      </c>
      <c r="AA48" s="797">
        <v>0</v>
      </c>
      <c r="AB48" s="969">
        <f t="shared" si="1"/>
        <v>0</v>
      </c>
      <c r="AC48" s="797">
        <f t="shared" si="2"/>
        <v>0</v>
      </c>
      <c r="AD48" s="791">
        <f t="shared" si="16"/>
        <v>276436.36176224996</v>
      </c>
      <c r="AE48" s="797">
        <f t="shared" si="8"/>
        <v>353206.25</v>
      </c>
      <c r="AG48" s="680">
        <f t="shared" si="3"/>
        <v>-76769.888237750041</v>
      </c>
      <c r="AM48" s="668">
        <f t="shared" si="4"/>
        <v>-76769.888237750041</v>
      </c>
      <c r="AV48" s="700">
        <f>Table2[[#This Row],[Total Claimed (KCE)]]-Table2[[#This Row],[Sub-Total (KCE)]]</f>
        <v>0</v>
      </c>
      <c r="AW48" s="664" t="b">
        <f>AV48=Table2[[#This Row],[Balance (KCE)]]</f>
        <v>1</v>
      </c>
    </row>
    <row r="49" spans="1:49" ht="24" customHeight="1">
      <c r="A49" s="918">
        <f t="shared" si="20"/>
        <v>37</v>
      </c>
      <c r="B49" s="674" t="s">
        <v>663</v>
      </c>
      <c r="C49" s="674" t="s">
        <v>664</v>
      </c>
      <c r="D49" s="677">
        <v>1331893</v>
      </c>
      <c r="E49" s="675" t="s">
        <v>665</v>
      </c>
      <c r="F49" s="678">
        <v>1981268.165</v>
      </c>
      <c r="G49" s="791">
        <f t="shared" si="17"/>
        <v>0</v>
      </c>
      <c r="H49" s="798">
        <f t="shared" si="21"/>
        <v>577745.35499999998</v>
      </c>
      <c r="I49" s="791">
        <v>1981268.165</v>
      </c>
      <c r="J49" s="676">
        <v>2559013.52</v>
      </c>
      <c r="K49" s="866" t="s">
        <v>46</v>
      </c>
      <c r="L49" s="793"/>
      <c r="M49" s="881"/>
      <c r="N49" s="793"/>
      <c r="O49" s="881"/>
      <c r="P49" s="793"/>
      <c r="Q49" s="798"/>
      <c r="R49" s="788">
        <v>358675</v>
      </c>
      <c r="S49" s="798"/>
      <c r="T49" s="791">
        <f t="shared" si="18"/>
        <v>2339943.165</v>
      </c>
      <c r="U49" s="797">
        <f t="shared" si="15"/>
        <v>2559013.52</v>
      </c>
      <c r="V49" s="971">
        <v>66594.649999999994</v>
      </c>
      <c r="W49" s="970">
        <v>66594.649999999994</v>
      </c>
      <c r="X49" s="981">
        <v>0.05</v>
      </c>
      <c r="Y49" s="985">
        <v>0.05</v>
      </c>
      <c r="Z49" s="969">
        <f>IF((T49*Y49)&lt;V49,(T49*Y49),V49)</f>
        <v>66594.649999999994</v>
      </c>
      <c r="AA49" s="797">
        <v>66594.649999999994</v>
      </c>
      <c r="AB49" s="969">
        <f t="shared" si="1"/>
        <v>0</v>
      </c>
      <c r="AC49" s="797">
        <f t="shared" si="2"/>
        <v>0</v>
      </c>
      <c r="AD49" s="791">
        <f>AB49+T49</f>
        <v>2339943.165</v>
      </c>
      <c r="AE49" s="797">
        <f t="shared" si="8"/>
        <v>2559013.52</v>
      </c>
      <c r="AG49" s="680">
        <f t="shared" si="3"/>
        <v>-219070.35499999998</v>
      </c>
      <c r="AM49" s="668">
        <f t="shared" si="4"/>
        <v>-219070.35499999998</v>
      </c>
      <c r="AV49" s="700">
        <f>Table2[[#This Row],[Total Claimed (KCE)]]-Table2[[#This Row],[Sub-Total (KCE)]]</f>
        <v>0</v>
      </c>
      <c r="AW49" s="664" t="b">
        <f>AV49=Table2[[#This Row],[Balance (KCE)]]</f>
        <v>1</v>
      </c>
    </row>
    <row r="50" spans="1:49" ht="24" customHeight="1">
      <c r="A50" s="918">
        <f t="shared" si="20"/>
        <v>38</v>
      </c>
      <c r="B50" s="674" t="s">
        <v>666</v>
      </c>
      <c r="C50" s="674" t="s">
        <v>667</v>
      </c>
      <c r="D50" s="677">
        <v>685405</v>
      </c>
      <c r="E50" s="675" t="s">
        <v>668</v>
      </c>
      <c r="F50" s="678">
        <v>133526.75238095238</v>
      </c>
      <c r="G50" s="791">
        <f t="shared" si="17"/>
        <v>0</v>
      </c>
      <c r="H50" s="798">
        <f t="shared" si="21"/>
        <v>6213.9376190476178</v>
      </c>
      <c r="I50" s="791">
        <f>((130492.69/1.05)+9248)</f>
        <v>133526.75238095238</v>
      </c>
      <c r="J50" s="676">
        <f>130492.69+9248</f>
        <v>139740.69</v>
      </c>
      <c r="K50" s="866" t="s">
        <v>160</v>
      </c>
      <c r="L50" s="793"/>
      <c r="M50" s="881"/>
      <c r="N50" s="793"/>
      <c r="O50" s="881"/>
      <c r="P50" s="793"/>
      <c r="Q50" s="798"/>
      <c r="R50" s="788"/>
      <c r="S50" s="798"/>
      <c r="T50" s="791">
        <f t="shared" si="18"/>
        <v>133526.75238095238</v>
      </c>
      <c r="U50" s="797">
        <f t="shared" si="15"/>
        <v>139740.69</v>
      </c>
      <c r="V50" s="971">
        <v>60640</v>
      </c>
      <c r="W50" s="970">
        <v>60640</v>
      </c>
      <c r="X50" s="981">
        <v>0.2</v>
      </c>
      <c r="Y50" s="985"/>
      <c r="Z50" s="969">
        <f t="shared" ref="Z50" si="23">IF((T50*Y50)&lt;V50,(T50*Y50),V50)</f>
        <v>0</v>
      </c>
      <c r="AA50" s="797">
        <v>0</v>
      </c>
      <c r="AB50" s="969">
        <f t="shared" si="1"/>
        <v>60640</v>
      </c>
      <c r="AC50" s="797">
        <f t="shared" si="2"/>
        <v>60640</v>
      </c>
      <c r="AD50" s="791">
        <f>AB50+T50</f>
        <v>194166.75238095238</v>
      </c>
      <c r="AE50" s="797">
        <f t="shared" si="8"/>
        <v>200380.69</v>
      </c>
      <c r="AG50" s="680">
        <f t="shared" si="3"/>
        <v>-6213.9376190476178</v>
      </c>
      <c r="AM50" s="668">
        <f t="shared" si="4"/>
        <v>-6213.9376190476178</v>
      </c>
      <c r="AV50" s="700">
        <f>Table2[[#This Row],[Total Claimed (KCE)]]-Table2[[#This Row],[Sub-Total (KCE)]]</f>
        <v>60640</v>
      </c>
      <c r="AW50" s="664" t="b">
        <f>AV50=Table2[[#This Row],[Balance (KCE)]]</f>
        <v>1</v>
      </c>
    </row>
    <row r="51" spans="1:49" ht="24" customHeight="1">
      <c r="A51" s="918">
        <f t="shared" si="20"/>
        <v>39</v>
      </c>
      <c r="B51" s="674" t="s">
        <v>669</v>
      </c>
      <c r="C51" s="674" t="s">
        <v>670</v>
      </c>
      <c r="D51" s="677">
        <v>961039</v>
      </c>
      <c r="E51" s="675" t="s">
        <v>671</v>
      </c>
      <c r="F51" s="678">
        <v>731553</v>
      </c>
      <c r="G51" s="793">
        <f t="shared" si="17"/>
        <v>0</v>
      </c>
      <c r="H51" s="798">
        <f t="shared" si="21"/>
        <v>164937.34999999998</v>
      </c>
      <c r="I51" s="928">
        <v>731553</v>
      </c>
      <c r="J51" s="676">
        <v>896490.35</v>
      </c>
      <c r="K51" s="866" t="s">
        <v>160</v>
      </c>
      <c r="L51" s="793"/>
      <c r="M51" s="881"/>
      <c r="N51" s="793"/>
      <c r="O51" s="881"/>
      <c r="P51" s="793"/>
      <c r="Q51" s="798"/>
      <c r="R51" s="788">
        <v>89070.209000774281</v>
      </c>
      <c r="S51" s="798"/>
      <c r="T51" s="791">
        <f t="shared" si="18"/>
        <v>820623.20900077431</v>
      </c>
      <c r="U51" s="797">
        <f t="shared" si="15"/>
        <v>896490.35</v>
      </c>
      <c r="V51" s="971">
        <v>96103.900000000009</v>
      </c>
      <c r="W51" s="970">
        <v>96103.900000000009</v>
      </c>
      <c r="X51" s="981">
        <v>0.1</v>
      </c>
      <c r="Y51" s="985">
        <v>0.12</v>
      </c>
      <c r="Z51" s="969">
        <f>IF((T51*Y51)&lt;V51,(T51*Y51),V51)</f>
        <v>96103.900000000009</v>
      </c>
      <c r="AA51" s="797">
        <v>96103.900000000009</v>
      </c>
      <c r="AB51" s="969">
        <f>V51-Z51</f>
        <v>0</v>
      </c>
      <c r="AC51" s="797">
        <f t="shared" si="2"/>
        <v>0</v>
      </c>
      <c r="AD51" s="791">
        <f t="shared" si="16"/>
        <v>820623.20900077431</v>
      </c>
      <c r="AE51" s="797">
        <f t="shared" si="8"/>
        <v>896490.35</v>
      </c>
      <c r="AG51" s="680">
        <f t="shared" si="3"/>
        <v>-75867.140999225667</v>
      </c>
      <c r="AM51" s="668">
        <f t="shared" si="4"/>
        <v>-75867.140999225667</v>
      </c>
      <c r="AV51" s="700">
        <f>Table2[[#This Row],[Total Claimed (KCE)]]-Table2[[#This Row],[Sub-Total (KCE)]]</f>
        <v>0</v>
      </c>
      <c r="AW51" s="664" t="b">
        <f>AV51=Table2[[#This Row],[Balance (KCE)]]</f>
        <v>1</v>
      </c>
    </row>
    <row r="52" spans="1:49" ht="24" customHeight="1">
      <c r="A52" s="918">
        <f t="shared" si="20"/>
        <v>40</v>
      </c>
      <c r="B52" s="679" t="s">
        <v>672</v>
      </c>
      <c r="C52" s="674" t="s">
        <v>673</v>
      </c>
      <c r="D52" s="682">
        <v>645526.09</v>
      </c>
      <c r="E52" s="683" t="s">
        <v>674</v>
      </c>
      <c r="F52" s="800">
        <v>536170.61</v>
      </c>
      <c r="G52" s="793">
        <f t="shared" si="17"/>
        <v>0</v>
      </c>
      <c r="H52" s="798">
        <f t="shared" si="21"/>
        <v>295214.77</v>
      </c>
      <c r="I52" s="791">
        <v>536170.61</v>
      </c>
      <c r="J52" s="676">
        <v>831385.38</v>
      </c>
      <c r="K52" s="866" t="s">
        <v>160</v>
      </c>
      <c r="L52" s="793"/>
      <c r="M52" s="881"/>
      <c r="N52" s="793"/>
      <c r="O52" s="881"/>
      <c r="P52" s="793"/>
      <c r="Q52" s="798"/>
      <c r="R52" s="788">
        <v>213632.16054650003</v>
      </c>
      <c r="S52" s="798"/>
      <c r="T52" s="791">
        <f t="shared" si="18"/>
        <v>749802.77054649999</v>
      </c>
      <c r="U52" s="797">
        <f t="shared" si="15"/>
        <v>831385.38</v>
      </c>
      <c r="V52" s="971"/>
      <c r="W52" s="970"/>
      <c r="X52" s="981"/>
      <c r="Y52" s="985"/>
      <c r="Z52" s="969">
        <f t="shared" ref="Z52:Z58" si="24">IF((T52*Y52)&lt;V52,(T52*Y52),V52)</f>
        <v>0</v>
      </c>
      <c r="AA52" s="797">
        <v>0</v>
      </c>
      <c r="AB52" s="969">
        <f t="shared" si="1"/>
        <v>0</v>
      </c>
      <c r="AC52" s="797">
        <f t="shared" si="2"/>
        <v>0</v>
      </c>
      <c r="AD52" s="791">
        <f t="shared" si="16"/>
        <v>749802.77054649999</v>
      </c>
      <c r="AE52" s="797">
        <f t="shared" si="8"/>
        <v>831385.38</v>
      </c>
      <c r="AG52" s="680">
        <f t="shared" si="3"/>
        <v>-81582.609453500016</v>
      </c>
      <c r="AM52" s="668">
        <f t="shared" si="4"/>
        <v>-81582.609453500016</v>
      </c>
      <c r="AV52" s="700">
        <f>Table2[[#This Row],[Total Claimed (KCE)]]-Table2[[#This Row],[Sub-Total (KCE)]]</f>
        <v>0</v>
      </c>
      <c r="AW52" s="664" t="b">
        <f>AV52=Table2[[#This Row],[Balance (KCE)]]</f>
        <v>1</v>
      </c>
    </row>
    <row r="53" spans="1:49" ht="24" customHeight="1">
      <c r="A53" s="918">
        <f t="shared" si="20"/>
        <v>41</v>
      </c>
      <c r="B53" s="674" t="s">
        <v>675</v>
      </c>
      <c r="C53" s="684" t="s">
        <v>676</v>
      </c>
      <c r="D53" s="677">
        <v>313333</v>
      </c>
      <c r="E53" s="675" t="s">
        <v>677</v>
      </c>
      <c r="F53" s="678">
        <v>131172</v>
      </c>
      <c r="G53" s="793">
        <f t="shared" si="17"/>
        <v>0</v>
      </c>
      <c r="H53" s="798">
        <f t="shared" si="21"/>
        <v>0</v>
      </c>
      <c r="I53" s="791">
        <v>131172</v>
      </c>
      <c r="J53" s="676">
        <v>131172</v>
      </c>
      <c r="K53" s="866" t="s">
        <v>160</v>
      </c>
      <c r="L53" s="793"/>
      <c r="M53" s="881"/>
      <c r="N53" s="793"/>
      <c r="O53" s="881"/>
      <c r="P53" s="793"/>
      <c r="Q53" s="798"/>
      <c r="R53" s="788"/>
      <c r="S53" s="798"/>
      <c r="T53" s="791">
        <f t="shared" si="18"/>
        <v>131172</v>
      </c>
      <c r="U53" s="797">
        <f t="shared" si="15"/>
        <v>131172</v>
      </c>
      <c r="V53" s="971"/>
      <c r="W53" s="970"/>
      <c r="X53" s="981"/>
      <c r="Y53" s="985"/>
      <c r="Z53" s="969">
        <f t="shared" si="24"/>
        <v>0</v>
      </c>
      <c r="AA53" s="797">
        <v>0</v>
      </c>
      <c r="AB53" s="969">
        <f t="shared" si="1"/>
        <v>0</v>
      </c>
      <c r="AC53" s="797">
        <f t="shared" si="2"/>
        <v>0</v>
      </c>
      <c r="AD53" s="791">
        <f t="shared" si="16"/>
        <v>131172</v>
      </c>
      <c r="AE53" s="797">
        <f t="shared" si="8"/>
        <v>131172</v>
      </c>
      <c r="AG53" s="680">
        <f t="shared" si="3"/>
        <v>0</v>
      </c>
      <c r="AM53" s="668">
        <f t="shared" si="4"/>
        <v>0</v>
      </c>
      <c r="AV53" s="700">
        <f>Table2[[#This Row],[Total Claimed (KCE)]]-Table2[[#This Row],[Sub-Total (KCE)]]</f>
        <v>0</v>
      </c>
      <c r="AW53" s="664" t="b">
        <f>AV53=Table2[[#This Row],[Balance (KCE)]]</f>
        <v>1</v>
      </c>
    </row>
    <row r="54" spans="1:49" ht="24" customHeight="1">
      <c r="A54" s="918">
        <f t="shared" si="20"/>
        <v>42</v>
      </c>
      <c r="B54" s="674" t="s">
        <v>678</v>
      </c>
      <c r="C54" s="684" t="s">
        <v>679</v>
      </c>
      <c r="D54" s="677">
        <v>88900</v>
      </c>
      <c r="E54" s="675" t="s">
        <v>680</v>
      </c>
      <c r="F54" s="678">
        <v>88900</v>
      </c>
      <c r="G54" s="793">
        <f t="shared" si="17"/>
        <v>0</v>
      </c>
      <c r="H54" s="798">
        <f t="shared" si="21"/>
        <v>0</v>
      </c>
      <c r="I54" s="791">
        <v>88900</v>
      </c>
      <c r="J54" s="676">
        <v>88900</v>
      </c>
      <c r="K54" s="866" t="s">
        <v>160</v>
      </c>
      <c r="L54" s="793"/>
      <c r="M54" s="881"/>
      <c r="N54" s="793"/>
      <c r="O54" s="881"/>
      <c r="P54" s="793"/>
      <c r="Q54" s="798"/>
      <c r="R54" s="788"/>
      <c r="S54" s="798"/>
      <c r="T54" s="791">
        <f t="shared" si="18"/>
        <v>88900</v>
      </c>
      <c r="U54" s="797">
        <f t="shared" si="15"/>
        <v>88900</v>
      </c>
      <c r="V54" s="971"/>
      <c r="W54" s="970"/>
      <c r="X54" s="981"/>
      <c r="Y54" s="985"/>
      <c r="Z54" s="969">
        <f t="shared" si="24"/>
        <v>0</v>
      </c>
      <c r="AA54" s="797">
        <v>0</v>
      </c>
      <c r="AB54" s="969">
        <f t="shared" si="1"/>
        <v>0</v>
      </c>
      <c r="AC54" s="797">
        <f t="shared" si="2"/>
        <v>0</v>
      </c>
      <c r="AD54" s="791">
        <f t="shared" si="16"/>
        <v>88900</v>
      </c>
      <c r="AE54" s="797">
        <f t="shared" si="8"/>
        <v>88900</v>
      </c>
      <c r="AG54" s="680">
        <f t="shared" si="3"/>
        <v>0</v>
      </c>
      <c r="AM54" s="668">
        <f t="shared" si="4"/>
        <v>0</v>
      </c>
      <c r="AV54" s="700">
        <f>Table2[[#This Row],[Total Claimed (KCE)]]-Table2[[#This Row],[Sub-Total (KCE)]]</f>
        <v>0</v>
      </c>
      <c r="AW54" s="664" t="b">
        <f>AV54=Table2[[#This Row],[Balance (KCE)]]</f>
        <v>1</v>
      </c>
    </row>
    <row r="55" spans="1:49" ht="24" customHeight="1">
      <c r="A55" s="918">
        <f t="shared" si="20"/>
        <v>43</v>
      </c>
      <c r="B55" s="674" t="s">
        <v>681</v>
      </c>
      <c r="C55" s="684" t="s">
        <v>682</v>
      </c>
      <c r="D55" s="677">
        <v>47795</v>
      </c>
      <c r="E55" s="675" t="s">
        <v>683</v>
      </c>
      <c r="F55" s="678">
        <v>44063</v>
      </c>
      <c r="G55" s="793">
        <f t="shared" si="17"/>
        <v>0</v>
      </c>
      <c r="H55" s="798">
        <f t="shared" si="21"/>
        <v>-44063</v>
      </c>
      <c r="I55" s="791">
        <v>44063</v>
      </c>
      <c r="J55" s="676"/>
      <c r="K55" s="866" t="s">
        <v>160</v>
      </c>
      <c r="L55" s="793"/>
      <c r="M55" s="881"/>
      <c r="N55" s="793"/>
      <c r="O55" s="881"/>
      <c r="P55" s="793"/>
      <c r="Q55" s="798"/>
      <c r="R55" s="788">
        <v>850424.58750000002</v>
      </c>
      <c r="S55" s="798"/>
      <c r="T55" s="791">
        <f t="shared" si="18"/>
        <v>894487.58750000002</v>
      </c>
      <c r="U55" s="797">
        <v>1086840.68</v>
      </c>
      <c r="V55" s="971"/>
      <c r="W55" s="970"/>
      <c r="X55" s="981"/>
      <c r="Y55" s="985"/>
      <c r="Z55" s="969">
        <f t="shared" si="24"/>
        <v>0</v>
      </c>
      <c r="AA55" s="797">
        <v>0</v>
      </c>
      <c r="AB55" s="969">
        <f t="shared" si="1"/>
        <v>0</v>
      </c>
      <c r="AC55" s="797">
        <f t="shared" si="2"/>
        <v>0</v>
      </c>
      <c r="AD55" s="791">
        <f t="shared" si="16"/>
        <v>894487.58750000002</v>
      </c>
      <c r="AE55" s="797">
        <f t="shared" si="8"/>
        <v>1086840.68</v>
      </c>
      <c r="AG55" s="680">
        <f t="shared" si="3"/>
        <v>-192353.09249999991</v>
      </c>
      <c r="AM55" s="668">
        <f t="shared" si="4"/>
        <v>-192353.09249999991</v>
      </c>
      <c r="AV55" s="700">
        <f>Table2[[#This Row],[Total Claimed (KCE)]]-Table2[[#This Row],[Sub-Total (KCE)]]</f>
        <v>0</v>
      </c>
      <c r="AW55" s="664" t="b">
        <f>AV55=Table2[[#This Row],[Balance (KCE)]]</f>
        <v>1</v>
      </c>
    </row>
    <row r="56" spans="1:49" ht="24" customHeight="1">
      <c r="A56" s="918">
        <f t="shared" si="20"/>
        <v>44</v>
      </c>
      <c r="B56" s="1015" t="s">
        <v>684</v>
      </c>
      <c r="C56" s="684" t="s">
        <v>685</v>
      </c>
      <c r="D56" s="677">
        <v>1182008</v>
      </c>
      <c r="E56" s="675" t="s">
        <v>686</v>
      </c>
      <c r="F56" s="678">
        <v>105416.75</v>
      </c>
      <c r="G56" s="793">
        <f t="shared" si="17"/>
        <v>0</v>
      </c>
      <c r="H56" s="798"/>
      <c r="I56" s="791">
        <v>105416.75</v>
      </c>
      <c r="J56" s="676"/>
      <c r="K56" s="866" t="s">
        <v>160</v>
      </c>
      <c r="L56" s="793"/>
      <c r="M56" s="881"/>
      <c r="N56" s="793"/>
      <c r="O56" s="881"/>
      <c r="P56" s="793"/>
      <c r="Q56" s="798"/>
      <c r="R56" s="788">
        <v>120150</v>
      </c>
      <c r="S56" s="798"/>
      <c r="T56" s="791">
        <f t="shared" si="18"/>
        <v>225566.75</v>
      </c>
      <c r="U56" s="797">
        <v>211175</v>
      </c>
      <c r="V56" s="971">
        <f>33290+170885.4</f>
        <v>204175.4</v>
      </c>
      <c r="W56" s="970">
        <v>118733</v>
      </c>
      <c r="X56" s="981">
        <f>V56/D56</f>
        <v>0.17273605593193955</v>
      </c>
      <c r="Y56" s="985" t="s">
        <v>582</v>
      </c>
      <c r="Z56" s="969">
        <v>33290</v>
      </c>
      <c r="AA56" s="797">
        <v>0</v>
      </c>
      <c r="AB56" s="969">
        <f>V56-Z56</f>
        <v>170885.4</v>
      </c>
      <c r="AC56" s="797">
        <f t="shared" si="2"/>
        <v>118733</v>
      </c>
      <c r="AD56" s="791">
        <f t="shared" si="16"/>
        <v>396452.15</v>
      </c>
      <c r="AE56" s="797">
        <f t="shared" si="8"/>
        <v>329908</v>
      </c>
      <c r="AG56" s="680">
        <f t="shared" si="3"/>
        <v>66544.150000000023</v>
      </c>
      <c r="AM56" s="668">
        <f t="shared" si="4"/>
        <v>14391.75</v>
      </c>
      <c r="AV56" s="700">
        <f>Table2[[#This Row],[Total Claimed (KCE)]]-Table2[[#This Row],[Sub-Total (KCE)]]</f>
        <v>118733</v>
      </c>
      <c r="AW56" s="664" t="b">
        <f>AV56=Table2[[#This Row],[Balance (KCE)]]</f>
        <v>1</v>
      </c>
    </row>
    <row r="57" spans="1:49" ht="24" customHeight="1">
      <c r="A57" s="918">
        <f t="shared" si="20"/>
        <v>45</v>
      </c>
      <c r="B57" s="674" t="s">
        <v>687</v>
      </c>
      <c r="C57" s="684" t="s">
        <v>688</v>
      </c>
      <c r="D57" s="677">
        <v>225683</v>
      </c>
      <c r="E57" s="675" t="s">
        <v>689</v>
      </c>
      <c r="F57" s="678"/>
      <c r="G57" s="793">
        <f t="shared" si="17"/>
        <v>0</v>
      </c>
      <c r="H57" s="798">
        <f t="shared" si="21"/>
        <v>0</v>
      </c>
      <c r="I57" s="791"/>
      <c r="J57" s="676"/>
      <c r="K57" s="866" t="s">
        <v>970</v>
      </c>
      <c r="L57" s="793"/>
      <c r="M57" s="881"/>
      <c r="N57" s="793"/>
      <c r="O57" s="881"/>
      <c r="P57" s="793"/>
      <c r="Q57" s="798"/>
      <c r="R57" s="788"/>
      <c r="S57" s="798"/>
      <c r="T57" s="791">
        <f t="shared" si="18"/>
        <v>0</v>
      </c>
      <c r="U57" s="797">
        <f t="shared" si="15"/>
        <v>0</v>
      </c>
      <c r="V57" s="969">
        <v>45136.600000000006</v>
      </c>
      <c r="W57" s="970">
        <v>45136.600000000006</v>
      </c>
      <c r="X57" s="981">
        <f>V57/D57</f>
        <v>0.20000000000000004</v>
      </c>
      <c r="Y57" s="985"/>
      <c r="Z57" s="969">
        <f t="shared" si="24"/>
        <v>0</v>
      </c>
      <c r="AA57" s="797">
        <v>0</v>
      </c>
      <c r="AB57" s="969">
        <f t="shared" si="1"/>
        <v>45136.600000000006</v>
      </c>
      <c r="AC57" s="797">
        <f t="shared" si="2"/>
        <v>45136.600000000006</v>
      </c>
      <c r="AD57" s="791">
        <f t="shared" si="16"/>
        <v>45136.600000000006</v>
      </c>
      <c r="AE57" s="797">
        <f t="shared" si="8"/>
        <v>45136.600000000006</v>
      </c>
      <c r="AG57" s="680">
        <f t="shared" si="3"/>
        <v>0</v>
      </c>
      <c r="AM57" s="668">
        <f t="shared" si="4"/>
        <v>0</v>
      </c>
      <c r="AV57" s="700">
        <f>Table2[[#This Row],[Total Claimed (KCE)]]-Table2[[#This Row],[Sub-Total (KCE)]]</f>
        <v>45136.600000000006</v>
      </c>
      <c r="AW57" s="664" t="b">
        <f>AV57=Table2[[#This Row],[Balance (KCE)]]</f>
        <v>1</v>
      </c>
    </row>
    <row r="58" spans="1:49" ht="24" customHeight="1">
      <c r="A58" s="918">
        <f t="shared" si="20"/>
        <v>46</v>
      </c>
      <c r="B58" s="674" t="s">
        <v>690</v>
      </c>
      <c r="C58" s="684" t="s">
        <v>667</v>
      </c>
      <c r="D58" s="677">
        <v>154496.04999999999</v>
      </c>
      <c r="E58" s="675" t="s">
        <v>691</v>
      </c>
      <c r="F58" s="678">
        <v>131069.42724999999</v>
      </c>
      <c r="G58" s="793">
        <f t="shared" si="17"/>
        <v>0</v>
      </c>
      <c r="H58" s="798"/>
      <c r="I58" s="791">
        <v>131069.42724999999</v>
      </c>
      <c r="J58" s="676"/>
      <c r="K58" s="866" t="s">
        <v>160</v>
      </c>
      <c r="L58" s="793"/>
      <c r="M58" s="881"/>
      <c r="N58" s="793"/>
      <c r="O58" s="881"/>
      <c r="P58" s="793"/>
      <c r="Q58" s="798"/>
      <c r="R58" s="788"/>
      <c r="S58" s="798"/>
      <c r="T58" s="791">
        <f t="shared" si="18"/>
        <v>131069.42724999999</v>
      </c>
      <c r="U58" s="797">
        <v>252049.5</v>
      </c>
      <c r="V58" s="971">
        <f>24449.21+34223.218</f>
        <v>58672.428</v>
      </c>
      <c r="W58" s="970">
        <v>24449.21</v>
      </c>
      <c r="X58" s="981">
        <f>V58/D58</f>
        <v>0.37976652477522893</v>
      </c>
      <c r="Y58" s="985">
        <v>0.2</v>
      </c>
      <c r="Z58" s="969">
        <f t="shared" si="24"/>
        <v>26213.885450000002</v>
      </c>
      <c r="AA58" s="797">
        <v>26213.89</v>
      </c>
      <c r="AB58" s="969">
        <f t="shared" si="1"/>
        <v>32458.542549999998</v>
      </c>
      <c r="AC58" s="797">
        <f t="shared" si="2"/>
        <v>-1764.6800000000003</v>
      </c>
      <c r="AD58" s="791">
        <f t="shared" si="16"/>
        <v>163527.96979999999</v>
      </c>
      <c r="AE58" s="797">
        <f t="shared" si="8"/>
        <v>250284.82</v>
      </c>
      <c r="AG58" s="680">
        <f t="shared" si="3"/>
        <v>-86756.850200000015</v>
      </c>
      <c r="AM58" s="668">
        <f t="shared" si="4"/>
        <v>-120980.07275000001</v>
      </c>
      <c r="AV58" s="700">
        <f>Table2[[#This Row],[Total Claimed (KCE)]]-Table2[[#This Row],[Sub-Total (KCE)]]</f>
        <v>-1764.679999999993</v>
      </c>
      <c r="AW58" s="664" t="b">
        <f>AV58=Table2[[#This Row],[Balance (KCE)]]</f>
        <v>0</v>
      </c>
    </row>
    <row r="59" spans="1:49" ht="24" customHeight="1">
      <c r="A59" s="918">
        <f t="shared" si="20"/>
        <v>47</v>
      </c>
      <c r="B59" s="674" t="s">
        <v>692</v>
      </c>
      <c r="C59" s="684" t="s">
        <v>693</v>
      </c>
      <c r="D59" s="677">
        <v>474794.1</v>
      </c>
      <c r="E59" s="675" t="s">
        <v>694</v>
      </c>
      <c r="F59" s="678">
        <v>139855</v>
      </c>
      <c r="G59" s="793">
        <f t="shared" si="17"/>
        <v>0</v>
      </c>
      <c r="H59" s="798">
        <f t="shared" si="21"/>
        <v>170675</v>
      </c>
      <c r="I59" s="791">
        <v>139855</v>
      </c>
      <c r="J59" s="676">
        <f>266045+44485</f>
        <v>310530</v>
      </c>
      <c r="K59" s="866" t="s">
        <v>160</v>
      </c>
      <c r="L59" s="793"/>
      <c r="M59" s="881"/>
      <c r="N59" s="793"/>
      <c r="O59" s="881"/>
      <c r="P59" s="793"/>
      <c r="Q59" s="798"/>
      <c r="R59" s="788"/>
      <c r="S59" s="798"/>
      <c r="T59" s="791">
        <f t="shared" si="18"/>
        <v>139855</v>
      </c>
      <c r="U59" s="797">
        <f t="shared" si="15"/>
        <v>310530</v>
      </c>
      <c r="V59" s="971">
        <f>D59*50%+36798</f>
        <v>274195.05</v>
      </c>
      <c r="W59" s="970">
        <v>274196.05</v>
      </c>
      <c r="X59" s="981">
        <v>0.5</v>
      </c>
      <c r="Y59" s="985"/>
      <c r="Z59" s="969">
        <v>64453.5</v>
      </c>
      <c r="AA59" s="797">
        <v>168610.5</v>
      </c>
      <c r="AB59" s="969">
        <f t="shared" si="1"/>
        <v>209741.55</v>
      </c>
      <c r="AC59" s="797">
        <f t="shared" si="2"/>
        <v>105585.54999999999</v>
      </c>
      <c r="AD59" s="791">
        <f t="shared" si="16"/>
        <v>349596.55</v>
      </c>
      <c r="AE59" s="797">
        <f t="shared" si="8"/>
        <v>416115.55</v>
      </c>
      <c r="AG59" s="680">
        <f t="shared" si="3"/>
        <v>-66519</v>
      </c>
      <c r="AM59" s="668">
        <f t="shared" si="4"/>
        <v>-170675</v>
      </c>
      <c r="AV59" s="700">
        <f>Table2[[#This Row],[Total Claimed (KCE)]]-Table2[[#This Row],[Sub-Total (KCE)]]</f>
        <v>105585.54999999999</v>
      </c>
      <c r="AW59" s="664" t="b">
        <f>AV59=Table2[[#This Row],[Balance (KCE)]]</f>
        <v>1</v>
      </c>
    </row>
    <row r="60" spans="1:49" ht="24" customHeight="1">
      <c r="A60" s="918">
        <f t="shared" si="20"/>
        <v>48</v>
      </c>
      <c r="B60" s="674" t="s">
        <v>695</v>
      </c>
      <c r="C60" s="684" t="s">
        <v>640</v>
      </c>
      <c r="D60" s="677">
        <v>918183.61</v>
      </c>
      <c r="E60" s="675" t="s">
        <v>696</v>
      </c>
      <c r="F60" s="678">
        <v>880523.36</v>
      </c>
      <c r="G60" s="793">
        <f t="shared" si="17"/>
        <v>0</v>
      </c>
      <c r="H60" s="798"/>
      <c r="I60" s="791">
        <v>880523.36</v>
      </c>
      <c r="J60" s="676"/>
      <c r="K60" s="866" t="s">
        <v>254</v>
      </c>
      <c r="L60" s="793"/>
      <c r="M60" s="881"/>
      <c r="N60" s="793"/>
      <c r="O60" s="881"/>
      <c r="P60" s="793"/>
      <c r="Q60" s="798"/>
      <c r="R60" s="788">
        <v>77807.945000000007</v>
      </c>
      <c r="S60" s="798"/>
      <c r="T60" s="791">
        <f t="shared" si="18"/>
        <v>958331.30499999993</v>
      </c>
      <c r="U60" s="797">
        <v>1033372.85</v>
      </c>
      <c r="V60" s="971">
        <v>75000</v>
      </c>
      <c r="W60" s="970">
        <v>75000</v>
      </c>
      <c r="X60" s="981">
        <v>0.08</v>
      </c>
      <c r="Y60" s="985">
        <v>0.1</v>
      </c>
      <c r="Z60" s="969">
        <f>IF((T60*Y60)&lt;V60,(T60*Y60),V60)</f>
        <v>75000</v>
      </c>
      <c r="AA60" s="797">
        <v>75000</v>
      </c>
      <c r="AB60" s="969">
        <f t="shared" si="1"/>
        <v>0</v>
      </c>
      <c r="AC60" s="797">
        <f t="shared" si="2"/>
        <v>0</v>
      </c>
      <c r="AD60" s="791">
        <f t="shared" si="16"/>
        <v>958331.30499999993</v>
      </c>
      <c r="AE60" s="797">
        <f t="shared" si="8"/>
        <v>1033372.85</v>
      </c>
      <c r="AG60" s="680">
        <f t="shared" si="3"/>
        <v>-75041.545000000042</v>
      </c>
      <c r="AH60" s="664" t="s">
        <v>697</v>
      </c>
      <c r="AK60" s="685" t="s">
        <v>698</v>
      </c>
      <c r="AM60" s="668">
        <f t="shared" si="4"/>
        <v>-75041.545000000042</v>
      </c>
      <c r="AV60" s="700">
        <f>Table2[[#This Row],[Total Claimed (KCE)]]-Table2[[#This Row],[Sub-Total (KCE)]]</f>
        <v>0</v>
      </c>
      <c r="AW60" s="664" t="b">
        <f>AV60=Table2[[#This Row],[Balance (KCE)]]</f>
        <v>1</v>
      </c>
    </row>
    <row r="61" spans="1:49" ht="24" customHeight="1">
      <c r="A61" s="918">
        <f t="shared" si="20"/>
        <v>49</v>
      </c>
      <c r="B61" s="674" t="s">
        <v>699</v>
      </c>
      <c r="C61" s="684" t="s">
        <v>700</v>
      </c>
      <c r="D61" s="677">
        <v>265036</v>
      </c>
      <c r="E61" s="675" t="s">
        <v>701</v>
      </c>
      <c r="F61" s="678">
        <v>566238.02</v>
      </c>
      <c r="G61" s="793">
        <f t="shared" si="17"/>
        <v>0</v>
      </c>
      <c r="H61" s="798"/>
      <c r="I61" s="791">
        <f>552708.02+13530</f>
        <v>566238.02</v>
      </c>
      <c r="J61" s="676"/>
      <c r="K61" s="866" t="s">
        <v>974</v>
      </c>
      <c r="L61" s="793"/>
      <c r="M61" s="881"/>
      <c r="N61" s="793"/>
      <c r="O61" s="881"/>
      <c r="P61" s="793"/>
      <c r="Q61" s="798"/>
      <c r="R61" s="788">
        <v>1072056.5700000005</v>
      </c>
      <c r="S61" s="798"/>
      <c r="T61" s="791">
        <f t="shared" si="18"/>
        <v>1638294.5900000005</v>
      </c>
      <c r="U61" s="797">
        <v>1894156.86</v>
      </c>
      <c r="V61" s="971"/>
      <c r="W61" s="970"/>
      <c r="X61" s="981"/>
      <c r="Y61" s="985"/>
      <c r="Z61" s="969">
        <f t="shared" ref="Z61:Z64" si="25">IF((T61*Y61)&lt;V61,(T61*Y61),V61)</f>
        <v>0</v>
      </c>
      <c r="AA61" s="797">
        <v>0</v>
      </c>
      <c r="AB61" s="969">
        <f t="shared" si="1"/>
        <v>0</v>
      </c>
      <c r="AC61" s="797">
        <f t="shared" si="2"/>
        <v>0</v>
      </c>
      <c r="AD61" s="791">
        <f t="shared" si="16"/>
        <v>1638294.5900000005</v>
      </c>
      <c r="AE61" s="797">
        <f t="shared" si="8"/>
        <v>1894156.86</v>
      </c>
      <c r="AG61" s="680">
        <f t="shared" si="3"/>
        <v>-255862.26999999955</v>
      </c>
      <c r="AH61" s="680"/>
      <c r="AM61" s="668">
        <f t="shared" si="4"/>
        <v>-255862.26999999955</v>
      </c>
      <c r="AV61" s="700">
        <f>Table2[[#This Row],[Total Claimed (KCE)]]-Table2[[#This Row],[Sub-Total (KCE)]]</f>
        <v>0</v>
      </c>
      <c r="AW61" s="664" t="b">
        <f>AV61=Table2[[#This Row],[Balance (KCE)]]</f>
        <v>1</v>
      </c>
    </row>
    <row r="62" spans="1:49" ht="24" customHeight="1">
      <c r="A62" s="918">
        <f t="shared" si="20"/>
        <v>50</v>
      </c>
      <c r="B62" s="674" t="s">
        <v>702</v>
      </c>
      <c r="C62" s="684" t="s">
        <v>703</v>
      </c>
      <c r="D62" s="677">
        <v>1264100.1399999999</v>
      </c>
      <c r="E62" s="675" t="s">
        <v>704</v>
      </c>
      <c r="F62" s="678">
        <v>552871.22</v>
      </c>
      <c r="G62" s="793">
        <f t="shared" si="17"/>
        <v>0</v>
      </c>
      <c r="H62" s="798">
        <f t="shared" si="21"/>
        <v>550972.21</v>
      </c>
      <c r="I62" s="791">
        <v>552871.22</v>
      </c>
      <c r="J62" s="676">
        <v>1103843.43</v>
      </c>
      <c r="K62" s="866" t="s">
        <v>160</v>
      </c>
      <c r="L62" s="793"/>
      <c r="M62" s="881"/>
      <c r="N62" s="793"/>
      <c r="O62" s="881"/>
      <c r="P62" s="793"/>
      <c r="Q62" s="798"/>
      <c r="R62" s="788">
        <v>281196</v>
      </c>
      <c r="S62" s="798"/>
      <c r="T62" s="791">
        <f t="shared" si="18"/>
        <v>834067.22</v>
      </c>
      <c r="U62" s="797">
        <f t="shared" si="15"/>
        <v>1103843.43</v>
      </c>
      <c r="V62" s="971">
        <f>100000+33278.25</f>
        <v>133278.25</v>
      </c>
      <c r="W62" s="970">
        <v>133278.25</v>
      </c>
      <c r="X62" s="981">
        <f>V62/D62</f>
        <v>0.10543330056114068</v>
      </c>
      <c r="Y62" s="985">
        <v>0.1</v>
      </c>
      <c r="Z62" s="969">
        <f>IF((T62*Y62)&lt;V62,(T62*Y62),V62)</f>
        <v>83406.722000000009</v>
      </c>
      <c r="AA62" s="797">
        <v>100000</v>
      </c>
      <c r="AB62" s="969">
        <f t="shared" si="1"/>
        <v>49871.527999999991</v>
      </c>
      <c r="AC62" s="797">
        <f t="shared" si="2"/>
        <v>33278.25</v>
      </c>
      <c r="AD62" s="791">
        <f t="shared" si="16"/>
        <v>883938.74799999991</v>
      </c>
      <c r="AE62" s="797">
        <f t="shared" si="8"/>
        <v>1137121.68</v>
      </c>
      <c r="AG62" s="680">
        <f t="shared" si="3"/>
        <v>-253182.93200000003</v>
      </c>
      <c r="AH62" s="685" t="s">
        <v>705</v>
      </c>
      <c r="AK62" s="685" t="s">
        <v>698</v>
      </c>
      <c r="AM62" s="668">
        <f t="shared" si="4"/>
        <v>-269776.20999999996</v>
      </c>
      <c r="AV62" s="700">
        <f>Table2[[#This Row],[Total Claimed (KCE)]]-Table2[[#This Row],[Sub-Total (KCE)]]</f>
        <v>33278.25</v>
      </c>
      <c r="AW62" s="664" t="b">
        <f>AV62=Table2[[#This Row],[Balance (KCE)]]</f>
        <v>1</v>
      </c>
    </row>
    <row r="63" spans="1:49" ht="24" customHeight="1">
      <c r="A63" s="918">
        <f t="shared" si="20"/>
        <v>51</v>
      </c>
      <c r="B63" s="674" t="s">
        <v>706</v>
      </c>
      <c r="C63" s="684" t="s">
        <v>707</v>
      </c>
      <c r="D63" s="677">
        <v>33685</v>
      </c>
      <c r="E63" s="675" t="s">
        <v>708</v>
      </c>
      <c r="F63" s="678">
        <v>23579.5</v>
      </c>
      <c r="G63" s="793">
        <f t="shared" si="17"/>
        <v>0</v>
      </c>
      <c r="H63" s="798">
        <f t="shared" si="21"/>
        <v>5613.2999999999993</v>
      </c>
      <c r="I63" s="791">
        <v>23579.5</v>
      </c>
      <c r="J63" s="676">
        <v>29192.799999999999</v>
      </c>
      <c r="K63" s="866" t="s">
        <v>160</v>
      </c>
      <c r="L63" s="793"/>
      <c r="M63" s="881"/>
      <c r="N63" s="793"/>
      <c r="O63" s="881"/>
      <c r="P63" s="793"/>
      <c r="Q63" s="798"/>
      <c r="R63" s="788"/>
      <c r="S63" s="798"/>
      <c r="T63" s="791">
        <f t="shared" si="18"/>
        <v>23579.5</v>
      </c>
      <c r="U63" s="797">
        <f t="shared" si="15"/>
        <v>29192.799999999999</v>
      </c>
      <c r="V63" s="971">
        <v>3368.5</v>
      </c>
      <c r="W63" s="970">
        <v>3368.5</v>
      </c>
      <c r="X63" s="981">
        <v>0.1</v>
      </c>
      <c r="Y63" s="985">
        <v>0.1</v>
      </c>
      <c r="Z63" s="791">
        <f t="shared" si="25"/>
        <v>2357.9500000000003</v>
      </c>
      <c r="AA63" s="797">
        <v>3368.5</v>
      </c>
      <c r="AB63" s="969">
        <f t="shared" si="1"/>
        <v>1010.5499999999997</v>
      </c>
      <c r="AC63" s="797">
        <f t="shared" si="2"/>
        <v>0</v>
      </c>
      <c r="AD63" s="791">
        <f t="shared" si="16"/>
        <v>24590.05</v>
      </c>
      <c r="AE63" s="797">
        <f t="shared" si="8"/>
        <v>29192.799999999999</v>
      </c>
      <c r="AG63" s="680">
        <f t="shared" si="3"/>
        <v>-4602.75</v>
      </c>
      <c r="AH63" s="685" t="s">
        <v>705</v>
      </c>
      <c r="AK63" s="685" t="s">
        <v>698</v>
      </c>
      <c r="AM63" s="668">
        <f t="shared" si="4"/>
        <v>-5613.2999999999993</v>
      </c>
      <c r="AV63" s="700">
        <f>Table2[[#This Row],[Total Claimed (KCE)]]-Table2[[#This Row],[Sub-Total (KCE)]]</f>
        <v>0</v>
      </c>
      <c r="AW63" s="664" t="b">
        <f>AV63=Table2[[#This Row],[Balance (KCE)]]</f>
        <v>1</v>
      </c>
    </row>
    <row r="64" spans="1:49" ht="24" customHeight="1">
      <c r="A64" s="918">
        <f t="shared" si="20"/>
        <v>52</v>
      </c>
      <c r="B64" s="674" t="s">
        <v>709</v>
      </c>
      <c r="C64" s="684" t="s">
        <v>710</v>
      </c>
      <c r="D64" s="677">
        <v>128266</v>
      </c>
      <c r="E64" s="675" t="s">
        <v>711</v>
      </c>
      <c r="F64" s="678"/>
      <c r="G64" s="793">
        <f t="shared" si="17"/>
        <v>0</v>
      </c>
      <c r="H64" s="798">
        <f t="shared" si="21"/>
        <v>47250</v>
      </c>
      <c r="I64" s="791"/>
      <c r="J64" s="676">
        <v>47250</v>
      </c>
      <c r="K64" s="866" t="s">
        <v>254</v>
      </c>
      <c r="L64" s="793"/>
      <c r="M64" s="881"/>
      <c r="N64" s="793"/>
      <c r="O64" s="881"/>
      <c r="P64" s="793"/>
      <c r="Q64" s="798"/>
      <c r="R64" s="788"/>
      <c r="S64" s="798"/>
      <c r="T64" s="791">
        <f t="shared" si="18"/>
        <v>0</v>
      </c>
      <c r="U64" s="797">
        <f t="shared" si="15"/>
        <v>47250</v>
      </c>
      <c r="V64" s="971">
        <v>32066.5</v>
      </c>
      <c r="W64" s="970">
        <v>32066.5</v>
      </c>
      <c r="X64" s="981"/>
      <c r="Y64" s="985"/>
      <c r="Z64" s="969">
        <f t="shared" si="25"/>
        <v>0</v>
      </c>
      <c r="AA64" s="797">
        <v>11812.5</v>
      </c>
      <c r="AB64" s="969">
        <f t="shared" si="1"/>
        <v>32066.5</v>
      </c>
      <c r="AC64" s="797">
        <f t="shared" si="2"/>
        <v>20254</v>
      </c>
      <c r="AD64" s="791">
        <f t="shared" si="16"/>
        <v>32066.5</v>
      </c>
      <c r="AE64" s="797">
        <f t="shared" si="8"/>
        <v>67504</v>
      </c>
      <c r="AG64" s="680">
        <f t="shared" si="3"/>
        <v>-35437.5</v>
      </c>
      <c r="AH64" s="685" t="s">
        <v>705</v>
      </c>
      <c r="AK64" s="685" t="s">
        <v>698</v>
      </c>
      <c r="AM64" s="668">
        <f t="shared" si="4"/>
        <v>-47250</v>
      </c>
      <c r="AV64" s="700">
        <f>Table2[[#This Row],[Total Claimed (KCE)]]-Table2[[#This Row],[Sub-Total (KCE)]]</f>
        <v>20254</v>
      </c>
      <c r="AW64" s="664" t="b">
        <f>AV64=Table2[[#This Row],[Balance (KCE)]]</f>
        <v>1</v>
      </c>
    </row>
    <row r="65" spans="1:49" ht="24" customHeight="1">
      <c r="A65" s="918">
        <f t="shared" si="20"/>
        <v>53</v>
      </c>
      <c r="B65" s="674" t="s">
        <v>712</v>
      </c>
      <c r="C65" s="684" t="s">
        <v>713</v>
      </c>
      <c r="D65" s="677">
        <v>73379.600000000006</v>
      </c>
      <c r="E65" s="675" t="s">
        <v>714</v>
      </c>
      <c r="F65" s="678">
        <v>31514.6587</v>
      </c>
      <c r="G65" s="793">
        <f t="shared" si="17"/>
        <v>0</v>
      </c>
      <c r="H65" s="798">
        <f t="shared" si="21"/>
        <v>30502.191299999999</v>
      </c>
      <c r="I65" s="791">
        <v>31514.6587</v>
      </c>
      <c r="J65" s="676">
        <v>62016.85</v>
      </c>
      <c r="K65" s="866" t="s">
        <v>160</v>
      </c>
      <c r="L65" s="793"/>
      <c r="M65" s="881"/>
      <c r="N65" s="793"/>
      <c r="O65" s="881"/>
      <c r="P65" s="793"/>
      <c r="Q65" s="798"/>
      <c r="R65" s="788"/>
      <c r="S65" s="798"/>
      <c r="T65" s="791">
        <f t="shared" si="18"/>
        <v>31514.6587</v>
      </c>
      <c r="U65" s="797">
        <f t="shared" si="15"/>
        <v>62016.85</v>
      </c>
      <c r="V65" s="971">
        <v>14675.92</v>
      </c>
      <c r="W65" s="970">
        <v>14675.92</v>
      </c>
      <c r="X65" s="981">
        <f>V65/D65</f>
        <v>0.19999999999999998</v>
      </c>
      <c r="Y65" s="985">
        <v>0.2</v>
      </c>
      <c r="Z65" s="969">
        <f>IF((T65*Y65)&lt;V65,(T65*Y65),V65)</f>
        <v>6302.93174</v>
      </c>
      <c r="AA65" s="797">
        <v>12403.37</v>
      </c>
      <c r="AB65" s="969">
        <f t="shared" si="1"/>
        <v>8372.9882600000001</v>
      </c>
      <c r="AC65" s="797">
        <f t="shared" si="2"/>
        <v>2272.5499999999993</v>
      </c>
      <c r="AD65" s="791">
        <f t="shared" si="16"/>
        <v>39887.646959999998</v>
      </c>
      <c r="AE65" s="797">
        <f t="shared" si="8"/>
        <v>64289.399999999994</v>
      </c>
      <c r="AG65" s="680">
        <f t="shared" si="3"/>
        <v>-24401.753039999996</v>
      </c>
      <c r="AH65" s="685" t="s">
        <v>705</v>
      </c>
      <c r="AK65" s="685" t="s">
        <v>698</v>
      </c>
      <c r="AM65" s="668">
        <f t="shared" si="4"/>
        <v>-30502.191299999999</v>
      </c>
      <c r="AV65" s="700">
        <f>Table2[[#This Row],[Total Claimed (KCE)]]-Table2[[#This Row],[Sub-Total (KCE)]]</f>
        <v>2272.5499999999956</v>
      </c>
      <c r="AW65" s="664" t="b">
        <f>AV65=Table2[[#This Row],[Balance (KCE)]]</f>
        <v>1</v>
      </c>
    </row>
    <row r="66" spans="1:49" ht="24" customHeight="1">
      <c r="A66" s="918">
        <f t="shared" si="20"/>
        <v>54</v>
      </c>
      <c r="B66" s="674" t="s">
        <v>772</v>
      </c>
      <c r="C66" s="684" t="s">
        <v>773</v>
      </c>
      <c r="D66" s="677">
        <v>450000</v>
      </c>
      <c r="E66" s="675" t="s">
        <v>780</v>
      </c>
      <c r="F66" s="907">
        <v>450000</v>
      </c>
      <c r="G66" s="793">
        <f>I66-F66</f>
        <v>0</v>
      </c>
      <c r="H66" s="798">
        <f t="shared" si="21"/>
        <v>0</v>
      </c>
      <c r="I66" s="791">
        <v>450000</v>
      </c>
      <c r="J66" s="676">
        <v>450000</v>
      </c>
      <c r="K66" s="866" t="s">
        <v>160</v>
      </c>
      <c r="L66" s="793"/>
      <c r="M66" s="881"/>
      <c r="N66" s="793"/>
      <c r="O66" s="881"/>
      <c r="P66" s="793"/>
      <c r="Q66" s="798"/>
      <c r="R66" s="788"/>
      <c r="S66" s="798"/>
      <c r="T66" s="791">
        <f t="shared" si="18"/>
        <v>450000</v>
      </c>
      <c r="U66" s="797">
        <f t="shared" si="15"/>
        <v>450000</v>
      </c>
      <c r="V66" s="971">
        <v>90000</v>
      </c>
      <c r="W66" s="970">
        <v>90000</v>
      </c>
      <c r="X66" s="981"/>
      <c r="Y66" s="985">
        <v>0.2</v>
      </c>
      <c r="Z66" s="969">
        <f>IF((T66*Y66)&lt;V66,(T66*Y66),V66)</f>
        <v>90000</v>
      </c>
      <c r="AA66" s="797">
        <v>90000</v>
      </c>
      <c r="AB66" s="791">
        <f t="shared" si="1"/>
        <v>0</v>
      </c>
      <c r="AC66" s="797">
        <f t="shared" si="2"/>
        <v>0</v>
      </c>
      <c r="AD66" s="791">
        <f t="shared" si="16"/>
        <v>450000</v>
      </c>
      <c r="AE66" s="797">
        <f t="shared" si="8"/>
        <v>450000</v>
      </c>
      <c r="AG66" s="680">
        <f t="shared" si="3"/>
        <v>0</v>
      </c>
      <c r="AH66" s="685"/>
      <c r="AK66" s="685"/>
      <c r="AM66" s="668">
        <f t="shared" si="4"/>
        <v>0</v>
      </c>
      <c r="AV66" s="700">
        <f>Table2[[#This Row],[Total Claimed (KCE)]]-Table2[[#This Row],[Sub-Total (KCE)]]</f>
        <v>0</v>
      </c>
      <c r="AW66" s="664" t="b">
        <f>AV66=Table2[[#This Row],[Balance (KCE)]]</f>
        <v>1</v>
      </c>
    </row>
    <row r="67" spans="1:49" ht="24" customHeight="1">
      <c r="A67" s="918">
        <f t="shared" si="20"/>
        <v>55</v>
      </c>
      <c r="B67" s="674" t="s">
        <v>774</v>
      </c>
      <c r="C67" s="684" t="s">
        <v>775</v>
      </c>
      <c r="D67" s="677">
        <v>221889</v>
      </c>
      <c r="E67" s="675" t="s">
        <v>781</v>
      </c>
      <c r="F67" s="678">
        <v>173913</v>
      </c>
      <c r="G67" s="793">
        <f t="shared" ref="G67:G72" si="26">I67-F67</f>
        <v>0</v>
      </c>
      <c r="H67" s="798">
        <f t="shared" ref="H67:H72" si="27">J67-F67</f>
        <v>19045.28</v>
      </c>
      <c r="I67" s="791">
        <v>173913</v>
      </c>
      <c r="J67" s="676">
        <v>192958.28</v>
      </c>
      <c r="K67" s="866" t="s">
        <v>160</v>
      </c>
      <c r="L67" s="793"/>
      <c r="M67" s="881"/>
      <c r="N67" s="793"/>
      <c r="O67" s="881"/>
      <c r="P67" s="793"/>
      <c r="Q67" s="798"/>
      <c r="R67" s="788"/>
      <c r="S67" s="798"/>
      <c r="T67" s="791">
        <f t="shared" si="18"/>
        <v>173913</v>
      </c>
      <c r="U67" s="797">
        <f t="shared" si="15"/>
        <v>192958.28</v>
      </c>
      <c r="V67" s="971">
        <v>52173.9</v>
      </c>
      <c r="W67" s="970">
        <v>52173.9</v>
      </c>
      <c r="X67" s="981">
        <f>V67/D67</f>
        <v>0.23513513513513515</v>
      </c>
      <c r="Y67" s="985">
        <v>1</v>
      </c>
      <c r="Z67" s="969">
        <f>IF((T67*Y67)&lt;V67,(T67*Y67),V67)</f>
        <v>52173.9</v>
      </c>
      <c r="AA67" s="797">
        <v>52173.9</v>
      </c>
      <c r="AB67" s="969">
        <f t="shared" si="1"/>
        <v>0</v>
      </c>
      <c r="AC67" s="797">
        <f t="shared" si="2"/>
        <v>0</v>
      </c>
      <c r="AD67" s="791">
        <f t="shared" si="16"/>
        <v>173913</v>
      </c>
      <c r="AE67" s="797">
        <f t="shared" si="8"/>
        <v>192958.28</v>
      </c>
      <c r="AG67" s="680">
        <f t="shared" si="3"/>
        <v>-19045.28</v>
      </c>
      <c r="AH67" s="685"/>
      <c r="AK67" s="685"/>
      <c r="AM67" s="668">
        <f t="shared" si="4"/>
        <v>-19045.28</v>
      </c>
      <c r="AV67" s="700">
        <f>Table2[[#This Row],[Total Claimed (KCE)]]-Table2[[#This Row],[Sub-Total (KCE)]]</f>
        <v>0</v>
      </c>
      <c r="AW67" s="664" t="b">
        <f>AV67=Table2[[#This Row],[Balance (KCE)]]</f>
        <v>1</v>
      </c>
    </row>
    <row r="68" spans="1:49" ht="24" customHeight="1">
      <c r="A68" s="918">
        <f t="shared" si="20"/>
        <v>56</v>
      </c>
      <c r="B68" s="674" t="s">
        <v>776</v>
      </c>
      <c r="C68" s="684" t="s">
        <v>777</v>
      </c>
      <c r="D68" s="677">
        <v>169069</v>
      </c>
      <c r="E68" s="675" t="s">
        <v>782</v>
      </c>
      <c r="F68" s="678"/>
      <c r="G68" s="793">
        <f t="shared" si="26"/>
        <v>0</v>
      </c>
      <c r="H68" s="798">
        <f t="shared" si="27"/>
        <v>0</v>
      </c>
      <c r="I68" s="791"/>
      <c r="J68" s="676"/>
      <c r="K68" s="866" t="s">
        <v>160</v>
      </c>
      <c r="L68" s="793"/>
      <c r="M68" s="881"/>
      <c r="N68" s="793"/>
      <c r="O68" s="881"/>
      <c r="P68" s="793"/>
      <c r="Q68" s="798"/>
      <c r="R68" s="788"/>
      <c r="S68" s="798"/>
      <c r="T68" s="791">
        <f t="shared" si="18"/>
        <v>0</v>
      </c>
      <c r="U68" s="797">
        <f t="shared" si="15"/>
        <v>0</v>
      </c>
      <c r="V68" s="971">
        <v>50720.55</v>
      </c>
      <c r="W68" s="970">
        <v>50720.55</v>
      </c>
      <c r="X68" s="981"/>
      <c r="Y68" s="985"/>
      <c r="Z68" s="969">
        <f t="shared" ref="Z68:Z91" si="28">IF((T68*Y68)&lt;V68,(T68*Y68),V68)</f>
        <v>0</v>
      </c>
      <c r="AA68" s="797">
        <v>0</v>
      </c>
      <c r="AB68" s="969">
        <f t="shared" si="1"/>
        <v>50720.55</v>
      </c>
      <c r="AC68" s="797">
        <f t="shared" si="2"/>
        <v>50720.55</v>
      </c>
      <c r="AD68" s="791">
        <f t="shared" si="16"/>
        <v>50720.55</v>
      </c>
      <c r="AE68" s="797">
        <f t="shared" si="8"/>
        <v>50720.55</v>
      </c>
      <c r="AG68" s="680">
        <f t="shared" si="3"/>
        <v>0</v>
      </c>
      <c r="AH68" s="685"/>
      <c r="AK68" s="685"/>
      <c r="AM68" s="668">
        <f t="shared" si="4"/>
        <v>0</v>
      </c>
      <c r="AV68" s="700">
        <f>Table2[[#This Row],[Total Claimed (KCE)]]-Table2[[#This Row],[Sub-Total (KCE)]]</f>
        <v>50720.55</v>
      </c>
      <c r="AW68" s="664" t="b">
        <f>AV68=Table2[[#This Row],[Balance (KCE)]]</f>
        <v>1</v>
      </c>
    </row>
    <row r="69" spans="1:49" ht="24" customHeight="1" thickBot="1">
      <c r="A69" s="929">
        <f t="shared" si="20"/>
        <v>57</v>
      </c>
      <c r="B69" s="1016" t="s">
        <v>778</v>
      </c>
      <c r="C69" s="930" t="s">
        <v>779</v>
      </c>
      <c r="D69" s="931">
        <v>75530</v>
      </c>
      <c r="E69" s="932" t="s">
        <v>783</v>
      </c>
      <c r="F69" s="933">
        <v>76930</v>
      </c>
      <c r="G69" s="934">
        <f>I69-F69</f>
        <v>0</v>
      </c>
      <c r="H69" s="940">
        <f t="shared" si="27"/>
        <v>-24715</v>
      </c>
      <c r="I69" s="935">
        <v>76930</v>
      </c>
      <c r="J69" s="936">
        <f>23052+29163</f>
        <v>52215</v>
      </c>
      <c r="K69" s="937" t="s">
        <v>160</v>
      </c>
      <c r="L69" s="934"/>
      <c r="M69" s="938"/>
      <c r="N69" s="934"/>
      <c r="O69" s="938"/>
      <c r="P69" s="934"/>
      <c r="Q69" s="940"/>
      <c r="R69" s="939"/>
      <c r="S69" s="940"/>
      <c r="T69" s="935">
        <f t="shared" si="18"/>
        <v>76930</v>
      </c>
      <c r="U69" s="966">
        <f t="shared" si="15"/>
        <v>52215</v>
      </c>
      <c r="V69" s="977">
        <v>37765</v>
      </c>
      <c r="W69" s="978">
        <v>37765</v>
      </c>
      <c r="X69" s="982">
        <v>0.5</v>
      </c>
      <c r="Y69" s="987">
        <v>0.5</v>
      </c>
      <c r="Z69" s="988">
        <f t="shared" si="28"/>
        <v>37765</v>
      </c>
      <c r="AA69" s="966">
        <v>0</v>
      </c>
      <c r="AB69" s="988">
        <f t="shared" si="1"/>
        <v>0</v>
      </c>
      <c r="AC69" s="966">
        <f t="shared" si="2"/>
        <v>37765</v>
      </c>
      <c r="AD69" s="935">
        <f t="shared" si="16"/>
        <v>76930</v>
      </c>
      <c r="AE69" s="966">
        <f t="shared" si="8"/>
        <v>89980</v>
      </c>
      <c r="AG69" s="680">
        <f t="shared" si="3"/>
        <v>-13050</v>
      </c>
      <c r="AH69" s="685"/>
      <c r="AK69" s="685"/>
      <c r="AM69" s="668">
        <f t="shared" si="4"/>
        <v>24715</v>
      </c>
      <c r="AV69" s="700">
        <f>Table2[[#This Row],[Total Claimed (KCE)]]-Table2[[#This Row],[Sub-Total (KCE)]]</f>
        <v>37765</v>
      </c>
      <c r="AW69" s="664" t="b">
        <f>AV69=Table2[[#This Row],[Balance (KCE)]]</f>
        <v>1</v>
      </c>
    </row>
    <row r="70" spans="1:49" ht="24" customHeight="1">
      <c r="A70" s="918">
        <f t="shared" si="20"/>
        <v>58</v>
      </c>
      <c r="B70" s="674" t="s">
        <v>764</v>
      </c>
      <c r="C70" s="674" t="s">
        <v>768</v>
      </c>
      <c r="D70" s="758">
        <v>366250</v>
      </c>
      <c r="E70" s="675" t="s">
        <v>784</v>
      </c>
      <c r="F70" s="678">
        <v>293000</v>
      </c>
      <c r="G70" s="793">
        <f>Table2[[#This Row],[To Date]]-Table2[[#This Row],[Previous Valuation]]</f>
        <v>0</v>
      </c>
      <c r="H70" s="798">
        <f t="shared" si="27"/>
        <v>-293000</v>
      </c>
      <c r="I70" s="791">
        <v>293000</v>
      </c>
      <c r="J70" s="676"/>
      <c r="K70" s="866" t="s">
        <v>254</v>
      </c>
      <c r="L70" s="793"/>
      <c r="M70" s="881">
        <v>293000</v>
      </c>
      <c r="N70" s="793"/>
      <c r="O70" s="881"/>
      <c r="P70" s="793"/>
      <c r="Q70" s="798"/>
      <c r="R70" s="788"/>
      <c r="S70" s="798"/>
      <c r="T70" s="791">
        <f>R70+L70+I70+N70+P70</f>
        <v>293000</v>
      </c>
      <c r="U70" s="797">
        <f t="shared" si="15"/>
        <v>293000</v>
      </c>
      <c r="V70" s="971">
        <v>109875</v>
      </c>
      <c r="W70" s="970">
        <v>109875</v>
      </c>
      <c r="X70" s="981"/>
      <c r="Y70" s="985"/>
      <c r="Z70" s="969">
        <v>87900</v>
      </c>
      <c r="AA70" s="797">
        <v>87900</v>
      </c>
      <c r="AB70" s="969">
        <f t="shared" si="1"/>
        <v>21975</v>
      </c>
      <c r="AC70" s="797">
        <f t="shared" si="2"/>
        <v>21975</v>
      </c>
      <c r="AD70" s="791">
        <f t="shared" si="16"/>
        <v>314975</v>
      </c>
      <c r="AE70" s="797">
        <f t="shared" si="8"/>
        <v>314975</v>
      </c>
      <c r="AG70" s="680">
        <f t="shared" si="3"/>
        <v>0</v>
      </c>
      <c r="AM70" s="668">
        <f t="shared" si="4"/>
        <v>0</v>
      </c>
      <c r="AV70" s="700">
        <f>Table2[[#This Row],[Total Claimed (KCE)]]-Table2[[#This Row],[Sub-Total (KCE)]]</f>
        <v>21975</v>
      </c>
      <c r="AW70" s="664" t="b">
        <f>AV70=Table2[[#This Row],[Balance (KCE)]]</f>
        <v>1</v>
      </c>
    </row>
    <row r="71" spans="1:49" ht="24" customHeight="1">
      <c r="A71" s="918">
        <f t="shared" si="20"/>
        <v>59</v>
      </c>
      <c r="B71" s="674" t="s">
        <v>765</v>
      </c>
      <c r="C71" s="674" t="s">
        <v>769</v>
      </c>
      <c r="D71" s="758">
        <v>2105730</v>
      </c>
      <c r="E71" s="675" t="s">
        <v>785</v>
      </c>
      <c r="F71" s="678">
        <v>810993.59558000008</v>
      </c>
      <c r="G71" s="793">
        <f t="shared" si="26"/>
        <v>0</v>
      </c>
      <c r="H71" s="798"/>
      <c r="I71" s="791">
        <v>810993.59558000008</v>
      </c>
      <c r="J71" s="676"/>
      <c r="K71" s="866" t="s">
        <v>254</v>
      </c>
      <c r="L71" s="793"/>
      <c r="M71" s="881"/>
      <c r="N71" s="793"/>
      <c r="O71" s="881"/>
      <c r="P71" s="793"/>
      <c r="Q71" s="798"/>
      <c r="R71" s="788">
        <v>527631.63260655012</v>
      </c>
      <c r="S71" s="798"/>
      <c r="T71" s="791">
        <f t="shared" si="18"/>
        <v>1338625.2281865501</v>
      </c>
      <c r="U71" s="797">
        <v>3030101.31</v>
      </c>
      <c r="V71" s="971">
        <v>421145.97</v>
      </c>
      <c r="W71" s="970">
        <v>421145.97</v>
      </c>
      <c r="X71" s="981">
        <f>V71/D71</f>
        <v>0.19999998575315922</v>
      </c>
      <c r="Y71" s="985">
        <v>0.2</v>
      </c>
      <c r="Z71" s="969">
        <f t="shared" si="28"/>
        <v>267725.04563731002</v>
      </c>
      <c r="AA71" s="797">
        <v>421145.97399999999</v>
      </c>
      <c r="AB71" s="969">
        <f t="shared" si="1"/>
        <v>153420.92436268996</v>
      </c>
      <c r="AC71" s="797">
        <f t="shared" si="2"/>
        <v>-4.0000000153668225E-3</v>
      </c>
      <c r="AD71" s="791">
        <f t="shared" si="16"/>
        <v>1492046.15254924</v>
      </c>
      <c r="AE71" s="797">
        <f t="shared" si="8"/>
        <v>3030101.3059999999</v>
      </c>
      <c r="AG71" s="680">
        <f t="shared" si="3"/>
        <v>-1538055.1534507598</v>
      </c>
      <c r="AM71" s="668">
        <f t="shared" si="4"/>
        <v>-1691476.08181345</v>
      </c>
      <c r="AV71" s="700">
        <f>Table2[[#This Row],[Total Claimed (KCE)]]-Table2[[#This Row],[Sub-Total (KCE)]]</f>
        <v>-4.0000001899898052E-3</v>
      </c>
      <c r="AW71" s="664" t="b">
        <f>AV71=Table2[[#This Row],[Balance (KCE)]]</f>
        <v>0</v>
      </c>
    </row>
    <row r="72" spans="1:49" ht="24" customHeight="1">
      <c r="A72" s="918">
        <f t="shared" si="20"/>
        <v>60</v>
      </c>
      <c r="B72" s="674" t="s">
        <v>766</v>
      </c>
      <c r="C72" s="674" t="s">
        <v>770</v>
      </c>
      <c r="D72" s="758">
        <v>133457</v>
      </c>
      <c r="E72" s="675" t="s">
        <v>786</v>
      </c>
      <c r="F72" s="678">
        <v>119416.95999999999</v>
      </c>
      <c r="G72" s="793">
        <f t="shared" si="26"/>
        <v>0</v>
      </c>
      <c r="H72" s="798">
        <f t="shared" si="27"/>
        <v>-74402.739999999991</v>
      </c>
      <c r="I72" s="791">
        <f>119607.7-190.74</f>
        <v>119416.95999999999</v>
      </c>
      <c r="J72" s="676">
        <v>45014.22</v>
      </c>
      <c r="K72" s="866" t="s">
        <v>254</v>
      </c>
      <c r="L72" s="793"/>
      <c r="M72" s="881">
        <v>68961</v>
      </c>
      <c r="N72" s="793"/>
      <c r="O72" s="881"/>
      <c r="P72" s="793"/>
      <c r="Q72" s="798"/>
      <c r="R72" s="788">
        <v>5978</v>
      </c>
      <c r="S72" s="798"/>
      <c r="T72" s="791">
        <f t="shared" si="18"/>
        <v>125394.95999999999</v>
      </c>
      <c r="U72" s="797">
        <f t="shared" si="15"/>
        <v>113975.22</v>
      </c>
      <c r="V72" s="971">
        <v>34477.199999999997</v>
      </c>
      <c r="W72" s="970">
        <f>53002.5+5978</f>
        <v>58980.5</v>
      </c>
      <c r="X72" s="981">
        <v>0.3</v>
      </c>
      <c r="Y72" s="985">
        <v>0.3</v>
      </c>
      <c r="Z72" s="969">
        <v>30268.488923163299</v>
      </c>
      <c r="AA72" s="797">
        <v>0</v>
      </c>
      <c r="AB72" s="969">
        <f t="shared" si="1"/>
        <v>4208.7110768366983</v>
      </c>
      <c r="AC72" s="797">
        <f t="shared" si="2"/>
        <v>58980.5</v>
      </c>
      <c r="AD72" s="791">
        <f t="shared" si="16"/>
        <v>129603.67107683669</v>
      </c>
      <c r="AE72" s="797">
        <f t="shared" si="8"/>
        <v>172955.72</v>
      </c>
      <c r="AG72" s="680">
        <f t="shared" si="3"/>
        <v>-43352.048923163311</v>
      </c>
      <c r="AM72" s="668">
        <f t="shared" si="4"/>
        <v>11419.739999999991</v>
      </c>
      <c r="AV72" s="700">
        <f>Table2[[#This Row],[Total Claimed (KCE)]]-Table2[[#This Row],[Sub-Total (KCE)]]</f>
        <v>58980.5</v>
      </c>
      <c r="AW72" s="664" t="b">
        <f>AV72=Table2[[#This Row],[Balance (KCE)]]</f>
        <v>1</v>
      </c>
    </row>
    <row r="73" spans="1:49" ht="24" customHeight="1">
      <c r="A73" s="918">
        <f t="shared" si="20"/>
        <v>61</v>
      </c>
      <c r="B73" s="674" t="s">
        <v>767</v>
      </c>
      <c r="C73" s="674" t="s">
        <v>771</v>
      </c>
      <c r="D73" s="758">
        <v>279759</v>
      </c>
      <c r="E73" s="675" t="s">
        <v>787</v>
      </c>
      <c r="F73" s="678">
        <v>181862.152</v>
      </c>
      <c r="G73" s="793">
        <f t="shared" ref="G73:G83" si="29">I73-F73</f>
        <v>0</v>
      </c>
      <c r="H73" s="798">
        <f t="shared" ref="H73:H83" si="30">J73-F73</f>
        <v>64808.927999999985</v>
      </c>
      <c r="I73" s="791">
        <v>181862.152</v>
      </c>
      <c r="J73" s="676">
        <v>246671.08</v>
      </c>
      <c r="K73" s="866" t="s">
        <v>254</v>
      </c>
      <c r="L73" s="793"/>
      <c r="M73" s="881"/>
      <c r="N73" s="793"/>
      <c r="O73" s="881"/>
      <c r="P73" s="793"/>
      <c r="Q73" s="798"/>
      <c r="R73" s="788"/>
      <c r="S73" s="798"/>
      <c r="T73" s="791">
        <f t="shared" si="18"/>
        <v>181862.152</v>
      </c>
      <c r="U73" s="797">
        <f t="shared" si="15"/>
        <v>246671.08</v>
      </c>
      <c r="V73" s="971"/>
      <c r="W73" s="970"/>
      <c r="X73" s="981"/>
      <c r="Y73" s="985"/>
      <c r="Z73" s="969"/>
      <c r="AA73" s="797">
        <v>0</v>
      </c>
      <c r="AB73" s="969"/>
      <c r="AC73" s="797">
        <f t="shared" si="1"/>
        <v>0</v>
      </c>
      <c r="AD73" s="791">
        <f t="shared" si="16"/>
        <v>181862.152</v>
      </c>
      <c r="AE73" s="797">
        <f t="shared" si="8"/>
        <v>246671.08</v>
      </c>
      <c r="AF73" s="700"/>
      <c r="AG73" s="680">
        <f>AD73-AE73</f>
        <v>-64808.927999999985</v>
      </c>
      <c r="AM73" s="668">
        <f t="shared" si="4"/>
        <v>-64808.927999999985</v>
      </c>
      <c r="AV73" s="700">
        <f>Table2[[#This Row],[Total Claimed (KCE)]]-Table2[[#This Row],[Sub-Total (KCE)]]</f>
        <v>0</v>
      </c>
      <c r="AW73" s="664" t="b">
        <f>AV73=Table2[[#This Row],[Balance (KCE)]]</f>
        <v>1</v>
      </c>
    </row>
    <row r="74" spans="1:49" ht="24" customHeight="1">
      <c r="A74" s="918">
        <f t="shared" si="20"/>
        <v>62</v>
      </c>
      <c r="B74" s="674" t="s">
        <v>860</v>
      </c>
      <c r="C74" s="674" t="s">
        <v>861</v>
      </c>
      <c r="D74" s="758">
        <v>206250</v>
      </c>
      <c r="E74" s="675" t="s">
        <v>862</v>
      </c>
      <c r="F74" s="678">
        <v>231320.1</v>
      </c>
      <c r="G74" s="793">
        <f>Table2[[#This Row],[To Date]]-Table2[[#This Row],[Previous Valuation]]</f>
        <v>0</v>
      </c>
      <c r="H74" s="798">
        <f t="shared" si="30"/>
        <v>0</v>
      </c>
      <c r="I74" s="791">
        <v>231320.1</v>
      </c>
      <c r="J74" s="676">
        <f>201670.15+29649.95</f>
        <v>231320.1</v>
      </c>
      <c r="K74" s="866" t="s">
        <v>160</v>
      </c>
      <c r="L74" s="792">
        <f>-18000-1920</f>
        <v>-19920</v>
      </c>
      <c r="M74" s="867">
        <f>-18000-1920</f>
        <v>-19920</v>
      </c>
      <c r="N74" s="793"/>
      <c r="O74" s="881"/>
      <c r="P74" s="793"/>
      <c r="Q74" s="798"/>
      <c r="R74" s="788"/>
      <c r="S74" s="798"/>
      <c r="T74" s="791">
        <f>R74+L74+I74+N74+P74</f>
        <v>211400.1</v>
      </c>
      <c r="U74" s="797">
        <f t="shared" si="15"/>
        <v>211400.1</v>
      </c>
      <c r="V74" s="971"/>
      <c r="W74" s="970"/>
      <c r="X74" s="981"/>
      <c r="Y74" s="985"/>
      <c r="Z74" s="969">
        <f t="shared" si="28"/>
        <v>0</v>
      </c>
      <c r="AA74" s="797">
        <v>0</v>
      </c>
      <c r="AB74" s="969">
        <f t="shared" ref="AB74:AC91" si="31">V74-Z74</f>
        <v>0</v>
      </c>
      <c r="AC74" s="797">
        <f t="shared" si="31"/>
        <v>0</v>
      </c>
      <c r="AD74" s="791">
        <f>AB74+T74</f>
        <v>211400.1</v>
      </c>
      <c r="AE74" s="797">
        <f t="shared" ref="AE74:AE90" si="32">AC74+U74</f>
        <v>211400.1</v>
      </c>
      <c r="AG74" s="680">
        <f>AD74-AE74</f>
        <v>0</v>
      </c>
      <c r="AM74" s="668">
        <f t="shared" ref="AM74:AM92" si="33">T74-U74</f>
        <v>0</v>
      </c>
      <c r="AV74" s="700">
        <f>Table2[[#This Row],[Total Claimed (KCE)]]-Table2[[#This Row],[Sub-Total (KCE)]]</f>
        <v>0</v>
      </c>
      <c r="AW74" s="664" t="b">
        <f>AV74=Table2[[#This Row],[Balance (KCE)]]</f>
        <v>1</v>
      </c>
    </row>
    <row r="75" spans="1:49" ht="24" customHeight="1">
      <c r="A75" s="918">
        <f t="shared" si="20"/>
        <v>63</v>
      </c>
      <c r="B75" s="674" t="s">
        <v>906</v>
      </c>
      <c r="C75" s="674" t="s">
        <v>907</v>
      </c>
      <c r="D75" s="758">
        <v>128000</v>
      </c>
      <c r="E75" s="675" t="s">
        <v>908</v>
      </c>
      <c r="F75" s="678">
        <v>89600</v>
      </c>
      <c r="G75" s="793">
        <f>Table2[[#This Row],[To Date]]-Table2[[#This Row],[Previous Valuation]]</f>
        <v>0</v>
      </c>
      <c r="H75" s="798">
        <f t="shared" si="30"/>
        <v>-20000</v>
      </c>
      <c r="I75" s="791">
        <v>89600</v>
      </c>
      <c r="J75" s="676">
        <f>57600+12000</f>
        <v>69600</v>
      </c>
      <c r="K75" s="866" t="s">
        <v>254</v>
      </c>
      <c r="L75" s="793"/>
      <c r="M75" s="881"/>
      <c r="N75" s="793"/>
      <c r="O75" s="881"/>
      <c r="P75" s="793"/>
      <c r="Q75" s="798"/>
      <c r="R75" s="788">
        <v>12000</v>
      </c>
      <c r="S75" s="798"/>
      <c r="T75" s="791">
        <f>R75+L75+I75+N75+P75</f>
        <v>101600</v>
      </c>
      <c r="U75" s="797">
        <f t="shared" si="15"/>
        <v>69600</v>
      </c>
      <c r="V75" s="971">
        <v>32000</v>
      </c>
      <c r="W75" s="970">
        <v>32000</v>
      </c>
      <c r="X75" s="981">
        <v>0.25</v>
      </c>
      <c r="Y75" s="985">
        <v>0.25</v>
      </c>
      <c r="Z75" s="969">
        <v>22400</v>
      </c>
      <c r="AA75" s="797">
        <v>0</v>
      </c>
      <c r="AB75" s="969">
        <f t="shared" ref="AB75" si="34">V75-Z75</f>
        <v>9600</v>
      </c>
      <c r="AC75" s="797">
        <f t="shared" si="31"/>
        <v>32000</v>
      </c>
      <c r="AD75" s="791">
        <f>AB75+T75</f>
        <v>111200</v>
      </c>
      <c r="AE75" s="797">
        <f t="shared" si="32"/>
        <v>101600</v>
      </c>
      <c r="AG75" s="680">
        <f t="shared" ref="AG75:AG92" si="35">AD75-AE75</f>
        <v>9600</v>
      </c>
      <c r="AM75" s="668">
        <f t="shared" si="33"/>
        <v>32000</v>
      </c>
      <c r="AV75" s="700">
        <f>Table2[[#This Row],[Total Claimed (KCE)]]-Table2[[#This Row],[Sub-Total (KCE)]]</f>
        <v>32000</v>
      </c>
      <c r="AW75" s="664" t="b">
        <f>AV75=Table2[[#This Row],[Balance (KCE)]]</f>
        <v>1</v>
      </c>
    </row>
    <row r="76" spans="1:49" ht="24" customHeight="1">
      <c r="A76" s="918">
        <f t="shared" si="20"/>
        <v>64</v>
      </c>
      <c r="B76" s="674" t="s">
        <v>909</v>
      </c>
      <c r="C76" s="674" t="s">
        <v>910</v>
      </c>
      <c r="D76" s="758">
        <v>1043942</v>
      </c>
      <c r="E76" s="675" t="s">
        <v>911</v>
      </c>
      <c r="F76" s="678">
        <v>82181.932140739562</v>
      </c>
      <c r="G76" s="793">
        <f t="shared" si="29"/>
        <v>0</v>
      </c>
      <c r="H76" s="798">
        <f t="shared" si="30"/>
        <v>207363.36785926041</v>
      </c>
      <c r="I76" s="791">
        <v>82181.932140739562</v>
      </c>
      <c r="J76" s="676">
        <v>289545.3</v>
      </c>
      <c r="K76" s="866" t="s">
        <v>974</v>
      </c>
      <c r="L76" s="793"/>
      <c r="M76" s="881"/>
      <c r="N76" s="793"/>
      <c r="O76" s="881"/>
      <c r="P76" s="793"/>
      <c r="Q76" s="798"/>
      <c r="R76" s="788"/>
      <c r="S76" s="798"/>
      <c r="T76" s="791">
        <f t="shared" si="18"/>
        <v>82181.932140739562</v>
      </c>
      <c r="U76" s="797">
        <f t="shared" si="15"/>
        <v>289545.3</v>
      </c>
      <c r="V76" s="971">
        <v>208788.4</v>
      </c>
      <c r="W76" s="970">
        <v>208788.4</v>
      </c>
      <c r="X76" s="981">
        <v>0.2</v>
      </c>
      <c r="Y76" s="985">
        <v>0.2</v>
      </c>
      <c r="Z76" s="969">
        <f t="shared" si="28"/>
        <v>16436.386428147915</v>
      </c>
      <c r="AA76" s="797">
        <v>57909.06</v>
      </c>
      <c r="AB76" s="969">
        <f t="shared" si="31"/>
        <v>192352.01357185209</v>
      </c>
      <c r="AC76" s="797">
        <f t="shared" si="31"/>
        <v>150879.34</v>
      </c>
      <c r="AD76" s="791">
        <f t="shared" ref="AD76:AD77" si="36">AB76+T76</f>
        <v>274533.94571259164</v>
      </c>
      <c r="AE76" s="797">
        <f t="shared" si="32"/>
        <v>440424.64</v>
      </c>
      <c r="AG76" s="680">
        <f t="shared" si="35"/>
        <v>-165890.69428740838</v>
      </c>
      <c r="AM76" s="668">
        <f t="shared" si="33"/>
        <v>-207363.36785926041</v>
      </c>
      <c r="AV76" s="700">
        <f>Table2[[#This Row],[Total Claimed (KCE)]]-Table2[[#This Row],[Sub-Total (KCE)]]</f>
        <v>150879.34000000003</v>
      </c>
      <c r="AW76" s="664" t="b">
        <f>AV76=Table2[[#This Row],[Balance (KCE)]]</f>
        <v>1</v>
      </c>
    </row>
    <row r="77" spans="1:49" ht="24" customHeight="1">
      <c r="A77" s="918">
        <f t="shared" si="20"/>
        <v>65</v>
      </c>
      <c r="B77" s="674" t="s">
        <v>912</v>
      </c>
      <c r="C77" s="674" t="s">
        <v>913</v>
      </c>
      <c r="D77" s="758">
        <v>533125</v>
      </c>
      <c r="E77" s="675" t="s">
        <v>914</v>
      </c>
      <c r="F77" s="678">
        <v>0</v>
      </c>
      <c r="G77" s="793">
        <f t="shared" si="29"/>
        <v>0</v>
      </c>
      <c r="H77" s="798">
        <f t="shared" si="30"/>
        <v>0</v>
      </c>
      <c r="I77" s="791">
        <v>0</v>
      </c>
      <c r="J77" s="676">
        <v>0</v>
      </c>
      <c r="K77" s="866" t="s">
        <v>160</v>
      </c>
      <c r="L77" s="793"/>
      <c r="M77" s="881"/>
      <c r="N77" s="793"/>
      <c r="O77" s="881"/>
      <c r="P77" s="793"/>
      <c r="Q77" s="798"/>
      <c r="R77" s="788"/>
      <c r="S77" s="798"/>
      <c r="T77" s="791">
        <f t="shared" ref="T77:T78" si="37">R77+L77+I77+N77+P77</f>
        <v>0</v>
      </c>
      <c r="U77" s="797">
        <f t="shared" ref="U77:U78" si="38">+J77+M77+O77+S77+Q77</f>
        <v>0</v>
      </c>
      <c r="V77" s="971">
        <v>106625</v>
      </c>
      <c r="W77" s="970">
        <v>106625</v>
      </c>
      <c r="X77" s="981">
        <v>0.2</v>
      </c>
      <c r="Y77" s="985"/>
      <c r="Z77" s="969"/>
      <c r="AA77" s="797"/>
      <c r="AB77" s="969">
        <f t="shared" si="31"/>
        <v>106625</v>
      </c>
      <c r="AC77" s="797">
        <f t="shared" si="31"/>
        <v>106625</v>
      </c>
      <c r="AD77" s="791">
        <f t="shared" si="36"/>
        <v>106625</v>
      </c>
      <c r="AE77" s="797">
        <f t="shared" si="32"/>
        <v>106625</v>
      </c>
      <c r="AG77" s="680">
        <f t="shared" si="35"/>
        <v>0</v>
      </c>
      <c r="AH77" s="685"/>
      <c r="AK77" s="685"/>
      <c r="AM77" s="668">
        <f t="shared" si="33"/>
        <v>0</v>
      </c>
      <c r="AV77" s="700">
        <f>Table2[[#This Row],[Total Claimed (KCE)]]-Table2[[#This Row],[Sub-Total (KCE)]]</f>
        <v>106625</v>
      </c>
      <c r="AW77" s="664" t="b">
        <f>AV77=Table2[[#This Row],[Balance (KCE)]]</f>
        <v>1</v>
      </c>
    </row>
    <row r="78" spans="1:49" ht="24" customHeight="1">
      <c r="A78" s="918">
        <f t="shared" si="20"/>
        <v>66</v>
      </c>
      <c r="B78" s="674" t="s">
        <v>962</v>
      </c>
      <c r="C78" s="674" t="s">
        <v>964</v>
      </c>
      <c r="D78" s="758">
        <v>993456</v>
      </c>
      <c r="E78" s="675" t="s">
        <v>966</v>
      </c>
      <c r="F78" s="678">
        <v>29470</v>
      </c>
      <c r="G78" s="793">
        <f t="shared" si="29"/>
        <v>0</v>
      </c>
      <c r="H78" s="798">
        <f t="shared" si="30"/>
        <v>32855</v>
      </c>
      <c r="I78" s="791">
        <v>29470</v>
      </c>
      <c r="J78" s="676">
        <v>62325</v>
      </c>
      <c r="K78" s="866" t="s">
        <v>974</v>
      </c>
      <c r="L78" s="793"/>
      <c r="M78" s="881"/>
      <c r="N78" s="793"/>
      <c r="O78" s="881"/>
      <c r="P78" s="793"/>
      <c r="Q78" s="798"/>
      <c r="R78" s="788"/>
      <c r="S78" s="798"/>
      <c r="T78" s="791">
        <f t="shared" si="37"/>
        <v>29470</v>
      </c>
      <c r="U78" s="797">
        <f t="shared" si="38"/>
        <v>62325</v>
      </c>
      <c r="V78" s="971"/>
      <c r="W78" s="970"/>
      <c r="X78" s="981"/>
      <c r="Y78" s="985"/>
      <c r="Z78" s="969"/>
      <c r="AA78" s="797"/>
      <c r="AB78" s="969">
        <f t="shared" ref="AB78:AB83" si="39">V78-Z78</f>
        <v>0</v>
      </c>
      <c r="AC78" s="797">
        <f t="shared" ref="AC78:AC83" si="40">W78-AA78</f>
        <v>0</v>
      </c>
      <c r="AD78" s="791">
        <f t="shared" ref="AD78:AD83" si="41">AB78+T78</f>
        <v>29470</v>
      </c>
      <c r="AE78" s="797">
        <f t="shared" ref="AE78" si="42">AC78+U78</f>
        <v>62325</v>
      </c>
      <c r="AG78" s="680">
        <f t="shared" si="35"/>
        <v>-32855</v>
      </c>
      <c r="AH78" s="685"/>
      <c r="AK78" s="685"/>
      <c r="AV78" s="700">
        <f>Table2[[#This Row],[Total Claimed (KCE)]]-Table2[[#This Row],[Sub-Total (KCE)]]</f>
        <v>0</v>
      </c>
      <c r="AW78" s="664" t="b">
        <f>AV78=Table2[[#This Row],[Balance (KCE)]]</f>
        <v>1</v>
      </c>
    </row>
    <row r="79" spans="1:49" ht="24" customHeight="1">
      <c r="A79" s="918">
        <f t="shared" si="20"/>
        <v>67</v>
      </c>
      <c r="B79" s="674" t="s">
        <v>963</v>
      </c>
      <c r="C79" s="674" t="s">
        <v>965</v>
      </c>
      <c r="D79" s="758">
        <v>75430</v>
      </c>
      <c r="E79" s="675" t="s">
        <v>967</v>
      </c>
      <c r="F79" s="678">
        <v>50274</v>
      </c>
      <c r="G79" s="793">
        <f t="shared" si="29"/>
        <v>0</v>
      </c>
      <c r="H79" s="798">
        <f t="shared" si="30"/>
        <v>204182</v>
      </c>
      <c r="I79" s="791">
        <v>50274</v>
      </c>
      <c r="J79" s="676">
        <v>254456</v>
      </c>
      <c r="K79" s="866" t="s">
        <v>160</v>
      </c>
      <c r="L79" s="793"/>
      <c r="M79" s="881"/>
      <c r="N79" s="793"/>
      <c r="O79" s="881"/>
      <c r="P79" s="793"/>
      <c r="Q79" s="798"/>
      <c r="R79" s="788">
        <v>72044.800000000003</v>
      </c>
      <c r="S79" s="798"/>
      <c r="T79" s="791">
        <f t="shared" ref="T79:T83" si="43">R79+L79+I79+N79+P79</f>
        <v>122318.8</v>
      </c>
      <c r="U79" s="797">
        <f t="shared" ref="U79:U83" si="44">+J79+M79+O79+S79+Q79</f>
        <v>254456</v>
      </c>
      <c r="V79" s="971"/>
      <c r="W79" s="970"/>
      <c r="X79" s="981"/>
      <c r="Y79" s="985"/>
      <c r="Z79" s="969"/>
      <c r="AA79" s="797"/>
      <c r="AB79" s="969">
        <f t="shared" si="39"/>
        <v>0</v>
      </c>
      <c r="AC79" s="797">
        <f t="shared" si="40"/>
        <v>0</v>
      </c>
      <c r="AD79" s="791">
        <f t="shared" si="41"/>
        <v>122318.8</v>
      </c>
      <c r="AE79" s="797">
        <f>AC79+U79</f>
        <v>254456</v>
      </c>
      <c r="AG79" s="680">
        <f t="shared" si="35"/>
        <v>-132137.20000000001</v>
      </c>
      <c r="AH79" s="685"/>
      <c r="AK79" s="685"/>
      <c r="AV79" s="700">
        <f>Table2[[#This Row],[Total Claimed (KCE)]]-Table2[[#This Row],[Sub-Total (KCE)]]</f>
        <v>0</v>
      </c>
      <c r="AW79" s="664" t="b">
        <f>AV79=Table2[[#This Row],[Balance (KCE)]]</f>
        <v>1</v>
      </c>
    </row>
    <row r="80" spans="1:49" ht="24" customHeight="1">
      <c r="A80" s="918">
        <f t="shared" si="20"/>
        <v>68</v>
      </c>
      <c r="B80" s="674" t="s">
        <v>1047</v>
      </c>
      <c r="C80" s="674" t="s">
        <v>1051</v>
      </c>
      <c r="D80" s="758">
        <v>400000</v>
      </c>
      <c r="E80" s="675" t="s">
        <v>1055</v>
      </c>
      <c r="F80" s="686">
        <v>0</v>
      </c>
      <c r="G80" s="793">
        <f t="shared" si="29"/>
        <v>0</v>
      </c>
      <c r="H80" s="798">
        <f t="shared" si="30"/>
        <v>0</v>
      </c>
      <c r="I80" s="791"/>
      <c r="J80" s="676"/>
      <c r="K80" s="895" t="s">
        <v>160</v>
      </c>
      <c r="L80" s="793"/>
      <c r="M80" s="881"/>
      <c r="N80" s="793"/>
      <c r="O80" s="1010"/>
      <c r="P80" s="793"/>
      <c r="Q80" s="798"/>
      <c r="R80" s="788"/>
      <c r="S80" s="798"/>
      <c r="T80" s="791">
        <f t="shared" si="43"/>
        <v>0</v>
      </c>
      <c r="U80" s="797">
        <f t="shared" si="44"/>
        <v>0</v>
      </c>
      <c r="V80" s="975"/>
      <c r="W80" s="1011">
        <v>200000</v>
      </c>
      <c r="X80" s="981"/>
      <c r="Y80" s="1012"/>
      <c r="Z80" s="969"/>
      <c r="AA80" s="1013"/>
      <c r="AB80" s="969">
        <f t="shared" si="39"/>
        <v>0</v>
      </c>
      <c r="AC80" s="797">
        <f t="shared" si="40"/>
        <v>200000</v>
      </c>
      <c r="AD80" s="791">
        <f t="shared" si="41"/>
        <v>0</v>
      </c>
      <c r="AE80" s="797">
        <f t="shared" ref="AE80:AE83" si="45">AC80+U80</f>
        <v>200000</v>
      </c>
      <c r="AG80" s="680"/>
      <c r="AH80" s="685"/>
      <c r="AK80" s="685"/>
      <c r="AV80" s="700"/>
    </row>
    <row r="81" spans="1:49" ht="24" customHeight="1">
      <c r="A81" s="918">
        <f t="shared" si="20"/>
        <v>69</v>
      </c>
      <c r="B81" s="674" t="s">
        <v>1048</v>
      </c>
      <c r="C81" s="674" t="s">
        <v>1052</v>
      </c>
      <c r="D81" s="758">
        <v>51170</v>
      </c>
      <c r="E81" s="675" t="s">
        <v>1056</v>
      </c>
      <c r="F81" s="686">
        <v>0</v>
      </c>
      <c r="G81" s="793">
        <f t="shared" si="29"/>
        <v>0</v>
      </c>
      <c r="H81" s="798">
        <f t="shared" si="30"/>
        <v>0</v>
      </c>
      <c r="I81" s="791"/>
      <c r="J81" s="676"/>
      <c r="K81" s="895" t="s">
        <v>160</v>
      </c>
      <c r="L81" s="793"/>
      <c r="M81" s="881"/>
      <c r="N81" s="793"/>
      <c r="O81" s="1010"/>
      <c r="P81" s="793"/>
      <c r="Q81" s="798"/>
      <c r="R81" s="788"/>
      <c r="S81" s="798"/>
      <c r="T81" s="791">
        <f t="shared" si="43"/>
        <v>0</v>
      </c>
      <c r="U81" s="797">
        <f t="shared" si="44"/>
        <v>0</v>
      </c>
      <c r="V81" s="975"/>
      <c r="W81" s="1011"/>
      <c r="X81" s="981"/>
      <c r="Y81" s="1012"/>
      <c r="Z81" s="969"/>
      <c r="AA81" s="1013"/>
      <c r="AB81" s="969">
        <f t="shared" si="39"/>
        <v>0</v>
      </c>
      <c r="AC81" s="797">
        <f t="shared" si="40"/>
        <v>0</v>
      </c>
      <c r="AD81" s="791">
        <f t="shared" si="41"/>
        <v>0</v>
      </c>
      <c r="AE81" s="797">
        <v>10234</v>
      </c>
      <c r="AG81" s="680"/>
      <c r="AH81" s="685"/>
      <c r="AK81" s="685"/>
      <c r="AV81" s="700"/>
    </row>
    <row r="82" spans="1:49" ht="24" customHeight="1">
      <c r="A82" s="918">
        <f t="shared" si="20"/>
        <v>70</v>
      </c>
      <c r="B82" s="674" t="s">
        <v>1049</v>
      </c>
      <c r="C82" s="679" t="s">
        <v>1053</v>
      </c>
      <c r="D82" s="758">
        <v>133050</v>
      </c>
      <c r="E82" s="675" t="s">
        <v>1057</v>
      </c>
      <c r="F82" s="686">
        <v>0</v>
      </c>
      <c r="G82" s="793">
        <f t="shared" si="29"/>
        <v>0</v>
      </c>
      <c r="H82" s="798">
        <f t="shared" si="30"/>
        <v>13670</v>
      </c>
      <c r="I82" s="791"/>
      <c r="J82" s="676">
        <v>13670</v>
      </c>
      <c r="K82" s="895" t="s">
        <v>160</v>
      </c>
      <c r="L82" s="793"/>
      <c r="M82" s="881"/>
      <c r="N82" s="793"/>
      <c r="O82" s="1010"/>
      <c r="P82" s="793"/>
      <c r="Q82" s="798"/>
      <c r="R82" s="788"/>
      <c r="S82" s="798"/>
      <c r="T82" s="791">
        <f t="shared" si="43"/>
        <v>0</v>
      </c>
      <c r="U82" s="797">
        <f t="shared" si="44"/>
        <v>13670</v>
      </c>
      <c r="V82" s="975"/>
      <c r="W82" s="1011"/>
      <c r="X82" s="981"/>
      <c r="Y82" s="1012"/>
      <c r="Z82" s="969"/>
      <c r="AA82" s="1013"/>
      <c r="AB82" s="969">
        <f t="shared" si="39"/>
        <v>0</v>
      </c>
      <c r="AC82" s="797">
        <f t="shared" si="40"/>
        <v>0</v>
      </c>
      <c r="AD82" s="791">
        <f t="shared" si="41"/>
        <v>0</v>
      </c>
      <c r="AE82" s="797">
        <f t="shared" si="45"/>
        <v>13670</v>
      </c>
      <c r="AG82" s="680"/>
      <c r="AH82" s="685"/>
      <c r="AK82" s="685"/>
      <c r="AV82" s="700"/>
    </row>
    <row r="83" spans="1:49" ht="24" customHeight="1">
      <c r="A83" s="918">
        <f t="shared" si="20"/>
        <v>71</v>
      </c>
      <c r="B83" s="674" t="s">
        <v>1050</v>
      </c>
      <c r="C83" s="679" t="s">
        <v>1054</v>
      </c>
      <c r="D83" s="758"/>
      <c r="E83" s="675"/>
      <c r="F83" s="686">
        <v>0</v>
      </c>
      <c r="G83" s="793">
        <f t="shared" si="29"/>
        <v>0</v>
      </c>
      <c r="H83" s="798">
        <f t="shared" si="30"/>
        <v>6080</v>
      </c>
      <c r="I83" s="791"/>
      <c r="J83" s="676">
        <v>6080</v>
      </c>
      <c r="K83" s="895" t="s">
        <v>160</v>
      </c>
      <c r="L83" s="793"/>
      <c r="M83" s="881"/>
      <c r="N83" s="793"/>
      <c r="O83" s="1010"/>
      <c r="P83" s="793"/>
      <c r="Q83" s="798"/>
      <c r="R83" s="788"/>
      <c r="S83" s="798"/>
      <c r="T83" s="791">
        <f t="shared" si="43"/>
        <v>0</v>
      </c>
      <c r="U83" s="797">
        <f t="shared" si="44"/>
        <v>6080</v>
      </c>
      <c r="V83" s="975"/>
      <c r="W83" s="1011"/>
      <c r="X83" s="981"/>
      <c r="Y83" s="1012"/>
      <c r="Z83" s="969"/>
      <c r="AA83" s="1013"/>
      <c r="AB83" s="969">
        <f t="shared" si="39"/>
        <v>0</v>
      </c>
      <c r="AC83" s="797">
        <f t="shared" si="40"/>
        <v>0</v>
      </c>
      <c r="AD83" s="791">
        <f t="shared" si="41"/>
        <v>0</v>
      </c>
      <c r="AE83" s="797">
        <f t="shared" si="45"/>
        <v>6080</v>
      </c>
      <c r="AG83" s="680"/>
      <c r="AH83" s="685"/>
      <c r="AK83" s="685"/>
      <c r="AV83" s="700"/>
    </row>
    <row r="84" spans="1:49" ht="24" customHeight="1">
      <c r="A84" s="918"/>
      <c r="B84" s="674"/>
      <c r="C84" s="674"/>
      <c r="D84" s="758"/>
      <c r="E84" s="675"/>
      <c r="F84" s="678"/>
      <c r="G84" s="793"/>
      <c r="H84" s="798"/>
      <c r="I84" s="791"/>
      <c r="J84" s="676"/>
      <c r="K84" s="866"/>
      <c r="L84" s="793"/>
      <c r="M84" s="881"/>
      <c r="N84" s="793"/>
      <c r="O84" s="881"/>
      <c r="P84" s="793"/>
      <c r="Q84" s="798"/>
      <c r="R84" s="788"/>
      <c r="S84" s="798"/>
      <c r="T84" s="791"/>
      <c r="U84" s="797"/>
      <c r="V84" s="971"/>
      <c r="W84" s="970"/>
      <c r="X84" s="981"/>
      <c r="Y84" s="985"/>
      <c r="Z84" s="969"/>
      <c r="AA84" s="797"/>
      <c r="AB84" s="969"/>
      <c r="AC84" s="797"/>
      <c r="AD84" s="791"/>
      <c r="AE84" s="797"/>
      <c r="AG84" s="680">
        <f t="shared" si="35"/>
        <v>0</v>
      </c>
      <c r="AH84" s="685"/>
      <c r="AK84" s="685"/>
      <c r="AV84" s="700">
        <f>Table2[[#This Row],[Total Claimed (KCE)]]-Table2[[#This Row],[Sub-Total (KCE)]]</f>
        <v>0</v>
      </c>
      <c r="AW84" s="664" t="b">
        <f>AV84=Table2[[#This Row],[Balance (KCE)]]</f>
        <v>1</v>
      </c>
    </row>
    <row r="85" spans="1:49" ht="24" customHeight="1">
      <c r="A85" s="918"/>
      <c r="B85" s="673" t="s">
        <v>715</v>
      </c>
      <c r="C85" s="674"/>
      <c r="D85" s="677"/>
      <c r="E85" s="675"/>
      <c r="F85" s="678"/>
      <c r="G85" s="793"/>
      <c r="H85" s="798"/>
      <c r="I85" s="791"/>
      <c r="J85" s="676"/>
      <c r="K85" s="895"/>
      <c r="L85" s="793"/>
      <c r="M85" s="881"/>
      <c r="N85" s="793"/>
      <c r="O85" s="881"/>
      <c r="P85" s="793"/>
      <c r="Q85" s="798"/>
      <c r="R85" s="788"/>
      <c r="S85" s="798"/>
      <c r="T85" s="791">
        <f t="shared" si="18"/>
        <v>0</v>
      </c>
      <c r="U85" s="797">
        <f t="shared" si="15"/>
        <v>0</v>
      </c>
      <c r="V85" s="979"/>
      <c r="W85" s="970"/>
      <c r="X85" s="981"/>
      <c r="Y85" s="985"/>
      <c r="Z85" s="969">
        <f t="shared" si="28"/>
        <v>0</v>
      </c>
      <c r="AA85" s="797">
        <v>0</v>
      </c>
      <c r="AB85" s="969">
        <f t="shared" si="31"/>
        <v>0</v>
      </c>
      <c r="AC85" s="797">
        <f t="shared" si="31"/>
        <v>0</v>
      </c>
      <c r="AD85" s="791">
        <f t="shared" si="16"/>
        <v>0</v>
      </c>
      <c r="AE85" s="797">
        <f t="shared" si="32"/>
        <v>0</v>
      </c>
      <c r="AG85" s="680">
        <f t="shared" si="35"/>
        <v>0</v>
      </c>
      <c r="AM85" s="668">
        <f t="shared" si="33"/>
        <v>0</v>
      </c>
      <c r="AV85" s="700">
        <f>Table2[[#This Row],[Total Claimed (KCE)]]-Table2[[#This Row],[Sub-Total (KCE)]]</f>
        <v>0</v>
      </c>
      <c r="AW85" s="664" t="b">
        <f>AV85=Table2[[#This Row],[Balance (KCE)]]</f>
        <v>1</v>
      </c>
    </row>
    <row r="86" spans="1:49" ht="24" customHeight="1">
      <c r="A86" s="918">
        <f>+A83+1</f>
        <v>72</v>
      </c>
      <c r="B86" s="674" t="s">
        <v>716</v>
      </c>
      <c r="C86" s="674" t="s">
        <v>717</v>
      </c>
      <c r="D86" s="758"/>
      <c r="E86" s="675" t="s">
        <v>582</v>
      </c>
      <c r="F86" s="686">
        <v>984120</v>
      </c>
      <c r="G86" s="793">
        <f t="shared" ref="G86:G91" si="46">I86-F86</f>
        <v>0</v>
      </c>
      <c r="H86" s="798">
        <f t="shared" ref="H86:H91" si="47">J86-F86</f>
        <v>0</v>
      </c>
      <c r="I86" s="791">
        <v>984120</v>
      </c>
      <c r="J86" s="676">
        <v>984120</v>
      </c>
      <c r="K86" s="866" t="s">
        <v>973</v>
      </c>
      <c r="L86" s="793"/>
      <c r="M86" s="881"/>
      <c r="N86" s="793"/>
      <c r="O86" s="881"/>
      <c r="P86" s="793"/>
      <c r="Q86" s="798"/>
      <c r="R86" s="788"/>
      <c r="S86" s="798"/>
      <c r="T86" s="791">
        <f t="shared" si="18"/>
        <v>984120</v>
      </c>
      <c r="U86" s="797">
        <f t="shared" si="15"/>
        <v>984120</v>
      </c>
      <c r="V86" s="975"/>
      <c r="W86" s="970"/>
      <c r="X86" s="981"/>
      <c r="Y86" s="985"/>
      <c r="Z86" s="969">
        <f t="shared" si="28"/>
        <v>0</v>
      </c>
      <c r="AA86" s="797">
        <v>0</v>
      </c>
      <c r="AB86" s="969">
        <f t="shared" si="31"/>
        <v>0</v>
      </c>
      <c r="AC86" s="797">
        <f t="shared" si="31"/>
        <v>0</v>
      </c>
      <c r="AD86" s="791">
        <f t="shared" si="16"/>
        <v>984120</v>
      </c>
      <c r="AE86" s="797">
        <f t="shared" si="32"/>
        <v>984120</v>
      </c>
      <c r="AG86" s="680">
        <f t="shared" si="35"/>
        <v>0</v>
      </c>
      <c r="AM86" s="668">
        <f t="shared" si="33"/>
        <v>0</v>
      </c>
      <c r="AV86" s="700">
        <f>Table2[[#This Row],[Total Claimed (KCE)]]-Table2[[#This Row],[Sub-Total (KCE)]]</f>
        <v>0</v>
      </c>
      <c r="AW86" s="664" t="b">
        <f>AV86=Table2[[#This Row],[Balance (KCE)]]</f>
        <v>1</v>
      </c>
    </row>
    <row r="87" spans="1:49" ht="24" customHeight="1">
      <c r="A87" s="918">
        <f>+A86+1</f>
        <v>73</v>
      </c>
      <c r="B87" s="674" t="s">
        <v>718</v>
      </c>
      <c r="C87" s="674" t="s">
        <v>719</v>
      </c>
      <c r="D87" s="758">
        <v>252000</v>
      </c>
      <c r="E87" s="675" t="s">
        <v>720</v>
      </c>
      <c r="F87" s="678">
        <v>232016.12</v>
      </c>
      <c r="G87" s="793">
        <f t="shared" si="46"/>
        <v>0</v>
      </c>
      <c r="H87" s="798">
        <f t="shared" si="47"/>
        <v>24500</v>
      </c>
      <c r="I87" s="791">
        <v>232016.12</v>
      </c>
      <c r="J87" s="676">
        <v>256516.12</v>
      </c>
      <c r="K87" s="895" t="s">
        <v>974</v>
      </c>
      <c r="L87" s="793"/>
      <c r="M87" s="881"/>
      <c r="N87" s="793"/>
      <c r="O87" s="881"/>
      <c r="P87" s="793"/>
      <c r="Q87" s="798"/>
      <c r="R87" s="788"/>
      <c r="S87" s="798"/>
      <c r="T87" s="791">
        <f t="shared" si="18"/>
        <v>232016.12</v>
      </c>
      <c r="U87" s="797">
        <f t="shared" si="15"/>
        <v>256516.12</v>
      </c>
      <c r="V87" s="975"/>
      <c r="W87" s="970"/>
      <c r="X87" s="981"/>
      <c r="Y87" s="985"/>
      <c r="Z87" s="969">
        <f t="shared" si="28"/>
        <v>0</v>
      </c>
      <c r="AA87" s="797">
        <v>0</v>
      </c>
      <c r="AB87" s="969">
        <f t="shared" si="31"/>
        <v>0</v>
      </c>
      <c r="AC87" s="797">
        <f t="shared" si="31"/>
        <v>0</v>
      </c>
      <c r="AD87" s="791">
        <f t="shared" si="16"/>
        <v>232016.12</v>
      </c>
      <c r="AE87" s="797">
        <f t="shared" si="32"/>
        <v>256516.12</v>
      </c>
      <c r="AG87" s="680">
        <f t="shared" si="35"/>
        <v>-24500</v>
      </c>
      <c r="AM87" s="668">
        <f t="shared" si="33"/>
        <v>-24500</v>
      </c>
      <c r="AV87" s="700">
        <f>Table2[[#This Row],[Total Claimed (KCE)]]-Table2[[#This Row],[Sub-Total (KCE)]]</f>
        <v>0</v>
      </c>
      <c r="AW87" s="664" t="b">
        <f>AV87=Table2[[#This Row],[Balance (KCE)]]</f>
        <v>1</v>
      </c>
    </row>
    <row r="88" spans="1:49" ht="24" customHeight="1">
      <c r="A88" s="918">
        <f>+A87+1</f>
        <v>74</v>
      </c>
      <c r="B88" s="674" t="s">
        <v>721</v>
      </c>
      <c r="C88" s="674" t="s">
        <v>722</v>
      </c>
      <c r="D88" s="758">
        <v>162400</v>
      </c>
      <c r="E88" s="675" t="s">
        <v>723</v>
      </c>
      <c r="F88" s="686">
        <v>146987.96000000002</v>
      </c>
      <c r="G88" s="793">
        <f t="shared" si="46"/>
        <v>0</v>
      </c>
      <c r="H88" s="798">
        <f t="shared" si="47"/>
        <v>16799.999999999971</v>
      </c>
      <c r="I88" s="791">
        <v>146987.96000000002</v>
      </c>
      <c r="J88" s="676">
        <v>163787.96</v>
      </c>
      <c r="K88" s="895" t="s">
        <v>974</v>
      </c>
      <c r="L88" s="793"/>
      <c r="M88" s="881"/>
      <c r="N88" s="793"/>
      <c r="O88" s="881"/>
      <c r="P88" s="793"/>
      <c r="Q88" s="798"/>
      <c r="R88" s="788"/>
      <c r="S88" s="798"/>
      <c r="T88" s="791">
        <f t="shared" si="18"/>
        <v>146987.96000000002</v>
      </c>
      <c r="U88" s="797">
        <f t="shared" si="15"/>
        <v>163787.96</v>
      </c>
      <c r="V88" s="975"/>
      <c r="W88" s="970"/>
      <c r="X88" s="981"/>
      <c r="Y88" s="985"/>
      <c r="Z88" s="969">
        <f t="shared" si="28"/>
        <v>0</v>
      </c>
      <c r="AA88" s="797">
        <v>0</v>
      </c>
      <c r="AB88" s="969">
        <f t="shared" si="31"/>
        <v>0</v>
      </c>
      <c r="AC88" s="797">
        <f t="shared" si="31"/>
        <v>0</v>
      </c>
      <c r="AD88" s="791">
        <f t="shared" si="16"/>
        <v>146987.96000000002</v>
      </c>
      <c r="AE88" s="797">
        <f t="shared" si="32"/>
        <v>163787.96</v>
      </c>
      <c r="AG88" s="680">
        <f t="shared" si="35"/>
        <v>-16799.999999999971</v>
      </c>
      <c r="AM88" s="668">
        <f t="shared" si="33"/>
        <v>-16799.999999999971</v>
      </c>
      <c r="AV88" s="700">
        <f>Table2[[#This Row],[Total Claimed (KCE)]]-Table2[[#This Row],[Sub-Total (KCE)]]</f>
        <v>0</v>
      </c>
      <c r="AW88" s="664" t="b">
        <f>AV88=Table2[[#This Row],[Balance (KCE)]]</f>
        <v>1</v>
      </c>
    </row>
    <row r="89" spans="1:49" ht="24" customHeight="1">
      <c r="A89" s="918">
        <f t="shared" ref="A89:A90" si="48">+A88+1</f>
        <v>75</v>
      </c>
      <c r="B89" s="674" t="s">
        <v>1014</v>
      </c>
      <c r="C89" s="674" t="s">
        <v>1015</v>
      </c>
      <c r="D89" s="758">
        <v>74400</v>
      </c>
      <c r="E89" s="675"/>
      <c r="F89" s="686">
        <v>23944</v>
      </c>
      <c r="G89" s="793">
        <f t="shared" ref="G89:G90" si="49">I89-F89</f>
        <v>0</v>
      </c>
      <c r="H89" s="798">
        <f t="shared" ref="H89:H90" si="50">J89-F89</f>
        <v>66848</v>
      </c>
      <c r="I89" s="791">
        <v>23944</v>
      </c>
      <c r="J89" s="676">
        <v>90792</v>
      </c>
      <c r="K89" s="866" t="s">
        <v>973</v>
      </c>
      <c r="L89" s="793"/>
      <c r="M89" s="881"/>
      <c r="N89" s="793"/>
      <c r="O89" s="881"/>
      <c r="P89" s="793"/>
      <c r="Q89" s="798"/>
      <c r="R89" s="788"/>
      <c r="S89" s="798"/>
      <c r="T89" s="791">
        <f t="shared" si="18"/>
        <v>23944</v>
      </c>
      <c r="U89" s="797">
        <f t="shared" si="15"/>
        <v>90792</v>
      </c>
      <c r="V89" s="975"/>
      <c r="W89" s="970"/>
      <c r="X89" s="981"/>
      <c r="Y89" s="985"/>
      <c r="Z89" s="969">
        <f t="shared" si="28"/>
        <v>0</v>
      </c>
      <c r="AA89" s="797">
        <v>0</v>
      </c>
      <c r="AB89" s="969">
        <f t="shared" si="31"/>
        <v>0</v>
      </c>
      <c r="AC89" s="797">
        <f t="shared" si="31"/>
        <v>0</v>
      </c>
      <c r="AD89" s="791">
        <f t="shared" si="16"/>
        <v>23944</v>
      </c>
      <c r="AE89" s="797">
        <f t="shared" si="32"/>
        <v>90792</v>
      </c>
      <c r="AG89" s="680"/>
      <c r="AV89" s="700"/>
    </row>
    <row r="90" spans="1:49" ht="24" customHeight="1">
      <c r="A90" s="918">
        <f t="shared" si="48"/>
        <v>76</v>
      </c>
      <c r="B90" s="674" t="s">
        <v>1058</v>
      </c>
      <c r="C90" s="679" t="s">
        <v>1059</v>
      </c>
      <c r="D90" s="758"/>
      <c r="E90" s="675"/>
      <c r="F90" s="686">
        <v>0</v>
      </c>
      <c r="G90" s="793">
        <f t="shared" si="49"/>
        <v>0</v>
      </c>
      <c r="H90" s="798">
        <f t="shared" si="50"/>
        <v>97846</v>
      </c>
      <c r="I90" s="791"/>
      <c r="J90" s="676">
        <v>97846</v>
      </c>
      <c r="K90" s="866" t="s">
        <v>973</v>
      </c>
      <c r="L90" s="793"/>
      <c r="M90" s="881"/>
      <c r="N90" s="793"/>
      <c r="O90" s="1010"/>
      <c r="P90" s="793"/>
      <c r="Q90" s="798"/>
      <c r="R90" s="788"/>
      <c r="S90" s="798"/>
      <c r="T90" s="791">
        <f t="shared" si="18"/>
        <v>0</v>
      </c>
      <c r="U90" s="797">
        <f t="shared" si="15"/>
        <v>97846</v>
      </c>
      <c r="V90" s="975"/>
      <c r="W90" s="1011"/>
      <c r="X90" s="981"/>
      <c r="Y90" s="1012"/>
      <c r="Z90" s="969">
        <f t="shared" si="28"/>
        <v>0</v>
      </c>
      <c r="AA90" s="1013">
        <v>0</v>
      </c>
      <c r="AB90" s="969">
        <f t="shared" ref="AB90" si="51">V90-Z90</f>
        <v>0</v>
      </c>
      <c r="AC90" s="797">
        <f t="shared" ref="AC90" si="52">W90-AA90</f>
        <v>0</v>
      </c>
      <c r="AD90" s="791">
        <f t="shared" si="16"/>
        <v>0</v>
      </c>
      <c r="AE90" s="797">
        <f t="shared" si="32"/>
        <v>97846</v>
      </c>
      <c r="AG90" s="680"/>
      <c r="AV90" s="700"/>
    </row>
    <row r="91" spans="1:49" ht="24" customHeight="1">
      <c r="A91" s="918">
        <f>+A90+1</f>
        <v>77</v>
      </c>
      <c r="B91" s="674" t="s">
        <v>724</v>
      </c>
      <c r="C91" s="679"/>
      <c r="D91" s="758"/>
      <c r="E91" s="675" t="s">
        <v>582</v>
      </c>
      <c r="F91" s="686">
        <v>6420</v>
      </c>
      <c r="G91" s="793">
        <f t="shared" si="46"/>
        <v>0</v>
      </c>
      <c r="H91" s="797">
        <f t="shared" si="47"/>
        <v>0</v>
      </c>
      <c r="I91" s="791">
        <v>6420</v>
      </c>
      <c r="J91" s="676">
        <v>6420</v>
      </c>
      <c r="K91" s="895" t="s">
        <v>974</v>
      </c>
      <c r="L91" s="793"/>
      <c r="M91" s="881"/>
      <c r="N91" s="793"/>
      <c r="O91" s="881"/>
      <c r="P91" s="793"/>
      <c r="Q91" s="798"/>
      <c r="R91" s="788"/>
      <c r="S91" s="798"/>
      <c r="T91" s="791">
        <f t="shared" si="18"/>
        <v>6420</v>
      </c>
      <c r="U91" s="797">
        <f t="shared" si="15"/>
        <v>6420</v>
      </c>
      <c r="V91" s="975"/>
      <c r="W91" s="970"/>
      <c r="X91" s="981"/>
      <c r="Y91" s="985"/>
      <c r="Z91" s="969">
        <f t="shared" si="28"/>
        <v>0</v>
      </c>
      <c r="AA91" s="797">
        <v>0</v>
      </c>
      <c r="AB91" s="969">
        <f>V91-Z91</f>
        <v>0</v>
      </c>
      <c r="AC91" s="797">
        <f t="shared" si="31"/>
        <v>0</v>
      </c>
      <c r="AD91" s="791">
        <f t="shared" si="16"/>
        <v>6420</v>
      </c>
      <c r="AE91" s="797">
        <f>AC91+U91</f>
        <v>6420</v>
      </c>
      <c r="AG91" s="680">
        <f t="shared" si="35"/>
        <v>0</v>
      </c>
      <c r="AM91" s="668">
        <f t="shared" si="33"/>
        <v>0</v>
      </c>
      <c r="AV91" s="700">
        <f>Table2[[#This Row],[Total Claimed (KCE)]]-Table2[[#This Row],[Sub-Total (KCE)]]</f>
        <v>0</v>
      </c>
      <c r="AW91" s="664" t="b">
        <f>AV91=Table2[[#This Row],[Balance (KCE)]]</f>
        <v>1</v>
      </c>
    </row>
    <row r="92" spans="1:49" ht="24" customHeight="1">
      <c r="A92" s="920"/>
      <c r="B92" s="687"/>
      <c r="C92" s="687"/>
      <c r="D92" s="758"/>
      <c r="E92" s="675"/>
      <c r="F92" s="686"/>
      <c r="G92" s="792"/>
      <c r="H92" s="801"/>
      <c r="I92" s="791"/>
      <c r="J92" s="676"/>
      <c r="K92" s="959"/>
      <c r="L92" s="793"/>
      <c r="M92" s="881"/>
      <c r="N92" s="793"/>
      <c r="O92" s="881"/>
      <c r="P92" s="793"/>
      <c r="Q92" s="798"/>
      <c r="R92" s="788"/>
      <c r="S92" s="798"/>
      <c r="T92" s="791"/>
      <c r="U92" s="797"/>
      <c r="V92" s="975"/>
      <c r="W92" s="970"/>
      <c r="X92" s="981"/>
      <c r="Y92" s="985"/>
      <c r="Z92" s="969"/>
      <c r="AA92" s="797"/>
      <c r="AB92" s="969"/>
      <c r="AC92" s="797"/>
      <c r="AD92" s="791"/>
      <c r="AE92" s="797"/>
      <c r="AG92" s="680">
        <f t="shared" si="35"/>
        <v>0</v>
      </c>
      <c r="AM92" s="668">
        <f t="shared" si="33"/>
        <v>0</v>
      </c>
      <c r="AV92" s="700">
        <f>Table2[[#This Row],[Total Claimed (KCE)]]-Table2[[#This Row],[Sub-Total (KCE)]]</f>
        <v>0</v>
      </c>
      <c r="AW92" s="664" t="b">
        <f>AV92=Table2[[#This Row],[Balance (KCE)]]</f>
        <v>1</v>
      </c>
    </row>
    <row r="93" spans="1:49" s="668" customFormat="1" ht="24" customHeight="1">
      <c r="A93" s="1020"/>
      <c r="B93" s="1021"/>
      <c r="C93" s="1022"/>
      <c r="D93" s="1023">
        <f>SUM(D7:D92)</f>
        <v>94307210.319999993</v>
      </c>
      <c r="E93" s="1024"/>
      <c r="F93" s="1023">
        <f>SUM(F7:F92)</f>
        <v>45453542.923864096</v>
      </c>
      <c r="G93" s="1025">
        <f>SUM(G7:G92)</f>
        <v>0</v>
      </c>
      <c r="H93" s="1026">
        <f>SUM(H7:H92)</f>
        <v>2568514.333661777</v>
      </c>
      <c r="I93" s="1027">
        <f>SUM(I7:I92)</f>
        <v>45453542.923864096</v>
      </c>
      <c r="J93" s="1028">
        <f>SUM(J7:J92)</f>
        <v>15281834.830000002</v>
      </c>
      <c r="K93" s="1029"/>
      <c r="L93" s="1025">
        <f t="shared" ref="L93:S93" si="53">SUM(L6:L92)</f>
        <v>-1369589.903731249</v>
      </c>
      <c r="M93" s="1026">
        <f t="shared" si="53"/>
        <v>342041</v>
      </c>
      <c r="N93" s="1025">
        <f t="shared" si="53"/>
        <v>1181159.6278300001</v>
      </c>
      <c r="O93" s="1026">
        <f t="shared" si="53"/>
        <v>0</v>
      </c>
      <c r="P93" s="1025">
        <f t="shared" si="53"/>
        <v>5273001.2789097149</v>
      </c>
      <c r="Q93" s="1026">
        <f t="shared" si="53"/>
        <v>0</v>
      </c>
      <c r="R93" s="1030">
        <f t="shared" si="53"/>
        <v>14053620.350810226</v>
      </c>
      <c r="S93" s="1026">
        <f t="shared" si="53"/>
        <v>0</v>
      </c>
      <c r="T93" s="1025">
        <f>SUM(T7:T92)</f>
        <v>64591734.277682774</v>
      </c>
      <c r="U93" s="1028">
        <f>SUM(U7:U92)</f>
        <v>82534500.519999966</v>
      </c>
      <c r="V93" s="1027">
        <f>SUM(V7:V92)</f>
        <v>12111573.163000001</v>
      </c>
      <c r="W93" s="1028">
        <f>SUM(W7:W92)</f>
        <v>12216411.850000003</v>
      </c>
      <c r="X93" s="1031"/>
      <c r="Y93" s="1032"/>
      <c r="Z93" s="1027">
        <f t="shared" ref="Z93:AE93" si="54">SUM(Z7:Z92)</f>
        <v>4891170.5868337872</v>
      </c>
      <c r="AA93" s="1028">
        <f t="shared" si="54"/>
        <v>5412001.9040000001</v>
      </c>
      <c r="AB93" s="1027">
        <f t="shared" si="54"/>
        <v>7220402.5761662135</v>
      </c>
      <c r="AC93" s="1028">
        <f t="shared" si="54"/>
        <v>6804409.9460000005</v>
      </c>
      <c r="AD93" s="1025">
        <f t="shared" si="54"/>
        <v>71225440.113848984</v>
      </c>
      <c r="AE93" s="1028">
        <f t="shared" si="54"/>
        <v>88420131.084999949</v>
      </c>
      <c r="AG93" s="668">
        <f>SUM(AG7:AG92)</f>
        <v>-16800012.971150987</v>
      </c>
      <c r="AM93" s="668">
        <f>SUM(AM8:AM92)</f>
        <v>-17593330.042317204</v>
      </c>
      <c r="AV93" s="668">
        <f>Table2[[#This Row],[Total Claimed (KCE)]]-Table2[[#This Row],[Sub-Total (KCE)]]</f>
        <v>5885630.5649999827</v>
      </c>
      <c r="AW93" s="668" t="b">
        <f>AV93=Table2[[#This Row],[Balance (KCE)]]</f>
        <v>0</v>
      </c>
    </row>
    <row r="94" spans="1:49">
      <c r="D94" s="688"/>
      <c r="E94" s="688"/>
      <c r="AG94" s="668"/>
      <c r="AV94" s="680"/>
    </row>
    <row r="95" spans="1:49">
      <c r="F95" s="668"/>
      <c r="G95" s="668"/>
      <c r="H95" s="668"/>
      <c r="I95" s="668"/>
      <c r="J95" s="668"/>
      <c r="K95" s="668"/>
      <c r="L95" s="668"/>
      <c r="M95" s="668"/>
      <c r="N95" s="668"/>
      <c r="O95" s="668"/>
      <c r="P95" s="668"/>
      <c r="Q95" s="668"/>
      <c r="R95" s="668"/>
      <c r="S95" s="668"/>
      <c r="T95" s="680"/>
      <c r="U95" s="680"/>
      <c r="V95" s="668"/>
      <c r="W95" s="668"/>
      <c r="Z95" s="668"/>
      <c r="AA95" s="668"/>
      <c r="AB95" s="668"/>
      <c r="AC95" s="668"/>
      <c r="AD95" s="680"/>
      <c r="AE95" s="668"/>
    </row>
    <row r="96" spans="1:49">
      <c r="B96" s="689" t="s">
        <v>725</v>
      </c>
      <c r="C96" s="690" t="s">
        <v>143</v>
      </c>
      <c r="D96" s="690" t="s">
        <v>517</v>
      </c>
      <c r="E96" s="690" t="s">
        <v>142</v>
      </c>
      <c r="K96" s="668"/>
      <c r="N96" s="668"/>
      <c r="O96" s="668"/>
      <c r="P96" s="668"/>
      <c r="Q96" s="668"/>
      <c r="R96" s="668"/>
      <c r="S96" s="668"/>
      <c r="T96" s="668"/>
      <c r="U96" s="668"/>
      <c r="V96" s="668"/>
      <c r="W96" s="668"/>
      <c r="AB96" s="691"/>
      <c r="AC96" s="691"/>
      <c r="AD96" s="668"/>
      <c r="AE96" s="668"/>
      <c r="AG96" s="695">
        <v>88573173.189999998</v>
      </c>
    </row>
    <row r="97" spans="2:33">
      <c r="B97" s="692" t="s">
        <v>974</v>
      </c>
      <c r="C97" s="1033">
        <f>D97-E97</f>
        <v>692540.66401506495</v>
      </c>
      <c r="D97" s="1034">
        <f>SUMIF($K:$K,B97,$U:$U)</f>
        <v>7507960.2300000004</v>
      </c>
      <c r="E97" s="1035">
        <v>6815419.5659849355</v>
      </c>
      <c r="G97" s="695"/>
      <c r="H97" s="695"/>
      <c r="K97" s="668"/>
      <c r="N97" s="668"/>
      <c r="O97" s="668"/>
      <c r="P97" s="668"/>
      <c r="Q97" s="668"/>
      <c r="R97" s="668"/>
      <c r="S97" s="668"/>
      <c r="T97" s="668"/>
      <c r="V97" s="668"/>
      <c r="W97" s="668"/>
      <c r="AD97" s="668"/>
      <c r="AE97" s="668"/>
      <c r="AG97" s="691">
        <f>AE93-AG96</f>
        <v>-153042.10500004888</v>
      </c>
    </row>
    <row r="98" spans="2:33">
      <c r="B98" s="696" t="s">
        <v>160</v>
      </c>
      <c r="C98" s="1036">
        <f>D98-E98</f>
        <v>1418021.3723494383</v>
      </c>
      <c r="D98" s="1037">
        <f>SUMIF($K:$K,B98,$U:$U)</f>
        <v>8134984.4999999991</v>
      </c>
      <c r="E98" s="1037">
        <v>6716963.1276505608</v>
      </c>
      <c r="K98" s="668"/>
      <c r="N98" s="668"/>
      <c r="O98" s="668"/>
      <c r="P98" s="668"/>
      <c r="Q98" s="668"/>
      <c r="R98" s="668"/>
      <c r="S98" s="668"/>
      <c r="T98" s="668"/>
      <c r="V98" s="668"/>
      <c r="W98" s="668"/>
      <c r="AB98" s="691"/>
      <c r="AC98" s="691"/>
      <c r="AE98" s="680"/>
    </row>
    <row r="99" spans="2:33">
      <c r="B99" s="696" t="s">
        <v>973</v>
      </c>
      <c r="C99" s="1036">
        <f>D99-E99</f>
        <v>164694</v>
      </c>
      <c r="D99" s="1037">
        <f>SUMIF($K:$K,B99,$U:$U)</f>
        <v>1172758</v>
      </c>
      <c r="E99" s="1037">
        <v>1008064</v>
      </c>
      <c r="K99" s="668"/>
      <c r="N99" s="668"/>
      <c r="O99" s="668"/>
      <c r="P99" s="668"/>
      <c r="Q99" s="668"/>
      <c r="R99" s="668"/>
      <c r="S99" s="668"/>
      <c r="T99" s="668"/>
      <c r="V99" s="668"/>
      <c r="W99" s="668"/>
      <c r="AD99" s="680"/>
      <c r="AG99" s="680"/>
    </row>
    <row r="100" spans="2:33">
      <c r="B100" s="696"/>
      <c r="C100" s="1037"/>
      <c r="D100" s="1037"/>
      <c r="E100" s="1037"/>
      <c r="G100" s="699"/>
      <c r="K100" s="668"/>
      <c r="L100" s="680"/>
      <c r="N100" s="668"/>
      <c r="O100" s="668"/>
      <c r="P100" s="668"/>
      <c r="Q100" s="668"/>
      <c r="R100" s="668"/>
      <c r="S100" s="668"/>
      <c r="T100" s="668"/>
      <c r="U100" s="691"/>
      <c r="V100" s="668"/>
      <c r="W100" s="668"/>
      <c r="AB100" s="700"/>
      <c r="AC100" s="700"/>
      <c r="AE100" s="680"/>
      <c r="AG100" s="680"/>
    </row>
    <row r="101" spans="2:33">
      <c r="B101" s="696"/>
      <c r="C101" s="1037"/>
      <c r="D101" s="1037"/>
      <c r="E101" s="1037"/>
      <c r="K101" s="668"/>
      <c r="L101" s="668"/>
      <c r="N101" s="668"/>
      <c r="O101" s="668"/>
      <c r="P101" s="668"/>
      <c r="Q101" s="668"/>
      <c r="R101" s="668"/>
      <c r="S101" s="668"/>
      <c r="T101" s="668"/>
      <c r="V101" s="668"/>
      <c r="W101" s="668"/>
    </row>
    <row r="102" spans="2:33">
      <c r="B102" s="701" t="s">
        <v>727</v>
      </c>
      <c r="C102" s="1038"/>
      <c r="D102" s="1039"/>
      <c r="E102" s="1038"/>
      <c r="K102" s="668"/>
      <c r="N102" s="668"/>
      <c r="O102" s="668"/>
      <c r="P102" s="668"/>
      <c r="Q102" s="668"/>
      <c r="R102" s="668"/>
      <c r="S102" s="668"/>
      <c r="T102" s="668"/>
      <c r="V102" s="668"/>
      <c r="W102" s="668"/>
      <c r="AG102" s="680"/>
    </row>
    <row r="103" spans="2:33">
      <c r="B103" s="703" t="s">
        <v>970</v>
      </c>
      <c r="C103" s="1036">
        <f t="shared" ref="C103:C113" si="55">D103-E103</f>
        <v>2157394.1225604545</v>
      </c>
      <c r="D103" s="1037">
        <f t="shared" ref="D103:D113" si="56">SUMIF($K:$K,B103,$U:$U)</f>
        <v>12138577.42</v>
      </c>
      <c r="E103" s="1037">
        <v>9981183.2974395454</v>
      </c>
      <c r="K103" s="668"/>
      <c r="L103" s="680"/>
      <c r="T103" s="668"/>
      <c r="AD103" s="691"/>
    </row>
    <row r="104" spans="2:33">
      <c r="B104" s="703" t="s">
        <v>971</v>
      </c>
      <c r="C104" s="1036">
        <f t="shared" si="55"/>
        <v>1439275.1418099999</v>
      </c>
      <c r="D104" s="1037">
        <f t="shared" si="56"/>
        <v>3956576.14</v>
      </c>
      <c r="E104" s="1037">
        <v>2517300.9981900002</v>
      </c>
      <c r="K104" s="668"/>
      <c r="L104" s="680"/>
      <c r="T104" s="668"/>
      <c r="U104" s="691"/>
      <c r="V104" s="691"/>
      <c r="AD104" s="691"/>
    </row>
    <row r="105" spans="2:33">
      <c r="B105" s="703" t="s">
        <v>602</v>
      </c>
      <c r="C105" s="1036">
        <f t="shared" si="55"/>
        <v>273075.87040575966</v>
      </c>
      <c r="D105" s="1037">
        <f t="shared" si="56"/>
        <v>1735181.88</v>
      </c>
      <c r="E105" s="1037">
        <v>1462106.0095942402</v>
      </c>
      <c r="K105" s="668"/>
      <c r="T105" s="668"/>
      <c r="U105" s="700"/>
      <c r="V105" s="680"/>
      <c r="W105" s="680"/>
    </row>
    <row r="106" spans="2:33">
      <c r="B106" s="703" t="s">
        <v>618</v>
      </c>
      <c r="C106" s="1036">
        <f t="shared" si="55"/>
        <v>784721.3</v>
      </c>
      <c r="D106" s="1037">
        <f t="shared" si="56"/>
        <v>2682244</v>
      </c>
      <c r="E106" s="1037">
        <v>1897522.7</v>
      </c>
      <c r="K106" s="668"/>
      <c r="T106" s="668"/>
      <c r="U106" s="680"/>
      <c r="V106" s="668"/>
      <c r="AG106" s="680"/>
    </row>
    <row r="107" spans="2:33">
      <c r="B107" s="703" t="s">
        <v>621</v>
      </c>
      <c r="C107" s="1036">
        <f t="shared" si="55"/>
        <v>3004087.479375001</v>
      </c>
      <c r="D107" s="1037">
        <f t="shared" si="56"/>
        <v>9052941.9600000009</v>
      </c>
      <c r="E107" s="1037">
        <v>6048854.4806249999</v>
      </c>
      <c r="K107" s="668"/>
      <c r="T107" s="680"/>
      <c r="U107" s="680"/>
      <c r="V107" s="668"/>
    </row>
    <row r="108" spans="2:33">
      <c r="B108" s="703" t="s">
        <v>46</v>
      </c>
      <c r="C108" s="1036">
        <f t="shared" si="55"/>
        <v>219070.35499999998</v>
      </c>
      <c r="D108" s="1037">
        <f t="shared" si="56"/>
        <v>2559013.52</v>
      </c>
      <c r="E108" s="1037">
        <v>2339943.165</v>
      </c>
      <c r="K108" s="668"/>
      <c r="T108" s="680"/>
      <c r="U108" s="680"/>
      <c r="V108" s="668"/>
    </row>
    <row r="109" spans="2:33">
      <c r="B109" s="703" t="s">
        <v>975</v>
      </c>
      <c r="C109" s="1036">
        <f t="shared" si="55"/>
        <v>26878</v>
      </c>
      <c r="D109" s="1037">
        <f t="shared" si="56"/>
        <v>26878</v>
      </c>
      <c r="E109" s="1037">
        <v>0</v>
      </c>
      <c r="K109" s="668"/>
      <c r="V109" s="668"/>
    </row>
    <row r="110" spans="2:33">
      <c r="B110" s="704" t="s">
        <v>254</v>
      </c>
      <c r="C110" s="1040">
        <f t="shared" si="55"/>
        <v>7393356.7865494862</v>
      </c>
      <c r="D110" s="1037">
        <f t="shared" si="56"/>
        <v>30300031.139999997</v>
      </c>
      <c r="E110" s="1041">
        <v>22906674.353450511</v>
      </c>
      <c r="K110" s="668"/>
      <c r="T110" s="695"/>
      <c r="U110" s="695"/>
      <c r="V110" s="668"/>
    </row>
    <row r="111" spans="2:33">
      <c r="B111" s="704" t="s">
        <v>976</v>
      </c>
      <c r="C111" s="1040">
        <f t="shared" si="55"/>
        <v>173434.23025199585</v>
      </c>
      <c r="D111" s="1037">
        <f t="shared" si="56"/>
        <v>1960573.93</v>
      </c>
      <c r="E111" s="1041">
        <v>1787139.6997480041</v>
      </c>
      <c r="K111" s="668"/>
      <c r="N111" s="680"/>
      <c r="O111" s="680"/>
      <c r="T111" s="680"/>
      <c r="U111" s="680"/>
      <c r="V111" s="668"/>
    </row>
    <row r="112" spans="2:33">
      <c r="B112" s="704" t="s">
        <v>972</v>
      </c>
      <c r="C112" s="1040">
        <f t="shared" si="55"/>
        <v>0</v>
      </c>
      <c r="D112" s="1037">
        <f t="shared" si="56"/>
        <v>204605.8</v>
      </c>
      <c r="E112" s="1041">
        <v>204605.8</v>
      </c>
      <c r="K112" s="668"/>
      <c r="N112" s="680"/>
      <c r="O112" s="680"/>
      <c r="T112" s="680"/>
      <c r="U112" s="680"/>
      <c r="V112" s="668"/>
    </row>
    <row r="113" spans="2:29">
      <c r="B113" s="707" t="s">
        <v>591</v>
      </c>
      <c r="C113" s="1042">
        <f t="shared" si="55"/>
        <v>196216.91999999993</v>
      </c>
      <c r="D113" s="1043">
        <f t="shared" si="56"/>
        <v>1102174</v>
      </c>
      <c r="E113" s="1042">
        <v>905957.08000000007</v>
      </c>
      <c r="K113" s="668"/>
      <c r="V113" s="668"/>
    </row>
    <row r="114" spans="2:29">
      <c r="B114" s="709" t="s">
        <v>155</v>
      </c>
      <c r="C114" s="1044">
        <f>SUM(C97:C113)</f>
        <v>17942766.2423172</v>
      </c>
      <c r="D114" s="1044">
        <f>SUM(D97:D113)</f>
        <v>82534500.520000011</v>
      </c>
      <c r="E114" s="1044">
        <f>SUM(E97:E113)</f>
        <v>64591734.277682789</v>
      </c>
      <c r="K114" s="668"/>
      <c r="V114" s="668"/>
    </row>
    <row r="115" spans="2:29">
      <c r="C115" s="680"/>
      <c r="K115" s="668"/>
      <c r="T115" s="695"/>
      <c r="U115" s="695"/>
      <c r="V115" s="668"/>
    </row>
    <row r="116" spans="2:29">
      <c r="D116" s="711"/>
    </row>
    <row r="118" spans="2:29" hidden="1">
      <c r="C118" s="695">
        <v>10204668.76</v>
      </c>
      <c r="D118" s="711">
        <f>+C114-AG93</f>
        <v>34742779.213468187</v>
      </c>
      <c r="V118" s="680">
        <f>V115-V114</f>
        <v>0</v>
      </c>
    </row>
    <row r="119" spans="2:29" hidden="1">
      <c r="C119" s="680">
        <f>C114-C118</f>
        <v>7738097.4823171999</v>
      </c>
      <c r="U119" s="691">
        <f>U93-T93</f>
        <v>17942766.242317192</v>
      </c>
      <c r="AC119" s="691">
        <f>AC93-AB93</f>
        <v>-415992.63016621303</v>
      </c>
    </row>
    <row r="120" spans="2:29" hidden="1"/>
    <row r="121" spans="2:29" hidden="1"/>
    <row r="122" spans="2:29" hidden="1"/>
    <row r="123" spans="2:29" hidden="1"/>
    <row r="124" spans="2:29" hidden="1">
      <c r="B124" s="689" t="s">
        <v>725</v>
      </c>
      <c r="C124" s="690" t="s">
        <v>143</v>
      </c>
      <c r="D124" s="690" t="s">
        <v>517</v>
      </c>
      <c r="E124" s="690" t="s">
        <v>142</v>
      </c>
    </row>
    <row r="125" spans="2:29" hidden="1">
      <c r="B125" s="692" t="s">
        <v>159</v>
      </c>
      <c r="C125" s="693">
        <f>D125-E125</f>
        <v>-4259846.0788166719</v>
      </c>
      <c r="D125" s="694">
        <f>SUMIF($K:$K,B125,$U:$U)</f>
        <v>0</v>
      </c>
      <c r="E125" s="694">
        <v>4259846.0788166719</v>
      </c>
    </row>
    <row r="126" spans="2:29" hidden="1">
      <c r="B126" s="696" t="s">
        <v>168</v>
      </c>
      <c r="C126" s="697">
        <f>D126-E126</f>
        <v>-4734203.9800688643</v>
      </c>
      <c r="D126" s="694">
        <f>SUMIF($K:$K,B126,$U:$U)</f>
        <v>0</v>
      </c>
      <c r="E126" s="698">
        <v>4734203.9800688643</v>
      </c>
    </row>
    <row r="127" spans="2:29" hidden="1">
      <c r="B127" s="696" t="s">
        <v>726</v>
      </c>
      <c r="C127" s="697">
        <f>D127-E127</f>
        <v>311355</v>
      </c>
      <c r="D127" s="698">
        <f>J86</f>
        <v>984120</v>
      </c>
      <c r="E127" s="698">
        <v>672765</v>
      </c>
    </row>
    <row r="128" spans="2:29" hidden="1">
      <c r="B128" s="696"/>
      <c r="C128" s="698"/>
      <c r="D128" s="698">
        <f>SUMIF(K:K,B128,I:I)</f>
        <v>0</v>
      </c>
      <c r="E128" s="698">
        <v>0</v>
      </c>
    </row>
    <row r="129" spans="2:29" hidden="1">
      <c r="B129" s="696"/>
      <c r="C129" s="698"/>
      <c r="D129" s="698"/>
      <c r="E129" s="698"/>
    </row>
    <row r="130" spans="2:29" hidden="1">
      <c r="B130" s="701" t="s">
        <v>727</v>
      </c>
      <c r="C130" s="702">
        <f t="shared" ref="C130:C138" si="57">D130-E130</f>
        <v>0</v>
      </c>
      <c r="D130" s="702">
        <f>SUMIF(K:K,B130,I:I)</f>
        <v>0</v>
      </c>
      <c r="E130" s="702">
        <v>0</v>
      </c>
    </row>
    <row r="131" spans="2:29" hidden="1">
      <c r="B131" s="703" t="s">
        <v>583</v>
      </c>
      <c r="C131" s="697">
        <f t="shared" si="57"/>
        <v>-6355119.5192270819</v>
      </c>
      <c r="D131" s="694">
        <f t="shared" ref="D131:D138" si="58">SUMIF($K:$K,B131,$U:$U)</f>
        <v>0</v>
      </c>
      <c r="E131" s="698">
        <v>6355119.5192270819</v>
      </c>
    </row>
    <row r="132" spans="2:29" hidden="1">
      <c r="B132" s="703" t="s">
        <v>602</v>
      </c>
      <c r="C132" s="697">
        <f t="shared" si="57"/>
        <v>1001063.0981465731</v>
      </c>
      <c r="D132" s="694">
        <f t="shared" si="58"/>
        <v>1735181.88</v>
      </c>
      <c r="E132" s="698">
        <v>734118.78185342683</v>
      </c>
    </row>
    <row r="133" spans="2:29" hidden="1">
      <c r="B133" s="703" t="s">
        <v>618</v>
      </c>
      <c r="C133" s="697">
        <f t="shared" si="57"/>
        <v>1851719.6</v>
      </c>
      <c r="D133" s="694">
        <f t="shared" si="58"/>
        <v>2682244</v>
      </c>
      <c r="E133" s="698">
        <v>830524.4</v>
      </c>
    </row>
    <row r="134" spans="2:29" hidden="1">
      <c r="B134" s="703" t="s">
        <v>621</v>
      </c>
      <c r="C134" s="697">
        <f t="shared" si="57"/>
        <v>5055826.2322915029</v>
      </c>
      <c r="D134" s="694">
        <f t="shared" si="58"/>
        <v>9052941.9600000009</v>
      </c>
      <c r="E134" s="698">
        <v>3997115.7277084985</v>
      </c>
    </row>
    <row r="135" spans="2:29" hidden="1">
      <c r="B135" s="703" t="s">
        <v>609</v>
      </c>
      <c r="C135" s="697">
        <f t="shared" si="57"/>
        <v>0</v>
      </c>
      <c r="D135" s="694">
        <f t="shared" si="58"/>
        <v>0</v>
      </c>
      <c r="E135" s="698">
        <v>0</v>
      </c>
    </row>
    <row r="136" spans="2:29" hidden="1">
      <c r="B136" s="704" t="s">
        <v>254</v>
      </c>
      <c r="C136" s="705">
        <f t="shared" si="57"/>
        <v>18829399.574238919</v>
      </c>
      <c r="D136" s="694">
        <f t="shared" si="58"/>
        <v>30300031.139999997</v>
      </c>
      <c r="E136" s="706">
        <v>11470631.56576108</v>
      </c>
    </row>
    <row r="137" spans="2:29" hidden="1">
      <c r="B137" s="704" t="s">
        <v>586</v>
      </c>
      <c r="C137" s="705">
        <f t="shared" si="57"/>
        <v>-1345291.0508060146</v>
      </c>
      <c r="D137" s="694">
        <f t="shared" si="58"/>
        <v>0</v>
      </c>
      <c r="E137" s="706">
        <v>1345291.0508060146</v>
      </c>
    </row>
    <row r="138" spans="2:29" hidden="1">
      <c r="B138" s="707" t="s">
        <v>591</v>
      </c>
      <c r="C138" s="708">
        <f t="shared" si="57"/>
        <v>692187.30871999997</v>
      </c>
      <c r="D138" s="694">
        <f t="shared" si="58"/>
        <v>1102174</v>
      </c>
      <c r="E138" s="708">
        <v>409986.69128000003</v>
      </c>
    </row>
    <row r="139" spans="2:29" hidden="1">
      <c r="B139" s="709" t="s">
        <v>155</v>
      </c>
      <c r="C139" s="710">
        <f>SUM(C125:C138)</f>
        <v>11047090.184478361</v>
      </c>
      <c r="D139" s="710">
        <f>SUM(D125:D138)</f>
        <v>45856692.979999997</v>
      </c>
      <c r="E139" s="710">
        <f>SUM(E125:E138)</f>
        <v>34809602.795521639</v>
      </c>
    </row>
    <row r="141" spans="2:29">
      <c r="AA141" s="691"/>
    </row>
    <row r="144" spans="2:29">
      <c r="AC144" s="680"/>
    </row>
    <row r="145" spans="3:29">
      <c r="C145" s="668"/>
      <c r="D145" s="924"/>
    </row>
    <row r="146" spans="3:29">
      <c r="C146" s="668"/>
      <c r="D146" s="924"/>
    </row>
    <row r="147" spans="3:29">
      <c r="C147" s="668"/>
      <c r="D147" s="668"/>
      <c r="AC147" s="700"/>
    </row>
    <row r="148" spans="3:29">
      <c r="C148" s="668"/>
      <c r="D148" s="924"/>
      <c r="AC148" s="680"/>
    </row>
    <row r="149" spans="3:29">
      <c r="D149" s="711"/>
    </row>
  </sheetData>
  <conditionalFormatting sqref="AG1:AG1048576">
    <cfRule type="cellIs" dxfId="3" priority="1" operator="greaterThan">
      <formula>0</formula>
    </cfRule>
  </conditionalFormatting>
  <pageMargins left="0.7" right="0.7" top="0.75" bottom="0.75" header="0.3" footer="0.3"/>
  <pageSetup paperSize="8" scale="29" fitToHeight="0" orientation="landscape" r:id="rId1"/>
  <colBreaks count="1" manualBreakCount="1">
    <brk id="31" max="1048575" man="1"/>
  </colBreaks>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J27"/>
  <sheetViews>
    <sheetView view="pageBreakPreview" zoomScaleNormal="100" zoomScaleSheetLayoutView="100" workbookViewId="0">
      <selection activeCell="D10" sqref="D10"/>
    </sheetView>
  </sheetViews>
  <sheetFormatPr defaultColWidth="8.81640625" defaultRowHeight="14.5"/>
  <cols>
    <col min="1" max="1" width="10.1796875" style="310" customWidth="1"/>
    <col min="2" max="2" width="39.26953125" style="310" customWidth="1"/>
    <col min="3" max="3" width="13.7265625" style="310" customWidth="1"/>
    <col min="4" max="4" width="15.453125" style="310" customWidth="1"/>
    <col min="5" max="5" width="19" style="312" customWidth="1"/>
    <col min="6" max="6" width="12.26953125" style="310" customWidth="1"/>
    <col min="7" max="8" width="13.7265625" style="310" customWidth="1"/>
    <col min="9" max="9" width="8.81640625" style="310"/>
    <col min="10" max="10" width="12.1796875" style="312" customWidth="1"/>
    <col min="11" max="16384" width="8.81640625" style="310"/>
  </cols>
  <sheetData>
    <row r="1" spans="1:10" ht="18">
      <c r="A1" s="1097" t="s">
        <v>0</v>
      </c>
      <c r="B1" s="1097"/>
      <c r="C1" s="1097"/>
      <c r="D1" s="1097"/>
      <c r="E1" s="1097"/>
    </row>
    <row r="2" spans="1:10" ht="16" thickBot="1">
      <c r="A2" s="1098" t="s">
        <v>922</v>
      </c>
      <c r="B2" s="1098"/>
      <c r="C2" s="1098"/>
      <c r="D2" s="1098"/>
      <c r="E2" s="1098"/>
    </row>
    <row r="3" spans="1:10" ht="9" customHeight="1">
      <c r="A3" s="284"/>
      <c r="B3" s="285"/>
      <c r="C3" s="285"/>
      <c r="D3" s="286"/>
      <c r="E3" s="287"/>
    </row>
    <row r="4" spans="1:10">
      <c r="A4" s="313" t="s">
        <v>137</v>
      </c>
      <c r="B4" t="s">
        <v>138</v>
      </c>
      <c r="D4" s="314" t="s">
        <v>3</v>
      </c>
      <c r="E4" s="315">
        <f>'KCE-PC 14 INT'!G3</f>
        <v>45039</v>
      </c>
    </row>
    <row r="5" spans="1:10">
      <c r="A5" s="313" t="s">
        <v>156</v>
      </c>
      <c r="B5" t="s">
        <v>95</v>
      </c>
      <c r="D5" s="314" t="s">
        <v>5</v>
      </c>
      <c r="E5" s="316" t="str">
        <f>+'Annexure 12-Previous Payments '!C5</f>
        <v>KCE-14</v>
      </c>
    </row>
    <row r="6" spans="1:10">
      <c r="A6" s="313" t="s">
        <v>139</v>
      </c>
      <c r="B6" t="s">
        <v>140</v>
      </c>
      <c r="D6" s="314" t="s">
        <v>8</v>
      </c>
      <c r="E6" s="317" t="s">
        <v>9</v>
      </c>
    </row>
    <row r="7" spans="1:10" ht="15" thickBot="1">
      <c r="A7" s="288"/>
      <c r="B7" s="289"/>
      <c r="C7" s="536"/>
      <c r="D7" s="536"/>
      <c r="E7" s="537"/>
    </row>
    <row r="8" spans="1:10" ht="15" thickBot="1">
      <c r="A8" s="538"/>
      <c r="E8" s="539"/>
    </row>
    <row r="9" spans="1:10">
      <c r="A9" s="540" t="s">
        <v>157</v>
      </c>
      <c r="B9" s="293" t="s">
        <v>800</v>
      </c>
      <c r="C9" s="541" t="s">
        <v>158</v>
      </c>
      <c r="D9" s="541" t="s">
        <v>143</v>
      </c>
      <c r="E9" s="542" t="s">
        <v>144</v>
      </c>
    </row>
    <row r="10" spans="1:10">
      <c r="A10" s="543">
        <v>1</v>
      </c>
      <c r="B10" s="544" t="s">
        <v>838</v>
      </c>
      <c r="C10" s="545">
        <v>1391632.71</v>
      </c>
      <c r="D10" s="545">
        <v>208891.86</v>
      </c>
      <c r="E10" s="546">
        <f>+C10+D10</f>
        <v>1600524.5699999998</v>
      </c>
    </row>
    <row r="11" spans="1:10">
      <c r="A11" s="887">
        <v>2</v>
      </c>
      <c r="B11" s="547" t="s">
        <v>821</v>
      </c>
      <c r="C11" s="356">
        <v>-48681.189047619046</v>
      </c>
      <c r="D11" s="356">
        <f>E11-C11</f>
        <v>0</v>
      </c>
      <c r="E11" s="548">
        <f>-Adjustments!I15</f>
        <v>-48681.189047619046</v>
      </c>
      <c r="G11" s="326"/>
      <c r="J11" s="325"/>
    </row>
    <row r="12" spans="1:10" ht="15" thickBot="1">
      <c r="A12" s="1113" t="s">
        <v>155</v>
      </c>
      <c r="B12" s="1114"/>
      <c r="C12" s="1018">
        <f>SUM(C10:C11)</f>
        <v>1342951.520952381</v>
      </c>
      <c r="D12" s="1018">
        <f>SUM(D10:D11)</f>
        <v>208891.86</v>
      </c>
      <c r="E12" s="1019">
        <f>SUM(E10:E11)</f>
        <v>1551843.3809523808</v>
      </c>
      <c r="F12" s="845"/>
    </row>
    <row r="13" spans="1:10">
      <c r="E13" s="310"/>
      <c r="G13" s="549"/>
    </row>
    <row r="14" spans="1:10">
      <c r="E14" s="845"/>
    </row>
    <row r="15" spans="1:10">
      <c r="F15" s="326"/>
    </row>
    <row r="24" spans="4:5">
      <c r="D24" s="310">
        <v>165516.25999999998</v>
      </c>
      <c r="E24" s="312">
        <v>1288084.03</v>
      </c>
    </row>
    <row r="25" spans="4:5">
      <c r="D25" s="331">
        <f>D10-D24</f>
        <v>43375.600000000006</v>
      </c>
      <c r="E25" s="331">
        <f>E10-E24</f>
        <v>312440.5399999998</v>
      </c>
    </row>
    <row r="26" spans="4:5">
      <c r="E26" s="312">
        <v>1208</v>
      </c>
    </row>
    <row r="27" spans="4:5">
      <c r="E27" s="312">
        <f>E25+E26</f>
        <v>313648.5399999998</v>
      </c>
    </row>
  </sheetData>
  <mergeCells count="3">
    <mergeCell ref="A1:E1"/>
    <mergeCell ref="A2:E2"/>
    <mergeCell ref="A12:B12"/>
  </mergeCells>
  <pageMargins left="0.7" right="0.7" top="0.75" bottom="0.75" header="0.3" footer="0.3"/>
  <pageSetup paperSize="9" scale="89"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52C19EA790EB54A99A699BA62372528" ma:contentTypeVersion="15" ma:contentTypeDescription="Create a new document." ma:contentTypeScope="" ma:versionID="b92e8d07ddcb96500ad79536e213bba2">
  <xsd:schema xmlns:xsd="http://www.w3.org/2001/XMLSchema" xmlns:xs="http://www.w3.org/2001/XMLSchema" xmlns:p="http://schemas.microsoft.com/office/2006/metadata/properties" xmlns:ns2="8182470c-9c64-4c0e-a68a-a1f556439e59" xmlns:ns3="4d52836b-ce72-4b89-82f9-d65d5dfc828e" targetNamespace="http://schemas.microsoft.com/office/2006/metadata/properties" ma:root="true" ma:fieldsID="740b569e960f62d2154794bad3f43ad3" ns2:_="" ns3:_="">
    <xsd:import namespace="8182470c-9c64-4c0e-a68a-a1f556439e59"/>
    <xsd:import namespace="4d52836b-ce72-4b89-82f9-d65d5dfc828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82470c-9c64-4c0e-a68a-a1f556439e5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1b668e07-5b8d-4535-ba3d-9372a51266d2}" ma:internalName="TaxCatchAll" ma:showField="CatchAllData" ma:web="8182470c-9c64-4c0e-a68a-a1f556439e5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d52836b-ce72-4b89-82f9-d65d5dfc828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417e60-6381-4e96-be2e-0834c651c8ef"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d52836b-ce72-4b89-82f9-d65d5dfc828e">
      <Terms xmlns="http://schemas.microsoft.com/office/infopath/2007/PartnerControls"/>
    </lcf76f155ced4ddcb4097134ff3c332f>
    <TaxCatchAll xmlns="8182470c-9c64-4c0e-a68a-a1f556439e59" xsi:nil="true"/>
  </documentManagement>
</p:properties>
</file>

<file path=customXml/itemProps1.xml><?xml version="1.0" encoding="utf-8"?>
<ds:datastoreItem xmlns:ds="http://schemas.openxmlformats.org/officeDocument/2006/customXml" ds:itemID="{5B9FF93D-79EC-4401-A0E3-0372431AE4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82470c-9c64-4c0e-a68a-a1f556439e59"/>
    <ds:schemaRef ds:uri="4d52836b-ce72-4b89-82f9-d65d5dfc82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DE758BF-70BB-4B73-B743-37CB7A0E18F9}">
  <ds:schemaRefs>
    <ds:schemaRef ds:uri="http://schemas.microsoft.com/sharepoint/v3/contenttype/forms"/>
  </ds:schemaRefs>
</ds:datastoreItem>
</file>

<file path=customXml/itemProps3.xml><?xml version="1.0" encoding="utf-8"?>
<ds:datastoreItem xmlns:ds="http://schemas.openxmlformats.org/officeDocument/2006/customXml" ds:itemID="{B19A837C-9398-4710-9772-4560C03FF0D8}">
  <ds:schemaRefs>
    <ds:schemaRef ds:uri="http://www.w3.org/XML/1998/namespace"/>
    <ds:schemaRef ds:uri="http://schemas.microsoft.com/office/2006/documentManagement/types"/>
    <ds:schemaRef ds:uri="4d52836b-ce72-4b89-82f9-d65d5dfc828e"/>
    <ds:schemaRef ds:uri="http://purl.org/dc/terms/"/>
    <ds:schemaRef ds:uri="http://schemas.microsoft.com/office/infopath/2007/PartnerControls"/>
    <ds:schemaRef ds:uri="8182470c-9c64-4c0e-a68a-a1f556439e59"/>
    <ds:schemaRef ds:uri="http://purl.org/dc/elements/1.1/"/>
    <ds:schemaRef ds:uri="http://schemas.openxmlformats.org/package/2006/metadata/core-propertie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20</vt:i4>
      </vt:variant>
    </vt:vector>
  </HeadingPairs>
  <TitlesOfParts>
    <vt:vector size="40" baseType="lpstr">
      <vt:lpstr>KCE-PC 14</vt:lpstr>
      <vt:lpstr>KCE-PC 14 INT</vt:lpstr>
      <vt:lpstr>Annexure-1 Est. Contract Price </vt:lpstr>
      <vt:lpstr>Annexure-2 GENERAL PRELIMS</vt:lpstr>
      <vt:lpstr>Annexure -3 Material Summary</vt:lpstr>
      <vt:lpstr>Annexure-4 Labour Cost Summary</vt:lpstr>
      <vt:lpstr>Annexure-5 Plant Summary</vt:lpstr>
      <vt:lpstr>Annexure 6-SC Summary </vt:lpstr>
      <vt:lpstr>Annexure 7-Overhead Summary</vt:lpstr>
      <vt:lpstr>Annexure 8-Committed Orders</vt:lpstr>
      <vt:lpstr>Committed Orders</vt:lpstr>
      <vt:lpstr>Annexure 9-OHP</vt:lpstr>
      <vt:lpstr>Annexure 10-Retention</vt:lpstr>
      <vt:lpstr>Annexure 11-Advance Recovery</vt:lpstr>
      <vt:lpstr>Annexure 12-Previous Payments </vt:lpstr>
      <vt:lpstr>Staff Cost Summary</vt:lpstr>
      <vt:lpstr>Civil Staff Cost March 23 </vt:lpstr>
      <vt:lpstr>KMEP -IPC</vt:lpstr>
      <vt:lpstr>Adjustments</vt:lpstr>
      <vt:lpstr>Historical Debts</vt:lpstr>
      <vt:lpstr>Adjustments!Print_Area</vt:lpstr>
      <vt:lpstr>'Annexure 10-Retention'!Print_Area</vt:lpstr>
      <vt:lpstr>'Annexure 11-Advance Recovery'!Print_Area</vt:lpstr>
      <vt:lpstr>'Annexure -3 Material Summary'!Print_Area</vt:lpstr>
      <vt:lpstr>'Annexure 6-SC Summary '!Print_Area</vt:lpstr>
      <vt:lpstr>'Annexure 7-Overhead Summary'!Print_Area</vt:lpstr>
      <vt:lpstr>'Annexure 8-Committed Orders'!Print_Area</vt:lpstr>
      <vt:lpstr>'Annexure 9-OHP'!Print_Area</vt:lpstr>
      <vt:lpstr>'Annexure-1 Est. Contract Price '!Print_Area</vt:lpstr>
      <vt:lpstr>'Annexure-2 GENERAL PRELIMS'!Print_Area</vt:lpstr>
      <vt:lpstr>'Annexure-4 Labour Cost Summary'!Print_Area</vt:lpstr>
      <vt:lpstr>'Annexure-5 Plant Summary'!Print_Area</vt:lpstr>
      <vt:lpstr>'Civil Staff Cost March 23 '!Print_Area</vt:lpstr>
      <vt:lpstr>'Committed Orders'!Print_Area</vt:lpstr>
      <vt:lpstr>'KCE-PC 14'!Print_Area</vt:lpstr>
      <vt:lpstr>'KCE-PC 14 INT'!Print_Area</vt:lpstr>
      <vt:lpstr>'KMEP -IPC'!Print_Area</vt:lpstr>
      <vt:lpstr>'Staff Cost Summary'!Print_Area</vt:lpstr>
      <vt:lpstr>'Annexure 6-SC Summary '!Print_Titles</vt:lpstr>
      <vt:lpstr>'Civil Staff Cost March 23 '!Print_Titles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Himal Kosala</cp:lastModifiedBy>
  <cp:lastPrinted>2023-03-23T09:23:28Z</cp:lastPrinted>
  <dcterms:created xsi:type="dcterms:W3CDTF">2022-10-21T12:11:49Z</dcterms:created>
  <dcterms:modified xsi:type="dcterms:W3CDTF">2023-04-18T08:38:27Z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0x010100F52C19EA790EB54A99A699BA62372528</vt:lpwstr>
  </property>
  <property fmtid="{D5CDD505-2E9C-101B-9397-08002B2CF9AE}" pid="3" name="MediaServiceImageTags">
    <vt:lpwstr/>
  </property>
</Properties>
</file>