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mc:AlternateContent xmlns:mc="http://schemas.openxmlformats.org/markup-compatibility/2006">
    <mc:Choice Requires="x15">
      <x15ac:absPath xmlns:x15ac="http://schemas.microsoft.com/office/spreadsheetml/2010/11/ac" url="C:\Users\himal\OneDrive\Documents\Work\ECON\Omniyat\Payments\Contractor Payment Cerfificates\TSSC\1 December\"/>
    </mc:Choice>
  </mc:AlternateContent>
  <xr:revisionPtr revIDLastSave="0" documentId="13_ncr:1_{16F3C54C-DD7F-479A-935B-7C34B8178D42}" xr6:coauthVersionLast="47" xr6:coauthVersionMax="47" xr10:uidLastSave="{00000000-0000-0000-0000-000000000000}"/>
  <bookViews>
    <workbookView xWindow="-110" yWindow="-110" windowWidth="25820" windowHeight="13900" xr2:uid="{00000000-000D-0000-FFFF-FFFF00000000}"/>
  </bookViews>
  <sheets>
    <sheet name="PC FOR ISSUANCE" sheetId="22" r:id="rId1"/>
    <sheet name="Plot 18" sheetId="24" r:id="rId2"/>
    <sheet name="BOQ" sheetId="25" r:id="rId3"/>
    <sheet name="CERTIFIED TO DATE" sheetId="23" r:id="rId4"/>
    <sheet name="PS" sheetId="3" state="hidden" r:id="rId5"/>
    <sheet name="Contractor's Application" sheetId="4" state="hidden" r:id="rId6"/>
    <sheet name="Payment Application" sheetId="5" state="hidden" r:id="rId7"/>
    <sheet name="Advance Payment" sheetId="6" state="hidden" r:id="rId8"/>
    <sheet name="Structure-Temp" sheetId="7" state="hidden" r:id="rId9"/>
    <sheet name="Structural Sum" sheetId="8" state="hidden" r:id="rId10"/>
    <sheet name="◄Formwork" sheetId="9" state="hidden" r:id="rId11"/>
    <sheet name="Design" sheetId="10" state="hidden" r:id="rId12"/>
    <sheet name="Prelim-Temp" sheetId="11" state="hidden" r:id="rId13"/>
    <sheet name="◄Cranes" sheetId="12" state="hidden" r:id="rId14"/>
    <sheet name="Enabling Works Attendances" sheetId="13" state="hidden" r:id="rId15"/>
    <sheet name="PI Insurance" sheetId="14" state="hidden" r:id="rId16"/>
    <sheet name="EOT-Temp" sheetId="15" state="hidden" r:id="rId17"/>
    <sheet name="Anwa" sheetId="16" state="hidden" r:id="rId18"/>
    <sheet name="The Sterling East" sheetId="17" state="hidden" r:id="rId19"/>
    <sheet name="The Sterling West" sheetId="18" state="hidden" r:id="rId20"/>
    <sheet name="The Gemini" sheetId="19" state="hidden" r:id="rId21"/>
    <sheet name="Opus Hotel" sheetId="20"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#N/A</definedName>
    <definedName name="\\">#N/A</definedName>
    <definedName name="\A">#N/A</definedName>
    <definedName name="\B">#N/A</definedName>
    <definedName name="\C">#N/A</definedName>
    <definedName name="\E">#N/A</definedName>
    <definedName name="\F">#N/A</definedName>
    <definedName name="\gvfbd">#N/A</definedName>
    <definedName name="\gzfbhxcn">#N/A</definedName>
    <definedName name="\K">#N/A</definedName>
    <definedName name="\l">#N/A</definedName>
    <definedName name="\o">#N/A</definedName>
    <definedName name="\r">#N/A</definedName>
    <definedName name="\t">#N/A</definedName>
    <definedName name="\w">#N/A</definedName>
    <definedName name="\z">#N/A</definedName>
    <definedName name="\zpr">#N/A</definedName>
    <definedName name="_">#N/A</definedName>
    <definedName name="_??">#N/A</definedName>
    <definedName name="_???">#N/A</definedName>
    <definedName name="_????">#N/A</definedName>
    <definedName name="_?1066">#N/A</definedName>
    <definedName name="__??">#N/A</definedName>
    <definedName name="__???">#N/A</definedName>
    <definedName name="___??">#N/A</definedName>
    <definedName name="____??">#N/A</definedName>
    <definedName name="_____??">#N/A</definedName>
    <definedName name="______??">#N/A</definedName>
    <definedName name="_______??">#N/A</definedName>
    <definedName name="______________________ccr1">#N/A</definedName>
    <definedName name="_________________ccr1">#N/A</definedName>
    <definedName name="_________________PO8">#N/A</definedName>
    <definedName name="_________________PO9">#N/A</definedName>
    <definedName name="_________________POP3">#N/A</definedName>
    <definedName name="________________ccr1">#N/A</definedName>
    <definedName name="________________f329080">#N/A</definedName>
    <definedName name="________________KI9">#N/A</definedName>
    <definedName name="________________PO7">#N/A</definedName>
    <definedName name="________________PO8">#N/A</definedName>
    <definedName name="________________PO9">#N/A</definedName>
    <definedName name="________________POP3">#N/A</definedName>
    <definedName name="_______________f329080">#N/A</definedName>
    <definedName name="_______________KI9">#N/A</definedName>
    <definedName name="_______________No1">#N/A</definedName>
    <definedName name="_______________No2">#N/A</definedName>
    <definedName name="_______________No3">#N/A</definedName>
    <definedName name="_______________PO7">#N/A</definedName>
    <definedName name="_______________PO8">#N/A</definedName>
    <definedName name="_______________PO9">#N/A</definedName>
    <definedName name="_______________POP3">#N/A</definedName>
    <definedName name="______________ccr1">#N/A</definedName>
    <definedName name="______________f329080">#N/A</definedName>
    <definedName name="______________KI9">#N/A</definedName>
    <definedName name="______________No1">#N/A</definedName>
    <definedName name="______________No2">#N/A</definedName>
    <definedName name="______________No3">#N/A</definedName>
    <definedName name="______________PO7">#N/A</definedName>
    <definedName name="______________PO8">#N/A</definedName>
    <definedName name="______________PO9">#N/A</definedName>
    <definedName name="______________POP3">#N/A</definedName>
    <definedName name="_____________ccr1">#N/A</definedName>
    <definedName name="_____________f329080">#N/A</definedName>
    <definedName name="_____________KI9">#N/A</definedName>
    <definedName name="_____________No1">#N/A</definedName>
    <definedName name="_____________No2">#N/A</definedName>
    <definedName name="_____________No3">#N/A</definedName>
    <definedName name="_____________PO7">#N/A</definedName>
    <definedName name="_____________PO8">#N/A</definedName>
    <definedName name="_____________PO9">#N/A</definedName>
    <definedName name="_____________POP3">#N/A</definedName>
    <definedName name="____________f329080">#N/A</definedName>
    <definedName name="____________jj300">#N/A</definedName>
    <definedName name="____________KI9">#N/A</definedName>
    <definedName name="____________No1">#N/A</definedName>
    <definedName name="____________No2">#N/A</definedName>
    <definedName name="____________No3">#N/A</definedName>
    <definedName name="____________PO7">#N/A</definedName>
    <definedName name="____________PO8">#N/A</definedName>
    <definedName name="____________PO9">#N/A</definedName>
    <definedName name="____________POP3">#N/A</definedName>
    <definedName name="___________cas1">#N/A</definedName>
    <definedName name="___________cas10">#N/A</definedName>
    <definedName name="___________cas11">#N/A</definedName>
    <definedName name="___________cas2">#N/A</definedName>
    <definedName name="___________cas3">#N/A</definedName>
    <definedName name="___________cas4">#N/A</definedName>
    <definedName name="___________cas5">#N/A</definedName>
    <definedName name="___________cas6">#N/A</definedName>
    <definedName name="___________cas7">#N/A</definedName>
    <definedName name="___________cas8">#N/A</definedName>
    <definedName name="___________cas9">#N/A</definedName>
    <definedName name="___________ccr1">#N/A</definedName>
    <definedName name="___________f329080">#N/A</definedName>
    <definedName name="___________jj300">#N/A</definedName>
    <definedName name="___________KI9">#N/A</definedName>
    <definedName name="___________No1">#N/A</definedName>
    <definedName name="___________No2">#N/A</definedName>
    <definedName name="___________No3">#N/A</definedName>
    <definedName name="___________PO7">#N/A</definedName>
    <definedName name="___________PO8">#N/A</definedName>
    <definedName name="___________PO9">#N/A</definedName>
    <definedName name="___________POP3">#N/A</definedName>
    <definedName name="__________cas1">#N/A</definedName>
    <definedName name="__________cas10">#N/A</definedName>
    <definedName name="__________cas11">#N/A</definedName>
    <definedName name="__________cas2">#N/A</definedName>
    <definedName name="__________cas3">#N/A</definedName>
    <definedName name="__________cas4">#N/A</definedName>
    <definedName name="__________cas5">#N/A</definedName>
    <definedName name="__________cas6">#N/A</definedName>
    <definedName name="__________cas7">#N/A</definedName>
    <definedName name="__________cas8">#N/A</definedName>
    <definedName name="__________cas9">#N/A</definedName>
    <definedName name="__________f329080">#N/A</definedName>
    <definedName name="__________jj300">#N/A</definedName>
    <definedName name="__________KI9">#N/A</definedName>
    <definedName name="__________No1">#N/A</definedName>
    <definedName name="__________No2">#N/A</definedName>
    <definedName name="__________No3">#N/A</definedName>
    <definedName name="__________PO7">#N/A</definedName>
    <definedName name="__________PO8">#N/A</definedName>
    <definedName name="__________PO9">#N/A</definedName>
    <definedName name="__________POP3">#N/A</definedName>
    <definedName name="_________cas1">#N/A</definedName>
    <definedName name="_________cas10">#N/A</definedName>
    <definedName name="_________cas11">#N/A</definedName>
    <definedName name="_________cas2">#N/A</definedName>
    <definedName name="_________cas3">#N/A</definedName>
    <definedName name="_________cas4">#N/A</definedName>
    <definedName name="_________cas5">#N/A</definedName>
    <definedName name="_________cas6">#N/A</definedName>
    <definedName name="_________cas7">#N/A</definedName>
    <definedName name="_________cas8">#N/A</definedName>
    <definedName name="_________cas9">#N/A</definedName>
    <definedName name="_________ccr1">#N/A</definedName>
    <definedName name="_________f329080">#N/A</definedName>
    <definedName name="_________jj300">#N/A</definedName>
    <definedName name="_________KI9">#N/A</definedName>
    <definedName name="_________No1">#N/A</definedName>
    <definedName name="_________No2">#N/A</definedName>
    <definedName name="_________No3">#N/A</definedName>
    <definedName name="_________PO7">#N/A</definedName>
    <definedName name="_________PO8">#N/A</definedName>
    <definedName name="_________PO9">#N/A</definedName>
    <definedName name="_________POP3">#N/A</definedName>
    <definedName name="________cas1">#N/A</definedName>
    <definedName name="________cas10">#N/A</definedName>
    <definedName name="________cas11">#N/A</definedName>
    <definedName name="________cas2">#N/A</definedName>
    <definedName name="________cas3">#N/A</definedName>
    <definedName name="________cas4">#N/A</definedName>
    <definedName name="________cas5">#N/A</definedName>
    <definedName name="________cas6">#N/A</definedName>
    <definedName name="________cas7">#N/A</definedName>
    <definedName name="________cas8">#N/A</definedName>
    <definedName name="________cas9">#N/A</definedName>
    <definedName name="________ccr1">#N/A</definedName>
    <definedName name="________f329080">#N/A</definedName>
    <definedName name="________jj300">#N/A</definedName>
    <definedName name="________KI9">#N/A</definedName>
    <definedName name="________No1">#N/A</definedName>
    <definedName name="________No2">#N/A</definedName>
    <definedName name="________No3">#N/A</definedName>
    <definedName name="________PO7">#N/A</definedName>
    <definedName name="________PO8">#N/A</definedName>
    <definedName name="________PO9">#N/A</definedName>
    <definedName name="________POP3">#N/A</definedName>
    <definedName name="_______B19000">#N/A</definedName>
    <definedName name="_______B19999">#N/A</definedName>
    <definedName name="_______B20000">#N/A</definedName>
    <definedName name="_______cas1">#N/A</definedName>
    <definedName name="_______cas10">#N/A</definedName>
    <definedName name="_______cas11">#N/A</definedName>
    <definedName name="_______cas2">#N/A</definedName>
    <definedName name="_______cas3">#N/A</definedName>
    <definedName name="_______cas4">#N/A</definedName>
    <definedName name="_______cas5">#N/A</definedName>
    <definedName name="_______cas6">#N/A</definedName>
    <definedName name="_______cas7">#N/A</definedName>
    <definedName name="_______cas8">#N/A</definedName>
    <definedName name="_______cas9">#N/A</definedName>
    <definedName name="_______ccr1">#N/A</definedName>
    <definedName name="_______e20000">#N/A</definedName>
    <definedName name="_______e99991">#N/A</definedName>
    <definedName name="_______f329080">#N/A</definedName>
    <definedName name="_______har12">#N/A</definedName>
    <definedName name="_______har13">#N/A</definedName>
    <definedName name="_______har14">#N/A</definedName>
    <definedName name="_______har15">#N/A</definedName>
    <definedName name="_______har16">#N/A</definedName>
    <definedName name="_______jj300">#N/A</definedName>
    <definedName name="_______KI9">#N/A</definedName>
    <definedName name="_______No1">#N/A</definedName>
    <definedName name="_______No2">#N/A</definedName>
    <definedName name="_______No3">#N/A</definedName>
    <definedName name="_______PO7">#N/A</definedName>
    <definedName name="_______PO8">#N/A</definedName>
    <definedName name="_______PO9">#N/A</definedName>
    <definedName name="_______POP3">#N/A</definedName>
    <definedName name="______B19000">#N/A</definedName>
    <definedName name="______B19999">#N/A</definedName>
    <definedName name="______B20000">#N/A</definedName>
    <definedName name="______cas1">#N/A</definedName>
    <definedName name="______cas10">#N/A</definedName>
    <definedName name="______cas11">#N/A</definedName>
    <definedName name="______cas2">#N/A</definedName>
    <definedName name="______cas3">#N/A</definedName>
    <definedName name="______cas4">#N/A</definedName>
    <definedName name="______cas5">#N/A</definedName>
    <definedName name="______cas6">#N/A</definedName>
    <definedName name="______cas7">#N/A</definedName>
    <definedName name="______cas8">#N/A</definedName>
    <definedName name="______cas9">#N/A</definedName>
    <definedName name="______ccr1">#N/A</definedName>
    <definedName name="______e20000">#N/A</definedName>
    <definedName name="______e99991">#N/A</definedName>
    <definedName name="______f329080">#N/A</definedName>
    <definedName name="______har12">#N/A</definedName>
    <definedName name="______har13">#N/A</definedName>
    <definedName name="______har14">#N/A</definedName>
    <definedName name="______har15">#N/A</definedName>
    <definedName name="______har16">#N/A</definedName>
    <definedName name="______jj300">#N/A</definedName>
    <definedName name="______KI9">#N/A</definedName>
    <definedName name="______No1">#N/A</definedName>
    <definedName name="______No2">#N/A</definedName>
    <definedName name="______No3">#N/A</definedName>
    <definedName name="______PO7">#N/A</definedName>
    <definedName name="______PO8">#N/A</definedName>
    <definedName name="______PO9">#N/A</definedName>
    <definedName name="______POP3">#N/A</definedName>
    <definedName name="_____B19000">#N/A</definedName>
    <definedName name="_____B19999">#N/A</definedName>
    <definedName name="_____B20000">#N/A</definedName>
    <definedName name="_____cas1">#N/A</definedName>
    <definedName name="_____cas10">#N/A</definedName>
    <definedName name="_____cas11">#N/A</definedName>
    <definedName name="_____cas2">#N/A</definedName>
    <definedName name="_____cas3">#N/A</definedName>
    <definedName name="_____cas4">#N/A</definedName>
    <definedName name="_____cas5">#N/A</definedName>
    <definedName name="_____cas6">#N/A</definedName>
    <definedName name="_____cas7">#N/A</definedName>
    <definedName name="_____cas8">#N/A</definedName>
    <definedName name="_____cas9">#N/A</definedName>
    <definedName name="_____ccr1">#N/A</definedName>
    <definedName name="_____e20000">#N/A</definedName>
    <definedName name="_____e99991">#N/A</definedName>
    <definedName name="_____f329080">#N/A</definedName>
    <definedName name="_____har12">#N/A</definedName>
    <definedName name="_____har13">#N/A</definedName>
    <definedName name="_____har14">#N/A</definedName>
    <definedName name="_____har15">#N/A</definedName>
    <definedName name="_____har16">#N/A</definedName>
    <definedName name="_____jj300">#N/A</definedName>
    <definedName name="_____KI9">#N/A</definedName>
    <definedName name="_____No1">#N/A</definedName>
    <definedName name="_____No2">#N/A</definedName>
    <definedName name="_____No3">#N/A</definedName>
    <definedName name="_____PO7">#N/A</definedName>
    <definedName name="_____PO8">#N/A</definedName>
    <definedName name="_____PO9">#N/A</definedName>
    <definedName name="_____POP3">#N/A</definedName>
    <definedName name="____cas1">#N/A</definedName>
    <definedName name="____cas10">#N/A</definedName>
    <definedName name="____cas11">#N/A</definedName>
    <definedName name="____cas2">#N/A</definedName>
    <definedName name="____cas3">#N/A</definedName>
    <definedName name="____cas4">#N/A</definedName>
    <definedName name="____cas5">#N/A</definedName>
    <definedName name="____cas6">#N/A</definedName>
    <definedName name="____cas7">#N/A</definedName>
    <definedName name="____cas8">#N/A</definedName>
    <definedName name="____cas9">#N/A</definedName>
    <definedName name="____ccr1">#N/A</definedName>
    <definedName name="____f329080">#N/A</definedName>
    <definedName name="____jj300">#N/A</definedName>
    <definedName name="____KI9">#N/A</definedName>
    <definedName name="____No1">#N/A</definedName>
    <definedName name="____No2">#N/A</definedName>
    <definedName name="____No3">#N/A</definedName>
    <definedName name="____PO7">#N/A</definedName>
    <definedName name="____PO8">#N/A</definedName>
    <definedName name="____PO9">#N/A</definedName>
    <definedName name="____POP3">#N/A</definedName>
    <definedName name="____ROI1">#N/A</definedName>
    <definedName name="____roi2">#N/A</definedName>
    <definedName name="___B19000">#N/A</definedName>
    <definedName name="___B19999">#N/A</definedName>
    <definedName name="___B20000">#N/A</definedName>
    <definedName name="___cas1">#N/A</definedName>
    <definedName name="___cas10">#N/A</definedName>
    <definedName name="___cas11">#N/A</definedName>
    <definedName name="___cas2">#N/A</definedName>
    <definedName name="___cas3">#N/A</definedName>
    <definedName name="___cas4">#N/A</definedName>
    <definedName name="___cas5">#N/A</definedName>
    <definedName name="___cas6">#N/A</definedName>
    <definedName name="___cas7">#N/A</definedName>
    <definedName name="___cas8">#N/A</definedName>
    <definedName name="___cas9">#N/A</definedName>
    <definedName name="___ccr1">#N/A</definedName>
    <definedName name="___e20000">#N/A</definedName>
    <definedName name="___e99991">#N/A</definedName>
    <definedName name="___F1">#N/A</definedName>
    <definedName name="___f329080">#N/A</definedName>
    <definedName name="___jj300">#N/A</definedName>
    <definedName name="___KI9">#N/A</definedName>
    <definedName name="___No1">#N/A</definedName>
    <definedName name="___No2">#N/A</definedName>
    <definedName name="___No3">#N/A</definedName>
    <definedName name="___PCM2">#N/A</definedName>
    <definedName name="___PO7">#N/A</definedName>
    <definedName name="___PO8">#N/A</definedName>
    <definedName name="___PO9">#N/A</definedName>
    <definedName name="___POP3">#N/A</definedName>
    <definedName name="___ROI1">#N/A</definedName>
    <definedName name="___roi2">#N/A</definedName>
    <definedName name="__1_">#N/A</definedName>
    <definedName name="__ab1">#N/A</definedName>
    <definedName name="__as1">#N/A</definedName>
    <definedName name="__AUX3">#N/A</definedName>
    <definedName name="__B19000">#N/A</definedName>
    <definedName name="__B19999">#N/A</definedName>
    <definedName name="__B20000">#N/A</definedName>
    <definedName name="__BDR1">#N/A</definedName>
    <definedName name="__BDR2">#N/A</definedName>
    <definedName name="__cas1">#N/A</definedName>
    <definedName name="__cas10">#N/A</definedName>
    <definedName name="__cas11">#N/A</definedName>
    <definedName name="__cas2">#N/A</definedName>
    <definedName name="__cas3">#N/A</definedName>
    <definedName name="__cas4">#N/A</definedName>
    <definedName name="__cas5">#N/A</definedName>
    <definedName name="__cas6">#N/A</definedName>
    <definedName name="__cas7">#N/A</definedName>
    <definedName name="__cas8">#N/A</definedName>
    <definedName name="__cas9">#N/A</definedName>
    <definedName name="__ccr1">#N/A</definedName>
    <definedName name="__CON1">#N/A</definedName>
    <definedName name="__CON2">#N/A</definedName>
    <definedName name="__e20000">#N/A</definedName>
    <definedName name="__e99991">#N/A</definedName>
    <definedName name="__ELL45">#N/A</definedName>
    <definedName name="__ELL90">#N/A</definedName>
    <definedName name="__F3">#N/A</definedName>
    <definedName name="__f329080">#N/A</definedName>
    <definedName name="__FF3">#N/A</definedName>
    <definedName name="__fos1">#N/A</definedName>
    <definedName name="__gfa1">#N/A</definedName>
    <definedName name="__gfa2">#N/A</definedName>
    <definedName name="__IntlFixup">1</definedName>
    <definedName name="__jj300">#N/A</definedName>
    <definedName name="__KI9">#N/A</definedName>
    <definedName name="__No1">#N/A</definedName>
    <definedName name="__No2">#N/A</definedName>
    <definedName name="__No3">#N/A</definedName>
    <definedName name="__nr83">#N/A</definedName>
    <definedName name="__old3">#N/A</definedName>
    <definedName name="__old5">#N/A</definedName>
    <definedName name="__old7">#N/A</definedName>
    <definedName name="__pc3">#N/A</definedName>
    <definedName name="__PO7">#N/A</definedName>
    <definedName name="__PO8">#N/A</definedName>
    <definedName name="__PO9">#N/A</definedName>
    <definedName name="__POP3">#N/A</definedName>
    <definedName name="__PVC1">#N/A</definedName>
    <definedName name="__PVC2">#N/A</definedName>
    <definedName name="__QTY1">#N/A</definedName>
    <definedName name="__RBS1">#N/A</definedName>
    <definedName name="__RE100">#N/A</definedName>
    <definedName name="__RE104">#N/A</definedName>
    <definedName name="__RE112">#N/A</definedName>
    <definedName name="__RE26">#N/A</definedName>
    <definedName name="__RE28">#N/A</definedName>
    <definedName name="__RE30">#N/A</definedName>
    <definedName name="__RE32">#N/A</definedName>
    <definedName name="__RE34">#N/A</definedName>
    <definedName name="__RE36">#N/A</definedName>
    <definedName name="__RE38">#N/A</definedName>
    <definedName name="__RE40">#N/A</definedName>
    <definedName name="__RE42">#N/A</definedName>
    <definedName name="__RE44">#N/A</definedName>
    <definedName name="__RE48">#N/A</definedName>
    <definedName name="__RE52">#N/A</definedName>
    <definedName name="__RE56">#N/A</definedName>
    <definedName name="__RE60">#N/A</definedName>
    <definedName name="__RE64">#N/A</definedName>
    <definedName name="__RE68">#N/A</definedName>
    <definedName name="__RE72">#N/A</definedName>
    <definedName name="__RE76">#N/A</definedName>
    <definedName name="__RE80">#N/A</definedName>
    <definedName name="__RE88">#N/A</definedName>
    <definedName name="__RE92">#N/A</definedName>
    <definedName name="__RE96">#N/A</definedName>
    <definedName name="__ROI1">#N/A</definedName>
    <definedName name="__roi2">#N/A</definedName>
    <definedName name="__s1">#N/A</definedName>
    <definedName name="__SC1">#N/A</definedName>
    <definedName name="__SCH10">#N/A</definedName>
    <definedName name="__SCH40">#N/A</definedName>
    <definedName name="__sdb2">#N/A</definedName>
    <definedName name="__tax1">#N/A</definedName>
    <definedName name="__tax2">#N/A</definedName>
    <definedName name="__tax3">#N/A</definedName>
    <definedName name="__tax4">#N/A</definedName>
    <definedName name="__WP1">#N/A</definedName>
    <definedName name="__xlfn.BAHTTEXT">#N/A</definedName>
    <definedName name="__xlnm.Criteria">#N/A</definedName>
    <definedName name="__xlnm.Database">#N/A</definedName>
    <definedName name="__xlnm.Extract">#N/A</definedName>
    <definedName name="__xlnm.Recorder">#N/A</definedName>
    <definedName name="_0">[1]Payment!#REF!</definedName>
    <definedName name="_1">#N/A</definedName>
    <definedName name="_1_">#N/A</definedName>
    <definedName name="_1_??">#N/A</definedName>
    <definedName name="_1_1">#N/A</definedName>
    <definedName name="_1_10">#N/A</definedName>
    <definedName name="_1_2">#N/A</definedName>
    <definedName name="_1_3">#N/A</definedName>
    <definedName name="_1_4">#N/A</definedName>
    <definedName name="_1_5">#N/A</definedName>
    <definedName name="_1_6">#N/A</definedName>
    <definedName name="_1_7">#N/A</definedName>
    <definedName name="_1_8">#N/A</definedName>
    <definedName name="_1_9">#N/A</definedName>
    <definedName name="_10_????">#N/A</definedName>
    <definedName name="_10_1">#N/A</definedName>
    <definedName name="_10_10">#N/A</definedName>
    <definedName name="_10_11">#N/A</definedName>
    <definedName name="_10_12">#N/A</definedName>
    <definedName name="_10_13">#N/A</definedName>
    <definedName name="_10_2">#N/A</definedName>
    <definedName name="_10_3">#N/A</definedName>
    <definedName name="_10_4">#N/A</definedName>
    <definedName name="_10_5">#N/A</definedName>
    <definedName name="_10_6">#N/A</definedName>
    <definedName name="_10_7">#N/A</definedName>
    <definedName name="_10_8">#N/A</definedName>
    <definedName name="_10_9">#N/A</definedName>
    <definedName name="_11">#N/A</definedName>
    <definedName name="_11_?1066">#N/A</definedName>
    <definedName name="_11_1">#N/A</definedName>
    <definedName name="_2">#N/A</definedName>
    <definedName name="_2_">#N/A</definedName>
    <definedName name="_2_???">#N/A</definedName>
    <definedName name="_2_1">#N/A</definedName>
    <definedName name="_22">#N/A</definedName>
    <definedName name="_24_09_90">[1]Payment!#REF!</definedName>
    <definedName name="_3">#N/A</definedName>
    <definedName name="_3_????">#N/A</definedName>
    <definedName name="_3_1">#N/A</definedName>
    <definedName name="_3_10">#N/A</definedName>
    <definedName name="_3_11">#N/A</definedName>
    <definedName name="_3_12">#N/A</definedName>
    <definedName name="_3_2">#N/A</definedName>
    <definedName name="_3_3">#N/A</definedName>
    <definedName name="_3_4">#N/A</definedName>
    <definedName name="_3_5">#N/A</definedName>
    <definedName name="_3_6">#N/A</definedName>
    <definedName name="_3_7">#N/A</definedName>
    <definedName name="_3_8">#N/A</definedName>
    <definedName name="_3_9">#N/A</definedName>
    <definedName name="_31_09_90">[1]Payment!#REF!</definedName>
    <definedName name="_31_Mar_02">#N/A</definedName>
    <definedName name="_4">#N/A</definedName>
    <definedName name="_4_">#N/A</definedName>
    <definedName name="_4_?1066">#N/A</definedName>
    <definedName name="_4_1">#N/A</definedName>
    <definedName name="_4_10">#N/A</definedName>
    <definedName name="_4_11">#N/A</definedName>
    <definedName name="_4_2">#N/A</definedName>
    <definedName name="_4_3">#N/A</definedName>
    <definedName name="_4_4">#N/A</definedName>
    <definedName name="_4_5">#N/A</definedName>
    <definedName name="_4_6">#N/A</definedName>
    <definedName name="_4_7">#N/A</definedName>
    <definedName name="_4_8">#N/A</definedName>
    <definedName name="_4_9">#N/A</definedName>
    <definedName name="_4C_x">#N/A</definedName>
    <definedName name="_5">#N/A</definedName>
    <definedName name="_5_">#N/A</definedName>
    <definedName name="_5_1">#N/A</definedName>
    <definedName name="_5_2">#N/A</definedName>
    <definedName name="_5_3">#N/A</definedName>
    <definedName name="_5_4">#N/A</definedName>
    <definedName name="_6">#N/A</definedName>
    <definedName name="_6_1">#N/A</definedName>
    <definedName name="_6_2">#N/A</definedName>
    <definedName name="_6_3">#N/A</definedName>
    <definedName name="_6_4">#N/A</definedName>
    <definedName name="_6_5">#N/A</definedName>
    <definedName name="_6_6">#N/A</definedName>
    <definedName name="_7">#N/A</definedName>
    <definedName name="_7_??">#N/A</definedName>
    <definedName name="_7_1">#N/A</definedName>
    <definedName name="_7_2">#N/A</definedName>
    <definedName name="_7_3">#N/A</definedName>
    <definedName name="_7_4">#N/A</definedName>
    <definedName name="_7_5">#N/A</definedName>
    <definedName name="_7_6">#N/A</definedName>
    <definedName name="_7_7">#N/A</definedName>
    <definedName name="_7_9">#N/A</definedName>
    <definedName name="_8_1">#N/A</definedName>
    <definedName name="_8_2">#N/A</definedName>
    <definedName name="_8_3">#N/A</definedName>
    <definedName name="_9_???">#N/A</definedName>
    <definedName name="_9_1">#N/A</definedName>
    <definedName name="_9_2">#N/A</definedName>
    <definedName name="_9_3">#N/A</definedName>
    <definedName name="_9_4">#N/A</definedName>
    <definedName name="_9_5">#N/A</definedName>
    <definedName name="_9_6">#N/A</definedName>
    <definedName name="_9_7">#N/A</definedName>
    <definedName name="_9_8">#N/A</definedName>
    <definedName name="_9_9">#N/A</definedName>
    <definedName name="_aa1">#N/A</definedName>
    <definedName name="_ab1">#N/A</definedName>
    <definedName name="_as1">#N/A</definedName>
    <definedName name="_AUX3">#N/A</definedName>
    <definedName name="_B19000">#N/A</definedName>
    <definedName name="_B19999">#N/A</definedName>
    <definedName name="_B20000">#N/A</definedName>
    <definedName name="_BDR1">#N/A</definedName>
    <definedName name="_BDR2">#N/A</definedName>
    <definedName name="_cas1">#N/A</definedName>
    <definedName name="_cas10">#N/A</definedName>
    <definedName name="_cas11">#N/A</definedName>
    <definedName name="_cas2">#N/A</definedName>
    <definedName name="_cas3">#N/A</definedName>
    <definedName name="_cas4">#N/A</definedName>
    <definedName name="_cas5">#N/A</definedName>
    <definedName name="_cas6">#N/A</definedName>
    <definedName name="_cas7">#N/A</definedName>
    <definedName name="_cas8">#N/A</definedName>
    <definedName name="_cas9">#N/A</definedName>
    <definedName name="_ccr1">#N/A</definedName>
    <definedName name="_CON1">#N/A</definedName>
    <definedName name="_CON2">#N/A</definedName>
    <definedName name="_DAT1">[1]Payment!#REF!</definedName>
    <definedName name="_DAT2">[1]Payment!#REF!</definedName>
    <definedName name="_e20000">#N/A</definedName>
    <definedName name="_e99991">#N/A</definedName>
    <definedName name="_ELL45">#N/A</definedName>
    <definedName name="_ELL90">#N/A</definedName>
    <definedName name="_F1">#N/A</definedName>
    <definedName name="_F3">#N/A</definedName>
    <definedName name="_f329080">#N/A</definedName>
    <definedName name="_FF3">#N/A</definedName>
    <definedName name="_Fill">#N/A</definedName>
    <definedName name="_xlnm._FilterDatabase" localSheetId="2" hidden="1">BOQ!$A$7:$W$239</definedName>
    <definedName name="_FIN9">[1]Input!#REF!</definedName>
    <definedName name="_fos1">#N/A</definedName>
    <definedName name="_gfa1">#N/A</definedName>
    <definedName name="_gfa2">#N/A</definedName>
    <definedName name="_har12">#N/A</definedName>
    <definedName name="_har13">#N/A</definedName>
    <definedName name="_har14">#N/A</definedName>
    <definedName name="_har15">#N/A</definedName>
    <definedName name="_har16">#N/A</definedName>
    <definedName name="_INP15">[1]Payment!#REF!</definedName>
    <definedName name="_INP16">[1]Payment!#REF!</definedName>
    <definedName name="_jj300">#N/A</definedName>
    <definedName name="_k">#N/A</definedName>
    <definedName name="_Key2">#N/A</definedName>
    <definedName name="_KI9">#N/A</definedName>
    <definedName name="_KJL0802">#N/A</definedName>
    <definedName name="_M">[1]Payment!#REF!</definedName>
    <definedName name="_No1">#N/A</definedName>
    <definedName name="_No2">#N/A</definedName>
    <definedName name="_No3">#N/A</definedName>
    <definedName name="_nr83">#N/A</definedName>
    <definedName name="_old3">#N/A</definedName>
    <definedName name="_old5">#N/A</definedName>
    <definedName name="_old7">#N/A</definedName>
    <definedName name="_old88">#N/A</definedName>
    <definedName name="_Order1">255</definedName>
    <definedName name="_Order2">255</definedName>
    <definedName name="_org2">#N/A</definedName>
    <definedName name="_PAY1">[1]Payment!#REF!</definedName>
    <definedName name="_PAY2">[1]Payment!#REF!</definedName>
    <definedName name="_pc4">#N/A</definedName>
    <definedName name="_PO7">#N/A</definedName>
    <definedName name="_PO8">#N/A</definedName>
    <definedName name="_PO9">#N/A</definedName>
    <definedName name="_POP3">#N/A</definedName>
    <definedName name="_PVC1">#N/A</definedName>
    <definedName name="_PVC2">#N/A</definedName>
    <definedName name="_QTY1">#N/A</definedName>
    <definedName name="_RBS1">#N/A</definedName>
    <definedName name="_RE100">#N/A</definedName>
    <definedName name="_RE104">#N/A</definedName>
    <definedName name="_RE112">#N/A</definedName>
    <definedName name="_RE26">#N/A</definedName>
    <definedName name="_RE28">#N/A</definedName>
    <definedName name="_RE30">#N/A</definedName>
    <definedName name="_RE32">#N/A</definedName>
    <definedName name="_RE34">#N/A</definedName>
    <definedName name="_RE36">#N/A</definedName>
    <definedName name="_RE38">#N/A</definedName>
    <definedName name="_RE40">#N/A</definedName>
    <definedName name="_RE42">#N/A</definedName>
    <definedName name="_RE44">#N/A</definedName>
    <definedName name="_RE48">#N/A</definedName>
    <definedName name="_RE52">#N/A</definedName>
    <definedName name="_RE56">#N/A</definedName>
    <definedName name="_RE60">#N/A</definedName>
    <definedName name="_RE64">#N/A</definedName>
    <definedName name="_RE68">#N/A</definedName>
    <definedName name="_RE72">#N/A</definedName>
    <definedName name="_RE76">#N/A</definedName>
    <definedName name="_RE80">#N/A</definedName>
    <definedName name="_RE88">#N/A</definedName>
    <definedName name="_RE92">#N/A</definedName>
    <definedName name="_RE96">#N/A</definedName>
    <definedName name="_Regression_Int">1</definedName>
    <definedName name="_ROI1">#N/A</definedName>
    <definedName name="_roi2">#N/A</definedName>
    <definedName name="_s1">#N/A</definedName>
    <definedName name="_SC1">#N/A</definedName>
    <definedName name="_SCH10">#N/A</definedName>
    <definedName name="_SCH40">#N/A</definedName>
    <definedName name="_sdb2">#N/A</definedName>
    <definedName name="_SEC1200">#N/A</definedName>
    <definedName name="_Sort">#N/A</definedName>
    <definedName name="_SUMMARY_OF_COS">#N/A</definedName>
    <definedName name="_tax1">#N/A</definedName>
    <definedName name="_tax2">#N/A</definedName>
    <definedName name="_tax3">#N/A</definedName>
    <definedName name="_tax4">#N/A</definedName>
    <definedName name="_TS1">#N/A</definedName>
    <definedName name="_VAL23">#N/A</definedName>
    <definedName name="_VAL24">#N/A</definedName>
    <definedName name="_WHY1">[1]Payment!#REF!</definedName>
    <definedName name="_WP1">#N/A</definedName>
    <definedName name="_x1">#N/A</definedName>
    <definedName name="_x2">#N/A</definedName>
    <definedName name="a\">#N/A</definedName>
    <definedName name="a\FGg">#N/A</definedName>
    <definedName name="A\SEYHVJYHGF">#N/A</definedName>
    <definedName name="a_">#N/A</definedName>
    <definedName name="AA">#N/A</definedName>
    <definedName name="AAA">#N/A</definedName>
    <definedName name="aaaaa">#N/A</definedName>
    <definedName name="aaaaaa">#N/A</definedName>
    <definedName name="aaaaaaaaaaaaaaaaaaa">#N/A</definedName>
    <definedName name="aaaaaaaaaaaaaaaaaaaaa">#N/A</definedName>
    <definedName name="aaaaaaaaaaaaaaaaaaaaaa">#N/A</definedName>
    <definedName name="aaaaaaaaaaaaaaaaaaaaaaaa">#N/A</definedName>
    <definedName name="aaaaaaaaaaaaaaaaaaaaaaaaaaaaa">#N/A</definedName>
    <definedName name="AAB">#N/A</definedName>
    <definedName name="AAC">#N/A</definedName>
    <definedName name="AAD">#N/A</definedName>
    <definedName name="Aadia">#N/A</definedName>
    <definedName name="AAE">#N/A</definedName>
    <definedName name="AAF">#N/A</definedName>
    <definedName name="aangat">#N/A</definedName>
    <definedName name="Aaspace">#N/A</definedName>
    <definedName name="Ab">#N/A</definedName>
    <definedName name="abc">#N/A</definedName>
    <definedName name="Abdia">#N/A</definedName>
    <definedName name="Abspace">#N/A</definedName>
    <definedName name="Ac">#N/A</definedName>
    <definedName name="AccessDatabase">"C:\WIN95\Desktop\Ramesh\AIC\Aic.mdb"</definedName>
    <definedName name="ACCNT_10">#N/A</definedName>
    <definedName name="ACCNT_10THRU95">#N/A</definedName>
    <definedName name="ACCNT_11">#N/A</definedName>
    <definedName name="ACCNT_12">#N/A</definedName>
    <definedName name="ACCNT_13">#N/A</definedName>
    <definedName name="ACCNT_14">#N/A</definedName>
    <definedName name="ACCNT_15">#N/A</definedName>
    <definedName name="ACCNT_15.11">#N/A</definedName>
    <definedName name="ACCNT_15.12">#N/A</definedName>
    <definedName name="ACCNT_15.14">#N/A</definedName>
    <definedName name="ACCNT_15.22">#N/A</definedName>
    <definedName name="ACCNT_16">#N/A</definedName>
    <definedName name="ACCNT_20">#N/A</definedName>
    <definedName name="ACCNT_21">#N/A</definedName>
    <definedName name="accnt_21.01">#N/A</definedName>
    <definedName name="accnt_21.02">#N/A</definedName>
    <definedName name="ACCNT_22">#N/A</definedName>
    <definedName name="ACCNT_22.9">#N/A</definedName>
    <definedName name="ACCNT_23">#N/A</definedName>
    <definedName name="ACCNT_25">#N/A</definedName>
    <definedName name="ACCNT_25.4">#N/A</definedName>
    <definedName name="ACCNT_25.6">#N/A</definedName>
    <definedName name="ACCNT_26">#N/A</definedName>
    <definedName name="ACCNT_26.2">#N/A</definedName>
    <definedName name="ACCNT_26.3">#N/A</definedName>
    <definedName name="ACCNT_27.1">#N/A</definedName>
    <definedName name="ACCNT_27.2">#N/A</definedName>
    <definedName name="ACCNT_28">#N/A</definedName>
    <definedName name="ACCNT_28.6">#N/A</definedName>
    <definedName name="ACCNT_29">#N/A</definedName>
    <definedName name="ACCNT_30">#N/A</definedName>
    <definedName name="ACCNT_40">#N/A</definedName>
    <definedName name="ACCNT_41">#N/A</definedName>
    <definedName name="ACCNT_41.1">#N/A</definedName>
    <definedName name="ACCNT_42">#N/A</definedName>
    <definedName name="ACCNT_43">#N/A</definedName>
    <definedName name="ACCNT_44">#N/A</definedName>
    <definedName name="ACCNT_45">#N/A</definedName>
    <definedName name="ACCNT_46">#N/A</definedName>
    <definedName name="ACCNT_47">#N/A</definedName>
    <definedName name="ACCNT_47.1">#N/A</definedName>
    <definedName name="ACCNT_47.3">#N/A</definedName>
    <definedName name="ACCNT_47.4">#N/A</definedName>
    <definedName name="ACCNT_47.8">#N/A</definedName>
    <definedName name="ACCNT_48">#N/A</definedName>
    <definedName name="ACCNT_48.5">#N/A</definedName>
    <definedName name="ACCNT_48.9">#N/A</definedName>
    <definedName name="ACCNT_49">#N/A</definedName>
    <definedName name="ACCNT_50">#N/A</definedName>
    <definedName name="ACCNT_50_54_AF_YARD">#N/A</definedName>
    <definedName name="ACCNT_50_54_AFPB">#N/A</definedName>
    <definedName name="ACCNT_50_54_C1PB">#N/A</definedName>
    <definedName name="ACCNT_50_54_C1YARD">#N/A</definedName>
    <definedName name="ACCNT_50_54_CPB">#N/A</definedName>
    <definedName name="ACCNT_50_54_CRPB">#N/A</definedName>
    <definedName name="ACCNT_50_54_CRPB_HG">#N/A</definedName>
    <definedName name="ACCNT_50_54_CRPBAG">#N/A</definedName>
    <definedName name="ACCNT_50_54_CRYARDAG">#N/A</definedName>
    <definedName name="ACCNT_50_54_CYARD">#N/A</definedName>
    <definedName name="ACCNT_50_54_HISTORY">#N/A</definedName>
    <definedName name="ACCNT_50_54_KPB">#N/A</definedName>
    <definedName name="ACCNT_50_54_KYARD">#N/A</definedName>
    <definedName name="ACCNT_50_54_LBAG">#N/A</definedName>
    <definedName name="ACCNT_50_54_OFFSITE">#N/A</definedName>
    <definedName name="ACCNT_50_54_PAINT">#N/A</definedName>
    <definedName name="ACCNT_50_54_PB">#N/A</definedName>
    <definedName name="ACCNT_50_54_PBAG">#N/A</definedName>
    <definedName name="ACCNT_50_54_SPB">#N/A</definedName>
    <definedName name="ACCNT_50_54_SPPB">#N/A</definedName>
    <definedName name="ACCNT_50_54_SPYARD">#N/A</definedName>
    <definedName name="ACCNT_50_54_SYARD">#N/A</definedName>
    <definedName name="ACCNT_50_54_YARD">#N/A</definedName>
    <definedName name="ACCNT_50_54_YARDAG">#N/A</definedName>
    <definedName name="ACCNT_51.6">#N/A</definedName>
    <definedName name="ACCNT_51.7">#N/A</definedName>
    <definedName name="ACCNT_51.8">#N/A</definedName>
    <definedName name="ACCNT_51BOP">#N/A</definedName>
    <definedName name="ACCNT_51HP">#N/A</definedName>
    <definedName name="ACCNT_51OFFSITE">#N/A</definedName>
    <definedName name="ACCNT_51YARD">#N/A</definedName>
    <definedName name="ACCNT_52BOP">#N/A</definedName>
    <definedName name="ACCNT_52HP">#N/A</definedName>
    <definedName name="ACCNT_52OFFSITE">#N/A</definedName>
    <definedName name="ACCNT_52YARD">#N/A</definedName>
    <definedName name="ACCNT_53">#N/A</definedName>
    <definedName name="ACCNT_54">#N/A</definedName>
    <definedName name="ACCNT_54.1">#N/A</definedName>
    <definedName name="ACCNT_54.11">#N/A</definedName>
    <definedName name="ACCNT_54.12">#N/A</definedName>
    <definedName name="ACCNT_54.13">#N/A</definedName>
    <definedName name="ACCNT_54.14">#N/A</definedName>
    <definedName name="ACCNT_54.15">#N/A</definedName>
    <definedName name="ACCNT_54.19">#N/A</definedName>
    <definedName name="ACCNT_54.9">#N/A</definedName>
    <definedName name="ACCNT_55">#N/A</definedName>
    <definedName name="ACCNT_55.1">#N/A</definedName>
    <definedName name="ACCNT_55.2">#N/A</definedName>
    <definedName name="ACCNT_55.3">#N/A</definedName>
    <definedName name="ACCNT_55.4">#N/A</definedName>
    <definedName name="ACCNT_55.5">#N/A</definedName>
    <definedName name="ACCNT_55.9">#N/A</definedName>
    <definedName name="ACCNT_55_DISCOUNT">#N/A</definedName>
    <definedName name="ACCNT_55_HANGER">#N/A</definedName>
    <definedName name="ACCNT_55_HISTCHK">#N/A</definedName>
    <definedName name="ACCNT_55_PAINT">#N/A</definedName>
    <definedName name="ACCNT_55_VALVES">#N/A</definedName>
    <definedName name="ACCNT_57">#N/A</definedName>
    <definedName name="ACCNT_57_AG">#N/A</definedName>
    <definedName name="ACCNT_58">#N/A</definedName>
    <definedName name="ACCNT_58.1">#N/A</definedName>
    <definedName name="ACCNT_58.7">#N/A</definedName>
    <definedName name="ACCNT_59">#N/A</definedName>
    <definedName name="ACCNT_59.1">#N/A</definedName>
    <definedName name="ACCNT_59_NDE">#N/A</definedName>
    <definedName name="ACCNT_59_STRESS">#N/A</definedName>
    <definedName name="ACCNT_60">#N/A</definedName>
    <definedName name="ACCNT_61">#N/A</definedName>
    <definedName name="ACCNT_62">#N/A</definedName>
    <definedName name="ACCNT_62.2">#N/A</definedName>
    <definedName name="ACCNT_62.5">#N/A</definedName>
    <definedName name="ACCNT_63">#N/A</definedName>
    <definedName name="ACCNT_70">#N/A</definedName>
    <definedName name="ACCNT_71">#N/A</definedName>
    <definedName name="accnt_71.9">#N/A</definedName>
    <definedName name="ACCNT_72">#N/A</definedName>
    <definedName name="ACCNT_72.1">#N/A</definedName>
    <definedName name="ACCNT_72.2">#N/A</definedName>
    <definedName name="ACCNT_72.3">#N/A</definedName>
    <definedName name="ACCNT_72.33">#N/A</definedName>
    <definedName name="ACCNT_72.4">#N/A</definedName>
    <definedName name="ACCNT_73">#N/A</definedName>
    <definedName name="ACCNT_74">#N/A</definedName>
    <definedName name="ACCNT_74.3">#N/A</definedName>
    <definedName name="ACCNT_75">#N/A</definedName>
    <definedName name="ACCNT_75.1">#N/A</definedName>
    <definedName name="ACCNT_75.11">#N/A</definedName>
    <definedName name="ACCNT_76">#N/A</definedName>
    <definedName name="ACCNT_76.5">#N/A</definedName>
    <definedName name="ACCNT_76.70_ANODE">#N/A</definedName>
    <definedName name="ACCNT_76.70_JB">#N/A</definedName>
    <definedName name="ACCNT_77">#N/A</definedName>
    <definedName name="ACCNT_78">#N/A</definedName>
    <definedName name="ACCNT_78.761">#N/A</definedName>
    <definedName name="ACCNT_78.762">#N/A</definedName>
    <definedName name="ACCNT_78.81">#N/A</definedName>
    <definedName name="ACCNT_78.821">#N/A</definedName>
    <definedName name="ACCNT_78.827">#N/A</definedName>
    <definedName name="ACCNT_78.8275">#N/A</definedName>
    <definedName name="ACCNT_78.828">#N/A</definedName>
    <definedName name="ACCNT_78.83">#N/A</definedName>
    <definedName name="ACCNT_78.84">#N/A</definedName>
    <definedName name="ACCNT_78.85">#N/A</definedName>
    <definedName name="ACCNT_78.861">#N/A</definedName>
    <definedName name="ACCNT_78.862">#N/A</definedName>
    <definedName name="ACCNT_79">#N/A</definedName>
    <definedName name="ACCNT_80">#N/A</definedName>
    <definedName name="ACCNT_81">#N/A</definedName>
    <definedName name="ACCNT_82">#N/A</definedName>
    <definedName name="ACCNT_82.2">#N/A</definedName>
    <definedName name="ACCNT_82.7">#N/A</definedName>
    <definedName name="ACCNT_82.72">#N/A</definedName>
    <definedName name="ACCNT_82.80">#N/A</definedName>
    <definedName name="ACCNT_83">#N/A</definedName>
    <definedName name="ACCNT_83.1">#N/A</definedName>
    <definedName name="ACCNT_84">#N/A</definedName>
    <definedName name="ACCNT_84.1">#N/A</definedName>
    <definedName name="ACCNT_84.3">#N/A</definedName>
    <definedName name="ACCNT_84.4">#N/A</definedName>
    <definedName name="ACCNT_84.6">#N/A</definedName>
    <definedName name="ACCNT_85">#N/A</definedName>
    <definedName name="ACCNT_86">#N/A</definedName>
    <definedName name="ACCNT_87">#N/A</definedName>
    <definedName name="ACCNT_90">#N/A</definedName>
    <definedName name="ACCNT_91">#N/A</definedName>
    <definedName name="ACCNT_91.1">#N/A</definedName>
    <definedName name="ACCNT_91.2">#N/A</definedName>
    <definedName name="ACCNT_91.3">#N/A</definedName>
    <definedName name="ACCNT_91.5">#N/A</definedName>
    <definedName name="ACCNT_91.55">#N/A</definedName>
    <definedName name="ACCNT_91.6">#N/A</definedName>
    <definedName name="ACCNT_91.7">#N/A</definedName>
    <definedName name="ACCNT_91THRU93">#N/A</definedName>
    <definedName name="ACCNT_91THRU95">#N/A</definedName>
    <definedName name="ACCNT_92">#N/A</definedName>
    <definedName name="ACCNT_92.1">#N/A</definedName>
    <definedName name="ACCNT_92.2">#N/A</definedName>
    <definedName name="ACCNT_92.3">#N/A</definedName>
    <definedName name="ACCNT_92.5">#N/A</definedName>
    <definedName name="ACCNT_92.6">#N/A</definedName>
    <definedName name="ACCNT_92.7">#N/A</definedName>
    <definedName name="ACCNT_92.8">#N/A</definedName>
    <definedName name="ACCNT_92.81">#N/A</definedName>
    <definedName name="ACCNT_92.82">#N/A</definedName>
    <definedName name="ACCNT_92.83">#N/A</definedName>
    <definedName name="ACCNT_92.84">#N/A</definedName>
    <definedName name="ACCNT_93">#N/A</definedName>
    <definedName name="ACCNT_94">#N/A</definedName>
    <definedName name="ACCNT_94.01">#N/A</definedName>
    <definedName name="ACCNT_94.02">#N/A</definedName>
    <definedName name="ACCNT_94.03">#N/A</definedName>
    <definedName name="ACCNT_94.04">#N/A</definedName>
    <definedName name="ACCNT_94.05">#N/A</definedName>
    <definedName name="ACCNT_94.09">#N/A</definedName>
    <definedName name="ACCNT_94.11">#N/A</definedName>
    <definedName name="ACCNT_94.12">#N/A</definedName>
    <definedName name="ACCNT_94.13">#N/A</definedName>
    <definedName name="ACCNT_94.14">#N/A</definedName>
    <definedName name="ACCNT_94.15">#N/A</definedName>
    <definedName name="ACCNT_94.16">#N/A</definedName>
    <definedName name="ACCNT_94.17">#N/A</definedName>
    <definedName name="ACCNT_94.18">#N/A</definedName>
    <definedName name="ACCNT_94.19">#N/A</definedName>
    <definedName name="ACCNT_94FCN">#N/A</definedName>
    <definedName name="ACCNT_94IS">#N/A</definedName>
    <definedName name="ACCNT_94LOCAL">#N/A</definedName>
    <definedName name="ACCNT_94US">#N/A</definedName>
    <definedName name="ACCNT_95">#N/A</definedName>
    <definedName name="ACCNT_95.1">#N/A</definedName>
    <definedName name="ACCNT_95.1FCN">#N/A</definedName>
    <definedName name="ACCNT_95.1IS">#N/A</definedName>
    <definedName name="ACCNT_95.1LOCAL">#N/A</definedName>
    <definedName name="ACCNT_95.1US">#N/A</definedName>
    <definedName name="ACCNT_95.3">#N/A</definedName>
    <definedName name="ACCNT_96">#N/A</definedName>
    <definedName name="ACCNT_97">#N/A</definedName>
    <definedName name="ACCNT_98">#N/A</definedName>
    <definedName name="ACCNT_98.1">#N/A</definedName>
    <definedName name="ACCNT_98.10THRU30">#N/A</definedName>
    <definedName name="ACCNT_98.11">#N/A</definedName>
    <definedName name="ACCNT_98.12">#N/A</definedName>
    <definedName name="ACCNT_98.13">#N/A</definedName>
    <definedName name="ACCNT_98.131">#N/A</definedName>
    <definedName name="ACCNT_98.14">#N/A</definedName>
    <definedName name="ACCNT_98.15">#N/A</definedName>
    <definedName name="ACCNT_98.16">#N/A</definedName>
    <definedName name="ACCNT_98.17">#N/A</definedName>
    <definedName name="ACCNT_98.18">#N/A</definedName>
    <definedName name="ACCNT_98.19">#N/A</definedName>
    <definedName name="ACCNT_98.191">#N/A</definedName>
    <definedName name="ACCNT_98.192">#N/A</definedName>
    <definedName name="ACCNT_98.2">#N/A</definedName>
    <definedName name="ACCNT_98.21">#N/A</definedName>
    <definedName name="ACCNT_98.22">#N/A</definedName>
    <definedName name="ACCNT_98.23">#N/A</definedName>
    <definedName name="ACCNT_98.24">#N/A</definedName>
    <definedName name="ACCNT_98.26">#N/A</definedName>
    <definedName name="ACCNT_98.3">#N/A</definedName>
    <definedName name="ACCNT_98.4">#N/A</definedName>
    <definedName name="ACCNT_98.40THRU90">#N/A</definedName>
    <definedName name="ACCNT_98.5">#N/A</definedName>
    <definedName name="ACCNT_98.51">#N/A</definedName>
    <definedName name="ACCNT_98.52">#N/A</definedName>
    <definedName name="ACCNT_98.6">#N/A</definedName>
    <definedName name="ACCNT_98.7">#N/A</definedName>
    <definedName name="ACCNT_98.8">#N/A</definedName>
    <definedName name="ACCNT_98.9">#N/A</definedName>
    <definedName name="ACCNT_98.91">#N/A</definedName>
    <definedName name="ACCNT_98.92">#N/A</definedName>
    <definedName name="ACCNT_98.93">#N/A</definedName>
    <definedName name="ACCNT_98.94">#N/A</definedName>
    <definedName name="ACCNT_99">#N/A</definedName>
    <definedName name="ACCNT_TOT">#N/A</definedName>
    <definedName name="Acdia">#N/A</definedName>
    <definedName name="Acspace">#N/A</definedName>
    <definedName name="ACT">#N/A</definedName>
    <definedName name="ACTIVITY_5">#N/A</definedName>
    <definedName name="ACTIVITY_6">#N/A</definedName>
    <definedName name="Ad">#N/A</definedName>
    <definedName name="adadad">#N/A</definedName>
    <definedName name="ADD">#N/A</definedName>
    <definedName name="addad">#N/A</definedName>
    <definedName name="Addia">#N/A</definedName>
    <definedName name="Address">#N/A</definedName>
    <definedName name="adfasfaw">#N/A</definedName>
    <definedName name="adjustment">#N/A</definedName>
    <definedName name="adsf">#N/A</definedName>
    <definedName name="Adspace">#N/A</definedName>
    <definedName name="Ae">#N/A</definedName>
    <definedName name="Aedia">#N/A</definedName>
    <definedName name="Aespace">#N/A</definedName>
    <definedName name="afafd">#N/A</definedName>
    <definedName name="afasdfafa">#N/A</definedName>
    <definedName name="AFF">#N/A</definedName>
    <definedName name="afgdsvzcx">#N/A</definedName>
    <definedName name="AFGIS_ELECT">#N/A</definedName>
    <definedName name="AggregateBaseCourse">#N/A</definedName>
    <definedName name="agsdfhgjdf">#N/A</definedName>
    <definedName name="agsdfhjk">#N/A</definedName>
    <definedName name="agsfdhjk">#N/A</definedName>
    <definedName name="ahmad">#N/A</definedName>
    <definedName name="Aic_Instrumentation_List">#N/A</definedName>
    <definedName name="air_trap">#N/A</definedName>
    <definedName name="AIRCON">#N/A</definedName>
    <definedName name="airoutlet">#N/A</definedName>
    <definedName name="Airport">#N/A</definedName>
    <definedName name="AirportStat">#N/A</definedName>
    <definedName name="AJYVNBGFVC">#N/A</definedName>
    <definedName name="all">#N/A</definedName>
    <definedName name="Allocation">#N/A</definedName>
    <definedName name="Amortization">#N/A</definedName>
    <definedName name="Amount" localSheetId="2">#REF!</definedName>
    <definedName name="Amount">#N/A</definedName>
    <definedName name="Amt_Contingency">#N/A</definedName>
    <definedName name="AMT_CONTINGENCY_FEE">#N/A</definedName>
    <definedName name="Amt_Demolition">#N/A</definedName>
    <definedName name="Amt_Design.Fee">#N/A</definedName>
    <definedName name="Amt_Direct.Cost">#N/A</definedName>
    <definedName name="Amt_Earth.Work">#N/A</definedName>
    <definedName name="Amt_Elec">#N/A</definedName>
    <definedName name="Amt_Ext.Civil">#N/A</definedName>
    <definedName name="Amt_Finish.Work">#N/A</definedName>
    <definedName name="Amt_Lift">#N/A</definedName>
    <definedName name="Amt_Mech">#N/A</definedName>
    <definedName name="Amt_Onsite">#N/A</definedName>
    <definedName name="Amt_Others">#N/A</definedName>
    <definedName name="Amt_PC.PS">#N/A</definedName>
    <definedName name="Amt_Pile.Work">#N/A</definedName>
    <definedName name="Amt_prev_paid">[2]CERTIFICATE!#REF!</definedName>
    <definedName name="Amt_prev_paid_range">[2]CERTIFICATE!#REF!</definedName>
    <definedName name="Amt_Project">#N/A</definedName>
    <definedName name="Amt_Sub.Struc">#N/A</definedName>
    <definedName name="Amt_Super.Struc">#N/A</definedName>
    <definedName name="Analysis">#N/A</definedName>
    <definedName name="AnalysisType">#N/A</definedName>
    <definedName name="angle">#N/A</definedName>
    <definedName name="annayam">#N/A</definedName>
    <definedName name="ANNUAL_EXPENDIT">#N/A</definedName>
    <definedName name="antiicpated">#N/A</definedName>
    <definedName name="APL">#N/A</definedName>
    <definedName name="app_q">#N/A</definedName>
    <definedName name="appndx">#N/A</definedName>
    <definedName name="apporx_quants">#N/A</definedName>
    <definedName name="appraisal">#N/A</definedName>
    <definedName name="APX_A">#N/A</definedName>
    <definedName name="APX_B">#N/A</definedName>
    <definedName name="APX_C">#N/A</definedName>
    <definedName name="APX_D">#N/A</definedName>
    <definedName name="APX_E">#N/A</definedName>
    <definedName name="APX_G">#N/A</definedName>
    <definedName name="aqwse">#N/A</definedName>
    <definedName name="ARCH_CITY">#N/A</definedName>
    <definedName name="ARCH_ESC">#N/A</definedName>
    <definedName name="ARCH_OLD_CITY">#N/A</definedName>
    <definedName name="ARCH_OLD_ESC">#N/A</definedName>
    <definedName name="ARCH_OLD_PROD">#N/A</definedName>
    <definedName name="ARCH_OLD_WAGE">#N/A</definedName>
    <definedName name="ARCH_PROD">#N/A</definedName>
    <definedName name="ARCH_WAGE">#N/A</definedName>
    <definedName name="Area12W">#N/A</definedName>
    <definedName name="Area13W">#N/A</definedName>
    <definedName name="area15w">#N/A</definedName>
    <definedName name="Area16W">#N/A</definedName>
    <definedName name="Area17W">#N/A</definedName>
    <definedName name="Area18W">#N/A</definedName>
    <definedName name="Area1W">#N/A</definedName>
    <definedName name="area21w">#N/A</definedName>
    <definedName name="Area23W">#N/A</definedName>
    <definedName name="area27w">#N/A</definedName>
    <definedName name="area2w">#N/A</definedName>
    <definedName name="Area8W">#N/A</definedName>
    <definedName name="areabroad">#N/A</definedName>
    <definedName name="areaC">#N/A</definedName>
    <definedName name="areacentral">#N/A</definedName>
    <definedName name="AREAEC">#N/A</definedName>
    <definedName name="areaencentre">#N/A</definedName>
    <definedName name="areafins">#N/A</definedName>
    <definedName name="areaM">#N/A</definedName>
    <definedName name="areaR11">#N/A</definedName>
    <definedName name="areaR12">#N/A</definedName>
    <definedName name="areaR13">#N/A</definedName>
    <definedName name="areaR14">#N/A</definedName>
    <definedName name="AREAS">#N/A</definedName>
    <definedName name="areawc2">#N/A</definedName>
    <definedName name="areawc3">#N/A</definedName>
    <definedName name="array">#N/A</definedName>
    <definedName name="ARTJNHBGVF">#N/A</definedName>
    <definedName name="as">#N/A</definedName>
    <definedName name="asadad">#N/A</definedName>
    <definedName name="ASDFASDFSDF">#N/A</definedName>
    <definedName name="ASGC">#N/A</definedName>
    <definedName name="AsphalticBaseCourse">#N/A</definedName>
    <definedName name="asrhgdn">#N/A</definedName>
    <definedName name="ASSA">#N/A</definedName>
    <definedName name="ASSETS">#N/A</definedName>
    <definedName name="assfdf">#N/A</definedName>
    <definedName name="asss">#N/A</definedName>
    <definedName name="asvrehtuymjnhbtgv">#N/A</definedName>
    <definedName name="autonum">#N/A</definedName>
    <definedName name="aux">#N/A</definedName>
    <definedName name="AUX_CONT_PNLS">#N/A</definedName>
    <definedName name="avfgdhbbvfdc">#N/A</definedName>
    <definedName name="AVSHRGVFDC">#N/A</definedName>
    <definedName name="awcevrghbtjny">#N/A</definedName>
    <definedName name="b_101">#N/A</definedName>
    <definedName name="b_102">#N/A</definedName>
    <definedName name="b_103">#N/A</definedName>
    <definedName name="b_31">#N/A</definedName>
    <definedName name="b_32">#N/A</definedName>
    <definedName name="b_33">#N/A</definedName>
    <definedName name="b_34">#N/A</definedName>
    <definedName name="b_41">#N/A</definedName>
    <definedName name="b_42">#N/A</definedName>
    <definedName name="b_51">#N/A</definedName>
    <definedName name="b_52">#N/A</definedName>
    <definedName name="b_71">#N/A</definedName>
    <definedName name="b_72">#N/A</definedName>
    <definedName name="b_81">#N/A</definedName>
    <definedName name="b_82">#N/A</definedName>
    <definedName name="b_83">#N/A</definedName>
    <definedName name="b_91">#N/A</definedName>
    <definedName name="b_92">#N/A</definedName>
    <definedName name="b_93">#N/A</definedName>
    <definedName name="b_94">#N/A</definedName>
    <definedName name="b_95">#N/A</definedName>
    <definedName name="b_96">#N/A</definedName>
    <definedName name="b_97">#N/A</definedName>
    <definedName name="B_FLG">#N/A</definedName>
    <definedName name="B1T1">#N/A</definedName>
    <definedName name="B1T2">#N/A</definedName>
    <definedName name="B1T3">#N/A</definedName>
    <definedName name="B2T1">#N/A</definedName>
    <definedName name="B2T2">#N/A</definedName>
    <definedName name="B2T3">#N/A</definedName>
    <definedName name="B3T1">#N/A</definedName>
    <definedName name="B3T2">#N/A</definedName>
    <definedName name="B3T3">#N/A</definedName>
    <definedName name="B4T1">#N/A</definedName>
    <definedName name="B4T2">#N/A</definedName>
    <definedName name="B4T3">#N/A</definedName>
    <definedName name="B5T1">#N/A</definedName>
    <definedName name="B5T2">#N/A</definedName>
    <definedName name="B5T3">#N/A</definedName>
    <definedName name="Ba">#N/A</definedName>
    <definedName name="back_pressure">#N/A</definedName>
    <definedName name="Badia">#N/A</definedName>
    <definedName name="bagheri">#N/A</definedName>
    <definedName name="bagnaa">#N/A</definedName>
    <definedName name="ball">#N/A</definedName>
    <definedName name="ban">#N/A</definedName>
    <definedName name="BARBICAN">#N/A</definedName>
    <definedName name="BASE">#N/A</definedName>
    <definedName name="Base_Qty_DB">#N/A</definedName>
    <definedName name="BASE_Summary">#N/A</definedName>
    <definedName name="BASE_Summary1">#N/A</definedName>
    <definedName name="BASE_Summary2">#N/A</definedName>
    <definedName name="BaseD">#N/A</definedName>
    <definedName name="BaseDate">#N/A</definedName>
    <definedName name="BaseDay">#N/A</definedName>
    <definedName name="BaseM">#N/A</definedName>
    <definedName name="BASEMENT">#N/A</definedName>
    <definedName name="BaseMonth">#N/A</definedName>
    <definedName name="BaseYear">#N/A</definedName>
    <definedName name="Basic_data">#N/A</definedName>
    <definedName name="BASIS">#N/A</definedName>
    <definedName name="BASIS1">#N/A</definedName>
    <definedName name="Baspace">#N/A</definedName>
    <definedName name="bazfvs">#N/A</definedName>
    <definedName name="BB">#N/A</definedName>
    <definedName name="bbadi">#N/A</definedName>
    <definedName name="BBB">#N/A</definedName>
    <definedName name="bbbbbbbbbbbbbbbbbbbbbb">#N/A</definedName>
    <definedName name="Bbdia">#N/A</definedName>
    <definedName name="Bbspace">#N/A</definedName>
    <definedName name="BC">#N/A</definedName>
    <definedName name="Bcdia">#N/A</definedName>
    <definedName name="BCNo">#N/A</definedName>
    <definedName name="Bcspace">#N/A</definedName>
    <definedName name="bd">#N/A</definedName>
    <definedName name="Bddia">#N/A</definedName>
    <definedName name="BDR">#N/A</definedName>
    <definedName name="BDRBLD">#N/A</definedName>
    <definedName name="Bdspace">#N/A</definedName>
    <definedName name="Be">#N/A</definedName>
    <definedName name="Bedia">#N/A</definedName>
    <definedName name="Beg_Bal">#N/A</definedName>
    <definedName name="Bespace">#N/A</definedName>
    <definedName name="Bid_Currency_Rate">#N/A</definedName>
    <definedName name="Biju">#N/A</definedName>
    <definedName name="Bill3Page1">#N/A</definedName>
    <definedName name="Bill3Page10">#N/A</definedName>
    <definedName name="Bill3Page11">#N/A</definedName>
    <definedName name="Bill3Page12">#N/A</definedName>
    <definedName name="Bill3Page13">#N/A</definedName>
    <definedName name="Bill3Page14">#N/A</definedName>
    <definedName name="Bill3page15">#N/A</definedName>
    <definedName name="Bill3Page16">#N/A</definedName>
    <definedName name="Bill3Page2">#N/A</definedName>
    <definedName name="Bill3Page3">#N/A</definedName>
    <definedName name="Bill3Page4">#N/A</definedName>
    <definedName name="Bill3Page5">#N/A</definedName>
    <definedName name="Bill3Page6">#N/A</definedName>
    <definedName name="Bill3Page7">#N/A</definedName>
    <definedName name="Bill3Page8">#N/A</definedName>
    <definedName name="Bill3Page9">#N/A</definedName>
    <definedName name="Bill4Page1">#N/A</definedName>
    <definedName name="Bill4Page10">#N/A</definedName>
    <definedName name="Bill4Page11">#N/A</definedName>
    <definedName name="Bill4Page12">#N/A</definedName>
    <definedName name="Bill4Page2">#N/A</definedName>
    <definedName name="Bill4Page3">#N/A</definedName>
    <definedName name="Bill4Page4">#N/A</definedName>
    <definedName name="Bill4Page5">#N/A</definedName>
    <definedName name="Bill4Page6">#N/A</definedName>
    <definedName name="Bill4Page7">#N/A</definedName>
    <definedName name="Bill4Page8">#N/A</definedName>
    <definedName name="Bill4Page9">#N/A</definedName>
    <definedName name="Bill5Page1">#N/A</definedName>
    <definedName name="Bill5Page10">#N/A</definedName>
    <definedName name="Bill5Page2">#N/A</definedName>
    <definedName name="Bill5Page3">#N/A</definedName>
    <definedName name="Bill5Page4">#N/A</definedName>
    <definedName name="Bill5Page5">#N/A</definedName>
    <definedName name="Bill5Page6">#N/A</definedName>
    <definedName name="Bill5Page7">#N/A</definedName>
    <definedName name="Bill5Page8">#N/A</definedName>
    <definedName name="Bill5Page9">#N/A</definedName>
    <definedName name="BILL5T">#N/A</definedName>
    <definedName name="Bill6Page1">#N/A</definedName>
    <definedName name="Bill6Page10">#N/A</definedName>
    <definedName name="Bill6Page11">#N/A</definedName>
    <definedName name="Bill6Page12">#N/A</definedName>
    <definedName name="Bill6Page13">#N/A</definedName>
    <definedName name="Bill6Page14">#N/A</definedName>
    <definedName name="Bill6Page15">#N/A</definedName>
    <definedName name="Bill6Page16">#N/A</definedName>
    <definedName name="Bill6Page17">#N/A</definedName>
    <definedName name="Bill6Page18">#N/A</definedName>
    <definedName name="Bill6page19">#N/A</definedName>
    <definedName name="Bill6Page2">#N/A</definedName>
    <definedName name="Bill6Page20">#N/A</definedName>
    <definedName name="Bill6Page21">#N/A</definedName>
    <definedName name="Bill6Page22">#N/A</definedName>
    <definedName name="Bill6Page23">#N/A</definedName>
    <definedName name="Bill6Page24">#N/A</definedName>
    <definedName name="Bill6Page25">#N/A</definedName>
    <definedName name="Bill6Page26">#N/A</definedName>
    <definedName name="Bill6Page27">#N/A</definedName>
    <definedName name="Bill6Page3">#N/A</definedName>
    <definedName name="Bill6Page4">#N/A</definedName>
    <definedName name="Bill6Page5">#N/A</definedName>
    <definedName name="Bill6Page6">#N/A</definedName>
    <definedName name="Bill6Page7">#N/A</definedName>
    <definedName name="Bill6Page8">#N/A</definedName>
    <definedName name="Bill6Page9">#N/A</definedName>
    <definedName name="billname1">#N/A</definedName>
    <definedName name="billname2">#N/A</definedName>
    <definedName name="billname3">#N/A</definedName>
    <definedName name="BillTo">#N/A</definedName>
    <definedName name="BIN">#N/A</definedName>
    <definedName name="Bitumen">#N/A</definedName>
    <definedName name="blankline">#N/A</definedName>
    <definedName name="BldArea">#N/A</definedName>
    <definedName name="bnd">#N/A</definedName>
    <definedName name="BOGROLLS">#N/A</definedName>
    <definedName name="BOLT">#N/A</definedName>
    <definedName name="book5">#N/A</definedName>
    <definedName name="BOP_INS">#N/A</definedName>
    <definedName name="BOP_LAB">#N/A</definedName>
    <definedName name="BOP_MAT">#N/A</definedName>
    <definedName name="BOP40_CITY">#N/A</definedName>
    <definedName name="BOP40_ESC">#N/A</definedName>
    <definedName name="BOP40_OLD_CITY">#N/A</definedName>
    <definedName name="BOP40_OLD_ESC">#N/A</definedName>
    <definedName name="BOP40_OLD_PROD">#N/A</definedName>
    <definedName name="BOP40_OLD_WAGE">#N/A</definedName>
    <definedName name="BOP40_PROD">#N/A</definedName>
    <definedName name="BOP40_WAGE">#N/A</definedName>
    <definedName name="BOQ">#N/A</definedName>
    <definedName name="BOQOYIP">#N/A</definedName>
    <definedName name="Bored_60">#N/A</definedName>
    <definedName name="BOSS">#N/A</definedName>
    <definedName name="BOX_RA02">#N/A</definedName>
    <definedName name="BOX_RB02">#N/A</definedName>
    <definedName name="boxes">#N/A</definedName>
    <definedName name="br">#N/A</definedName>
    <definedName name="budget">#N/A</definedName>
    <definedName name="build_up">#N/A</definedName>
    <definedName name="BUILDER_S__WORK__IN_CONNECTION">#N/A</definedName>
    <definedName name="Building_Rev">#N/A</definedName>
    <definedName name="BuildingVar_Rev">#N/A</definedName>
    <definedName name="BuiltIn_Print_Area___0">#N/A</definedName>
    <definedName name="BULK_EARTHWORKS">#N/A</definedName>
    <definedName name="BULKS80_CITY">#N/A</definedName>
    <definedName name="BULKS80_ESC">#N/A</definedName>
    <definedName name="BULKS80_HRS">#N/A</definedName>
    <definedName name="BULKS80_LAB">#N/A</definedName>
    <definedName name="BULKS80_MAT">#N/A</definedName>
    <definedName name="BULKS80_OLD_CITY">#N/A</definedName>
    <definedName name="BULKS80_OLD_ESC">#N/A</definedName>
    <definedName name="BULKS80_OLD_PROD">#N/A</definedName>
    <definedName name="BULKS80_OLD_WAGE">#N/A</definedName>
    <definedName name="BULKS80_PROD">#N/A</definedName>
    <definedName name="BULKS80_SC">#N/A</definedName>
    <definedName name="BULKS80_SCHRS">#N/A</definedName>
    <definedName name="BULKS80_TOT">#N/A</definedName>
    <definedName name="BULKS80_WAGE">#N/A</definedName>
    <definedName name="BULKS81_QTY">#N/A</definedName>
    <definedName name="BULKS82_QTY">#N/A</definedName>
    <definedName name="BULKS84_ACL">#N/A</definedName>
    <definedName name="BULKS84_CKTS">#N/A</definedName>
    <definedName name="BULKS84_QTY">#N/A</definedName>
    <definedName name="BULKS85_QTY">#N/A</definedName>
    <definedName name="BUPA">#N/A</definedName>
    <definedName name="BUPA1">#N/A</definedName>
    <definedName name="BUS">#N/A</definedName>
    <definedName name="Business_Travel_Rates">#N/A</definedName>
    <definedName name="butterfly">#N/A</definedName>
    <definedName name="button_area_1">#N/A</definedName>
    <definedName name="c.s.">#N/A</definedName>
    <definedName name="C_">#N/A</definedName>
    <definedName name="C_1">#N/A</definedName>
    <definedName name="c_101">#N/A</definedName>
    <definedName name="c_102">#N/A</definedName>
    <definedName name="c_103">#N/A</definedName>
    <definedName name="c_31">#N/A</definedName>
    <definedName name="c_32">#N/A</definedName>
    <definedName name="c_33">#N/A</definedName>
    <definedName name="c_34">#N/A</definedName>
    <definedName name="c_41">#N/A</definedName>
    <definedName name="c_42">#N/A</definedName>
    <definedName name="c_51">#N/A</definedName>
    <definedName name="c_52">#N/A</definedName>
    <definedName name="c_71">#N/A</definedName>
    <definedName name="c_72">#N/A</definedName>
    <definedName name="c_81">#N/A</definedName>
    <definedName name="c_82">#N/A</definedName>
    <definedName name="c_83">#N/A</definedName>
    <definedName name="c_83\">#N/A</definedName>
    <definedName name="c_91">#N/A</definedName>
    <definedName name="c_92">#N/A</definedName>
    <definedName name="c_93">#N/A</definedName>
    <definedName name="c_94">#N/A</definedName>
    <definedName name="c_95">#N/A</definedName>
    <definedName name="c_96">#N/A</definedName>
    <definedName name="c_97">#N/A</definedName>
    <definedName name="CABLE_5KV">#N/A</definedName>
    <definedName name="CABLE_600V">#N/A</definedName>
    <definedName name="CABLE_PRICING">#N/A</definedName>
    <definedName name="CABLE_TYPE_15KV">#N/A</definedName>
    <definedName name="CABLE_TYPE_5KV">#N/A</definedName>
    <definedName name="cafgsfvd">#N/A</definedName>
    <definedName name="CalcTerm">#N/A</definedName>
    <definedName name="CAP">#N/A</definedName>
    <definedName name="Case_100">#N/A</definedName>
    <definedName name="Case_80">#N/A</definedName>
    <definedName name="CASFLO">#N/A</definedName>
    <definedName name="cash">#N/A</definedName>
    <definedName name="cashfl">#N/A</definedName>
    <definedName name="CatEyes">#N/A</definedName>
    <definedName name="CC">#N/A</definedName>
    <definedName name="CCC">#N/A</definedName>
    <definedName name="CCR">#N/A</definedName>
    <definedName name="CCS">#N/A</definedName>
    <definedName name="CCT">#N/A</definedName>
    <definedName name="Ceiling">#N/A</definedName>
    <definedName name="CEILING_FINISHES">#N/A</definedName>
    <definedName name="celltips_area">#N/A</definedName>
    <definedName name="CEMS_SYS">#N/A</definedName>
    <definedName name="Certi_unitprice">#N/A</definedName>
    <definedName name="Certi_unitprice_h">#N/A</definedName>
    <definedName name="Certi_unitprice_u">#N/A</definedName>
    <definedName name="CFS">#N/A</definedName>
    <definedName name="cgfhjkgl">#N/A</definedName>
    <definedName name="change">#N/A</definedName>
    <definedName name="change_year">#N/A</definedName>
    <definedName name="chart">#N/A</definedName>
    <definedName name="check">#N/A</definedName>
    <definedName name="CHECKEDBY_ELBK">#N/A</definedName>
    <definedName name="CHECKEDBY_ELEQ">#N/A</definedName>
    <definedName name="CHECKEDBY_INSTR">#N/A</definedName>
    <definedName name="chem">0.6</definedName>
    <definedName name="chenxin">#N/A</definedName>
    <definedName name="chris">#N/A</definedName>
    <definedName name="chw">0.8</definedName>
    <definedName name="CIP">#N/A</definedName>
    <definedName name="CIRCUITS">#N/A</definedName>
    <definedName name="city1area">#N/A</definedName>
    <definedName name="Civ_Det_Des">#N/A</definedName>
    <definedName name="CIVIL_OLD_CITY">#N/A</definedName>
    <definedName name="CIVIL_OLD_ESC">#N/A</definedName>
    <definedName name="CIVIL_OLD_WAGE">#N/A</definedName>
    <definedName name="CIVIL10_CITY">#N/A</definedName>
    <definedName name="CIVIL10_ESC">#N/A</definedName>
    <definedName name="CIVIL10_OLD_PROD">#N/A</definedName>
    <definedName name="CIVIL10_PROD">#N/A</definedName>
    <definedName name="CIVIL10_WAGE">#N/A</definedName>
    <definedName name="CKT_QTY">#N/A</definedName>
    <definedName name="CKTS">#N/A</definedName>
    <definedName name="CKTS_SWYD">#N/A</definedName>
    <definedName name="Claim">#N/A</definedName>
    <definedName name="claims">#N/A</definedName>
    <definedName name="ClearingAndGrubbing">#N/A</definedName>
    <definedName name="cMthRef">#N/A</definedName>
    <definedName name="CNTL_VALVE">#N/A</definedName>
    <definedName name="CNTL_VALVE_PRICE">#N/A</definedName>
    <definedName name="CODE">#N/A</definedName>
    <definedName name="CODE_AFGIS">#N/A</definedName>
    <definedName name="CODE_B">#N/A</definedName>
    <definedName name="CODE_E">#N/A</definedName>
    <definedName name="CODE_F">#N/A</definedName>
    <definedName name="CODE_MPA">#N/A</definedName>
    <definedName name="CODE_P">#N/A</definedName>
    <definedName name="code_q">#N/A</definedName>
    <definedName name="CODE_S">#N/A</definedName>
    <definedName name="colarea">#N/A</definedName>
    <definedName name="ColdRoomSuppliers">#REF!</definedName>
    <definedName name="COLOR">#N/A</definedName>
    <definedName name="COM">#N/A</definedName>
    <definedName name="COMMUNICATION__INSTALLATIONS">#N/A</definedName>
    <definedName name="Comp_ME">#N/A</definedName>
    <definedName name="Comp_occ">#N/A</definedName>
    <definedName name="Comp_Occ_Rate">#N/A</definedName>
    <definedName name="Comp1Seg1">"Check Box 1"</definedName>
    <definedName name="Completion">#N/A</definedName>
    <definedName name="CompOcc">#N/A</definedName>
    <definedName name="CompOccRate">#N/A</definedName>
    <definedName name="CompRates">#N/A</definedName>
    <definedName name="CompSales">#N/A</definedName>
    <definedName name="CompValParam">#N/A</definedName>
    <definedName name="CON">#N/A</definedName>
    <definedName name="Con_unitprice">#N/A</definedName>
    <definedName name="Conc">#N/A</definedName>
    <definedName name="Conc_1">#N/A</definedName>
    <definedName name="Conc_10">#N/A</definedName>
    <definedName name="Conc_100">#N/A</definedName>
    <definedName name="Conc_20">#N/A</definedName>
    <definedName name="Conc_24">#N/A</definedName>
    <definedName name="Conc_30">#N/A</definedName>
    <definedName name="Conc_40">#N/A</definedName>
    <definedName name="Conc_50">#N/A</definedName>
    <definedName name="Conc_60">#N/A</definedName>
    <definedName name="Conc_70">#N/A</definedName>
    <definedName name="Conc_80">#N/A</definedName>
    <definedName name="Conc_90">#N/A</definedName>
    <definedName name="CONCOURSE">#N/A</definedName>
    <definedName name="ConcreteClassA">#N/A</definedName>
    <definedName name="ConcreteClassB">#N/A</definedName>
    <definedName name="cond" localSheetId="3">chw</definedName>
    <definedName name="cond">chw</definedName>
    <definedName name="COND_PRICING">#N/A</definedName>
    <definedName name="condition">#N/A</definedName>
    <definedName name="CONDUIT">#N/A</definedName>
    <definedName name="Cons_Hrs">#N/A</definedName>
    <definedName name="Cons_Rev">#N/A</definedName>
    <definedName name="CONST_BASIS">#N/A</definedName>
    <definedName name="CONT" localSheetId="2">[1]Payment!#REF!</definedName>
    <definedName name="Cont">#N/A</definedName>
    <definedName name="Cont1">#N/A</definedName>
    <definedName name="contents">#N/A</definedName>
    <definedName name="Contract_sum1">#N/A</definedName>
    <definedName name="Contractor">#N/A</definedName>
    <definedName name="Conv">#N/A</definedName>
    <definedName name="COPP">#N/A</definedName>
    <definedName name="copper">#N/A</definedName>
    <definedName name="COPPER_PRICE">#N/A</definedName>
    <definedName name="copy_this">#N/A</definedName>
    <definedName name="COPYOFMPSCHEDULE">#N/A</definedName>
    <definedName name="cost">#N/A</definedName>
    <definedName name="COST_RANGE">#N/A</definedName>
    <definedName name="COST_RATE">#N/A</definedName>
    <definedName name="Cost_Temp.Equip">#N/A</definedName>
    <definedName name="COSTCOMP10">#N/A</definedName>
    <definedName name="COSTCOMP11">#N/A</definedName>
    <definedName name="CostingRatesArray">[3]CostingRates!#REF!</definedName>
    <definedName name="CostingRateSelectionArray">#REF!</definedName>
    <definedName name="CostingRateType">#REF!</definedName>
    <definedName name="costval">#N/A</definedName>
    <definedName name="costval1">#N/A</definedName>
    <definedName name="Costval10">#N/A</definedName>
    <definedName name="Costval11">#N/A</definedName>
    <definedName name="costval2">#N/A</definedName>
    <definedName name="Costval3">#N/A</definedName>
    <definedName name="Costval4">#N/A</definedName>
    <definedName name="Costval5">#N/A</definedName>
    <definedName name="Costval6">#N/A</definedName>
    <definedName name="Costval7">#N/A</definedName>
    <definedName name="Costval8">#N/A</definedName>
    <definedName name="Costval9">#N/A</definedName>
    <definedName name="COUNT_RANGE">#N/A</definedName>
    <definedName name="country">#N/A</definedName>
    <definedName name="CountryOfOrigin">#REF!</definedName>
    <definedName name="CPLG">#N/A</definedName>
    <definedName name="cprop">#N/A</definedName>
    <definedName name="CRIT_VALVE">#N/A</definedName>
    <definedName name="Criteria_MI">#N/A</definedName>
    <definedName name="CSS">#N/A</definedName>
    <definedName name="CU_ADJ">#N/A</definedName>
    <definedName name="CU_ADJ_MV">#N/A</definedName>
    <definedName name="CumulativeFinancialProgress">#N/A</definedName>
    <definedName name="CumulativePercentCompletion">#N/A</definedName>
    <definedName name="curex">#N/A</definedName>
    <definedName name="Currencies">#REF!</definedName>
    <definedName name="Currency">#N/A</definedName>
    <definedName name="Currency_converter">#N/A</definedName>
    <definedName name="Currency_List">OFFSET([0]!Microsoft_Investor_Currency_Rates, 4, 0, ROWS([0]!Microsoft_Investor_Currency_Rates) - 12, 1)</definedName>
    <definedName name="Currency_List_Lookup">OFFSET('[4]MSN MoneyCentral Currency Rates'!Microsoft_Investor_Currency_Rates, 4, 0, ROWS('[4]MSN MoneyCentral Currency Rates'!Microsoft_Investor_Currency_Rates) - 12, 3)</definedName>
    <definedName name="CurrencyCodes">#REF!</definedName>
    <definedName name="CurrencyRates">#REF!</definedName>
    <definedName name="CurrencyRatesRev1">#REF!</definedName>
    <definedName name="CurrencyRatesRev2">#REF!</definedName>
    <definedName name="CurrencyRatesRev3">#REF!</definedName>
    <definedName name="CurrencyRatesRev4">#REF!</definedName>
    <definedName name="CurrencyRatesRevSpl">#REF!</definedName>
    <definedName name="Current">#N/A</definedName>
    <definedName name="Current_Currency_Rate">#N/A</definedName>
    <definedName name="CustomFabricators">#REF!</definedName>
    <definedName name="CVL_FAC">#N/A</definedName>
    <definedName name="cwaervgtbhynjoiuyhjtgvcf">#N/A</definedName>
    <definedName name="czfgbhnd">#N/A</definedName>
    <definedName name="czvbxjnkm">#N/A</definedName>
    <definedName name="d">#N/A</definedName>
    <definedName name="d_101">#N/A</definedName>
    <definedName name="d_102">#N/A</definedName>
    <definedName name="d_103">#N/A</definedName>
    <definedName name="d_103\">#N/A</definedName>
    <definedName name="d_21">#N/A</definedName>
    <definedName name="d_22">#N/A</definedName>
    <definedName name="d_31">#N/A</definedName>
    <definedName name="d_32">#N/A</definedName>
    <definedName name="d_33">#N/A</definedName>
    <definedName name="d_34">#N/A</definedName>
    <definedName name="d_41">#N/A</definedName>
    <definedName name="d_42">#N/A</definedName>
    <definedName name="d_51">#N/A</definedName>
    <definedName name="d_52">#N/A</definedName>
    <definedName name="d_71">#N/A</definedName>
    <definedName name="d_72">#N/A</definedName>
    <definedName name="d_81">#N/A</definedName>
    <definedName name="d_82">#N/A</definedName>
    <definedName name="d_83">#N/A</definedName>
    <definedName name="d_91">#N/A</definedName>
    <definedName name="d_92">#N/A</definedName>
    <definedName name="d_93">#N/A</definedName>
    <definedName name="d_94">#N/A</definedName>
    <definedName name="d_95">#N/A</definedName>
    <definedName name="D12_">#N/A</definedName>
    <definedName name="D20_">#N/A</definedName>
    <definedName name="daad">#N/A</definedName>
    <definedName name="dada">#N/A</definedName>
    <definedName name="daniel">#N/A</definedName>
    <definedName name="dasfsafd">"city"&amp;" "&amp;"state"</definedName>
    <definedName name="DATA_1">#N/A</definedName>
    <definedName name="DATA_10">#N/A</definedName>
    <definedName name="DATA_11">#N/A</definedName>
    <definedName name="DATA_12">#N/A</definedName>
    <definedName name="DATA_13">#N/A</definedName>
    <definedName name="DATA_14">#N/A</definedName>
    <definedName name="DATA_15">#N/A</definedName>
    <definedName name="DATA_16">#N/A</definedName>
    <definedName name="DATA_17">#N/A</definedName>
    <definedName name="DATA_18">#N/A</definedName>
    <definedName name="DATA_19">#N/A</definedName>
    <definedName name="DATA_2">#N/A</definedName>
    <definedName name="DATA_20">#N/A</definedName>
    <definedName name="DATA_21">#N/A</definedName>
    <definedName name="DATA_22">#N/A</definedName>
    <definedName name="DATA_23">#N/A</definedName>
    <definedName name="DATA_24">#N/A</definedName>
    <definedName name="DATA_25">#N/A</definedName>
    <definedName name="DATA_3">#N/A</definedName>
    <definedName name="DATA_4">#N/A</definedName>
    <definedName name="DATA_5">#N/A</definedName>
    <definedName name="DATA_6">#N/A</definedName>
    <definedName name="DATA_7">#N/A</definedName>
    <definedName name="DATA_8">#N/A</definedName>
    <definedName name="DATA_9">#N/A</definedName>
    <definedName name="DATA_FAC">#N/A</definedName>
    <definedName name="data1">#N/A</definedName>
    <definedName name="data10">#N/A</definedName>
    <definedName name="data100">#N/A</definedName>
    <definedName name="data101">#N/A</definedName>
    <definedName name="data11">#N/A</definedName>
    <definedName name="data12">#N/A</definedName>
    <definedName name="data13">#N/A</definedName>
    <definedName name="data14">#N/A</definedName>
    <definedName name="data15">#N/A</definedName>
    <definedName name="data16">#N/A</definedName>
    <definedName name="data17">#N/A</definedName>
    <definedName name="data18">#N/A</definedName>
    <definedName name="data19">#N/A</definedName>
    <definedName name="data2">#N/A</definedName>
    <definedName name="data20">#N/A</definedName>
    <definedName name="data21">#N/A</definedName>
    <definedName name="data22">#N/A</definedName>
    <definedName name="data23">#N/A</definedName>
    <definedName name="data24">#N/A</definedName>
    <definedName name="data25">#N/A</definedName>
    <definedName name="data26">#N/A</definedName>
    <definedName name="data27">#N/A</definedName>
    <definedName name="data28">#N/A</definedName>
    <definedName name="data29">#N/A</definedName>
    <definedName name="data3">#N/A</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#N/A</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#N/A</definedName>
    <definedName name="data78">#N/A</definedName>
    <definedName name="data79">#N/A</definedName>
    <definedName name="data8" localSheetId="2">#REF!</definedName>
    <definedName name="data8">#N/A</definedName>
    <definedName name="data80">#N/A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Database_MI">#N/A</definedName>
    <definedName name="DATACHECKED_ELBK">#N/A</definedName>
    <definedName name="DATACHECKED_ELEQ">#N/A</definedName>
    <definedName name="DATACHECKED_INSTR">#N/A</definedName>
    <definedName name="DATE">[1]Payment!#REF!</definedName>
    <definedName name="DATECHECKED_ELBK">#N/A</definedName>
    <definedName name="DATECHECKED_ELEQ">#N/A</definedName>
    <definedName name="DATECHECKED_INSTR">#N/A</definedName>
    <definedName name="DaysMonth">#N/A</definedName>
    <definedName name="DaysMonth1">#N/A</definedName>
    <definedName name="DaysWeek">#N/A</definedName>
    <definedName name="DaysWeek1">#N/A</definedName>
    <definedName name="DaysYear">#N/A</definedName>
    <definedName name="DaysYear1">#N/A</definedName>
    <definedName name="DB_PRICING">#N/A</definedName>
    <definedName name="DBC">#N/A</definedName>
    <definedName name="DBD">#N/A</definedName>
    <definedName name="DBE">#N/A</definedName>
    <definedName name="DBST1">#N/A</definedName>
    <definedName name="DBST2">#N/A</definedName>
    <definedName name="DCest">#N/A</definedName>
    <definedName name="DCF">#N/A</definedName>
    <definedName name="DCS_SYS">#N/A</definedName>
    <definedName name="DD">#N/A</definedName>
    <definedName name="DDD">#N/A</definedName>
    <definedName name="DDDD">#N/A</definedName>
    <definedName name="ddddd">#N/A</definedName>
    <definedName name="deddd">#N/A</definedName>
    <definedName name="DEM">#N/A</definedName>
    <definedName name="demand">#N/A</definedName>
    <definedName name="DemandGrowth">#N/A</definedName>
    <definedName name="Deposit">#N/A</definedName>
    <definedName name="DEPTH">#N/A</definedName>
    <definedName name="Desc_Cntl_Valves">#N/A</definedName>
    <definedName name="Desc_Conduit">#N/A</definedName>
    <definedName name="Desc_DB">#N/A</definedName>
    <definedName name="Desc_DB1">#N/A</definedName>
    <definedName name="Desc_DC">#N/A</definedName>
    <definedName name="Desc_MV_Cable">#N/A</definedName>
    <definedName name="Desc_Other">#N/A</definedName>
    <definedName name="Desc_Par1_Conduit">#N/A</definedName>
    <definedName name="Desc_Par1_DB">#N/A</definedName>
    <definedName name="Desc_Par2_Conduit">#N/A</definedName>
    <definedName name="Desc_Par3_DB">#N/A</definedName>
    <definedName name="Desc_Par6_DB">#N/A</definedName>
    <definedName name="Desc_Tray">#N/A</definedName>
    <definedName name="Description">#N/A</definedName>
    <definedName name="DesRatio">#N/A</definedName>
    <definedName name="DESUP_HTRS">#N/A</definedName>
    <definedName name="DETAIL">[1]Payment!#REF!</definedName>
    <definedName name="DETAIL_TOT">#N/A</definedName>
    <definedName name="DEVBUD">#N/A</definedName>
    <definedName name="Developmentcost">#N/A</definedName>
    <definedName name="DevelopmentCosts">#N/A</definedName>
    <definedName name="Developproforma">#N/A</definedName>
    <definedName name="DEVPROD">#N/A</definedName>
    <definedName name="dewghjuyidu">#N/A</definedName>
    <definedName name="df">#N/A</definedName>
    <definedName name="DFFF">#N/A</definedName>
    <definedName name="dfffff">#N/A</definedName>
    <definedName name="dfgg">#N/A</definedName>
    <definedName name="dflt4">'[5]Customize Your Invoice'!$E$26</definedName>
    <definedName name="dflt5">'[5]Customize Your Invoice'!$E$27</definedName>
    <definedName name="dflt6">'[5]Customize Your Invoice'!$D$28</definedName>
    <definedName name="dgfd">#N/A</definedName>
    <definedName name="dgfsahjkl">#N/A</definedName>
    <definedName name="DGGG">#N/A</definedName>
    <definedName name="di">#N/A</definedName>
    <definedName name="diameter">#N/A</definedName>
    <definedName name="diaphragm">#N/A</definedName>
    <definedName name="DIRECT_BURIAL">#N/A</definedName>
    <definedName name="DirHrs">#N/A</definedName>
    <definedName name="DirHrs1">#N/A</definedName>
    <definedName name="DiscRep">#N/A</definedName>
    <definedName name="display_area_2">#N/A</definedName>
    <definedName name="DISPOSAL__INSTALLATIONS">#N/A</definedName>
    <definedName name="DIV">#N/A</definedName>
    <definedName name="DIVcompare">#N/A</definedName>
    <definedName name="dngshfdzg">#N/A</definedName>
    <definedName name="Doc_Hrs">#N/A</definedName>
    <definedName name="door">#N/A</definedName>
    <definedName name="Door_etc">#N/A</definedName>
    <definedName name="dP_INST">#N/A</definedName>
    <definedName name="Dr_rate">#N/A</definedName>
    <definedName name="drain_trap">#N/A</definedName>
    <definedName name="dsdasff">#N/A</definedName>
    <definedName name="dsf">#N/A</definedName>
    <definedName name="dsfasfgssga">#N/A</definedName>
    <definedName name="DST">#N/A</definedName>
    <definedName name="dual_plate_check">#N/A</definedName>
    <definedName name="DUCT">#N/A</definedName>
    <definedName name="dummy">#N/A</definedName>
    <definedName name="duplex_strainer">#N/A</definedName>
    <definedName name="Duration1">#N/A</definedName>
    <definedName name="dvbgf">#N/A</definedName>
    <definedName name="dw">#N/A</definedName>
    <definedName name="DW9_">#N/A</definedName>
    <definedName name="E">#N/A</definedName>
    <definedName name="e_r">#N/A</definedName>
    <definedName name="Earth_p60">#N/A</definedName>
    <definedName name="Earth_p70">#N/A</definedName>
    <definedName name="Earth_p90">#N/A</definedName>
    <definedName name="EconIndicators">#N/A</definedName>
    <definedName name="EconIndPrimary">#N/A</definedName>
    <definedName name="Economic_Ground_Rent">#N/A</definedName>
    <definedName name="Economy">#N/A</definedName>
    <definedName name="edgar">#N/A</definedName>
    <definedName name="EE">#N/A</definedName>
    <definedName name="EEC">#N/A</definedName>
    <definedName name="EEE">#N/A</definedName>
    <definedName name="eeeeeeeeeeeee">#N/A</definedName>
    <definedName name="EFA">#N/A</definedName>
    <definedName name="Efeco">#N/A</definedName>
    <definedName name="efrdefd">#N/A</definedName>
    <definedName name="EFTR2">#N/A</definedName>
    <definedName name="Ei_Summary">#N/A</definedName>
    <definedName name="ELBLK_REMARKS">#N/A</definedName>
    <definedName name="Ele" localSheetId="3">{"'Break down'!$A$4"}</definedName>
    <definedName name="Ele">{"'Break down'!$A$4"}</definedName>
    <definedName name="elec_cost">#N/A</definedName>
    <definedName name="elec_factor">#N/A</definedName>
    <definedName name="ELEC_INSTR">#N/A</definedName>
    <definedName name="ELECTRICAL">#N/A</definedName>
    <definedName name="ELEQ_REMARKS">#N/A</definedName>
    <definedName name="EMB_METAL_COND">#N/A</definedName>
    <definedName name="Emb108a">#N/A</definedName>
    <definedName name="Emb108c">#N/A</definedName>
    <definedName name="EmbedQty">#N/A</definedName>
    <definedName name="Employers">#N/A</definedName>
    <definedName name="End_Bal">#N/A</definedName>
    <definedName name="End_Print1">#N/A</definedName>
    <definedName name="End_Print2">#N/A</definedName>
    <definedName name="End_Print3">#N/A</definedName>
    <definedName name="End_Print4">#N/A</definedName>
    <definedName name="End_Print5">#N/A</definedName>
    <definedName name="End_Print6">#N/A</definedName>
    <definedName name="End_Print7">#N/A</definedName>
    <definedName name="endhome">#N/A</definedName>
    <definedName name="Eng_Hrs">#N/A</definedName>
    <definedName name="Eng_Rev">#N/A</definedName>
    <definedName name="EnteredCurrencies" localSheetId="2">BOQ!#REF!</definedName>
    <definedName name="EnteredCurrencies">#REF!</definedName>
    <definedName name="EOL">#N/A</definedName>
    <definedName name="EOTLAST">#N/A</definedName>
    <definedName name="equip">#N/A</definedName>
    <definedName name="EQUIP70_CITY">#N/A</definedName>
    <definedName name="EQUIP70_ESC">#N/A</definedName>
    <definedName name="EQUIP70_HRS">#N/A</definedName>
    <definedName name="EQUIP70_LAB">#N/A</definedName>
    <definedName name="EQUIP70_MAT">#N/A</definedName>
    <definedName name="EQUIP70_OLD_CITY">#N/A</definedName>
    <definedName name="EQUIP70_OLD_ESC">#N/A</definedName>
    <definedName name="EQUIP70_OLD_PROD">#N/A</definedName>
    <definedName name="EQUIP70_OLD_WAGE">#N/A</definedName>
    <definedName name="EQUIP70_PROD">#N/A</definedName>
    <definedName name="EQUIP70_SC">#N/A</definedName>
    <definedName name="EQUIP70_SCHRS">#N/A</definedName>
    <definedName name="EQUIP70_TOT">#N/A</definedName>
    <definedName name="EQUIP70_WAGE">#N/A</definedName>
    <definedName name="EquityYield">#N/A</definedName>
    <definedName name="er">#N/A</definedName>
    <definedName name="erqfdaf">#N/A</definedName>
    <definedName name="ES">#N/A</definedName>
    <definedName name="ESC_CABLE">#N/A</definedName>
    <definedName name="ESC_CNTL_VLVES">#N/A</definedName>
    <definedName name="ESC_COND">#N/A</definedName>
    <definedName name="ESC_DB">#N/A</definedName>
    <definedName name="ESC_OTHER">#N/A</definedName>
    <definedName name="ESC_TRAY">#N/A</definedName>
    <definedName name="ESCAL">[1]Payment!#REF!</definedName>
    <definedName name="Escalation">#N/A</definedName>
    <definedName name="EST">#N/A</definedName>
    <definedName name="Estimate_Expected">#N/A</definedName>
    <definedName name="Estimate_High">#N/A</definedName>
    <definedName name="Estimate_Low">#N/A</definedName>
    <definedName name="estimateb">#N/A</definedName>
    <definedName name="Estimated_Building_Cost">#N/A</definedName>
    <definedName name="Estimated_Land_Value">#N/A</definedName>
    <definedName name="EstimateType">#N/A</definedName>
    <definedName name="Estimating_Click">#N/A</definedName>
    <definedName name="Estimating_Click_PDBT">#N/A</definedName>
    <definedName name="estsum">#N/A</definedName>
    <definedName name="EstSumM">#N/A</definedName>
    <definedName name="ETCMH">#N/A</definedName>
    <definedName name="Euro">4.5</definedName>
    <definedName name="ewewfeq">#N/A</definedName>
    <definedName name="ewfrytsudiuof">#N/A</definedName>
    <definedName name="EX">#N/A</definedName>
    <definedName name="ex_joint">#N/A</definedName>
    <definedName name="Exca_unitprice">#N/A</definedName>
    <definedName name="Exca_unitprice_h">#N/A</definedName>
    <definedName name="Exca_unitprice_u">#N/A</definedName>
    <definedName name="excdp">#N/A</definedName>
    <definedName name="exec">#N/A</definedName>
    <definedName name="exp" localSheetId="3">chw</definedName>
    <definedName name="exp">chw</definedName>
    <definedName name="EXP_COND_G2">#N/A</definedName>
    <definedName name="EXP_COND_L2">#N/A</definedName>
    <definedName name="ExRate">#N/A</definedName>
    <definedName name="ext12w">#N/A</definedName>
    <definedName name="ext13w">#N/A</definedName>
    <definedName name="ext16w">#N/A</definedName>
    <definedName name="ext17w">#N/A</definedName>
    <definedName name="ext18w">#N/A</definedName>
    <definedName name="ext1w">#N/A</definedName>
    <definedName name="ext23w">#N/A</definedName>
    <definedName name="EXT2W">#N/A</definedName>
    <definedName name="ext8w">#N/A</definedName>
    <definedName name="exta12w">#N/A</definedName>
    <definedName name="exta15w">#N/A</definedName>
    <definedName name="exta17w">#N/A</definedName>
    <definedName name="exta21w">#N/A</definedName>
    <definedName name="exta27w">#N/A</definedName>
    <definedName name="exta8w">#N/A</definedName>
    <definedName name="extaR11">#N/A</definedName>
    <definedName name="extar12">#N/A</definedName>
    <definedName name="extar13">#N/A</definedName>
    <definedName name="extar14">#N/A</definedName>
    <definedName name="extar15">#N/A</definedName>
    <definedName name="extar16">#N/A</definedName>
    <definedName name="EXTERNAL">#N/A</definedName>
    <definedName name="Extra_Pay">#N/A</definedName>
    <definedName name="Extras">#N/A</definedName>
    <definedName name="f">#N/A</definedName>
    <definedName name="F_B">#N/A</definedName>
    <definedName name="F_BModel1">#N/A</definedName>
    <definedName name="F_BModel2">#N/A</definedName>
    <definedName name="F_BModel3">#N/A</definedName>
    <definedName name="F_BModel4">#N/A</definedName>
    <definedName name="F_BModel5">#N/A</definedName>
    <definedName name="f_CON">#N/A</definedName>
    <definedName name="F4.10">#N/A</definedName>
    <definedName name="F4.7">#N/A</definedName>
    <definedName name="F4.8">#N/A</definedName>
    <definedName name="F4.9">#N/A</definedName>
    <definedName name="FA">#N/A</definedName>
    <definedName name="FAC">#N/A</definedName>
    <definedName name="Facade">#N/A</definedName>
    <definedName name="Facilities">#N/A</definedName>
    <definedName name="FACILITY">#N/A</definedName>
    <definedName name="factor">#N/A</definedName>
    <definedName name="factor1">#N/A</definedName>
    <definedName name="factot">#N/A</definedName>
    <definedName name="fakafaka">#N/A</definedName>
    <definedName name="FAN">#N/A</definedName>
    <definedName name="FC">#N/A</definedName>
    <definedName name="FCTcurex">#N/A</definedName>
    <definedName name="fdagbhrenjmk">#N/A</definedName>
    <definedName name="fdfddf">#N/A</definedName>
    <definedName name="fdff">#N/A</definedName>
    <definedName name="Fees.1">#N/A</definedName>
    <definedName name="FF">#N/A</definedName>
    <definedName name="ffddfdfd">#N/A</definedName>
    <definedName name="FFF">#N/A</definedName>
    <definedName name="ffff">#N/A</definedName>
    <definedName name="fffffff">#N/A</definedName>
    <definedName name="FFSD">#N/A</definedName>
    <definedName name="FG">#N/A</definedName>
    <definedName name="fgdfg">#N/A</definedName>
    <definedName name="fgfdg">#N/A</definedName>
    <definedName name="fgfgsfdg">#N/A</definedName>
    <definedName name="fghfg">#N/A</definedName>
    <definedName name="FGHH">#N/A</definedName>
    <definedName name="fgRKRKRKRKRKRKRKRKRKRKRKTBTBSPD">#N/A</definedName>
    <definedName name="Filter_input_fac">#N/A</definedName>
    <definedName name="Fin_Hrs">#N/A</definedName>
    <definedName name="Fin_Rev">#N/A</definedName>
    <definedName name="Final_FF_E">#N/A</definedName>
    <definedName name="FINANCE">[1]Payment!#REF!</definedName>
    <definedName name="FINANCE___GENER">#N/A</definedName>
    <definedName name="finsarea">#N/A</definedName>
    <definedName name="FIRE">#N/A</definedName>
    <definedName name="FITTINGS__AND__FURNISHINGS">#N/A</definedName>
    <definedName name="FlArea">#N/A</definedName>
    <definedName name="FLG">#N/A</definedName>
    <definedName name="FLG_Orifice">#N/A</definedName>
    <definedName name="Floor">#N/A</definedName>
    <definedName name="Floorfinishes">#N/A</definedName>
    <definedName name="FMENU">[1]Payment!#REF!</definedName>
    <definedName name="FMLARNGE">#N/A</definedName>
    <definedName name="FMLARNGE1">#N/A</definedName>
    <definedName name="fmlarnge2">#N/A</definedName>
    <definedName name="FoodandBev">#N/A</definedName>
    <definedName name="FoodandBeverage">#N/A</definedName>
    <definedName name="Form_support">#N/A</definedName>
    <definedName name="Form_unitp">#N/A</definedName>
    <definedName name="Form_unitp_h">#N/A</definedName>
    <definedName name="Form_unitph">#N/A</definedName>
    <definedName name="Form_unitprice">#N/A</definedName>
    <definedName name="Form_unitprice_h">#N/A</definedName>
    <definedName name="Form_up_h">#N/A</definedName>
    <definedName name="FormQty">#N/A</definedName>
    <definedName name="FORMULA_ELECT">#N/A</definedName>
    <definedName name="FOS">#N/A</definedName>
    <definedName name="FR">#N/A</definedName>
    <definedName name="fre">#N/A</definedName>
    <definedName name="FreightMultiplier">#REF!</definedName>
    <definedName name="FreightRatesArray">[3]CostingRates!#REF!</definedName>
    <definedName name="FreightRatesRev1">#REF!</definedName>
    <definedName name="FreightRatesRev2">#REF!</definedName>
    <definedName name="FreightRatesRev3">#REF!</definedName>
    <definedName name="FreightRatesRev4">#REF!</definedName>
    <definedName name="FreightRatesRevSpl">#REF!</definedName>
    <definedName name="FreightRatesTitles">[3]CostingRates!#REF!</definedName>
    <definedName name="FreightRatesVertArray">#REF!</definedName>
    <definedName name="FRF">#N/A</definedName>
    <definedName name="frncis">#N/A</definedName>
    <definedName name="from">#N/A</definedName>
    <definedName name="From_support">#N/A</definedName>
    <definedName name="fsfs">#N/A</definedName>
    <definedName name="Full_Print">#N/A</definedName>
    <definedName name="Furniture">#N/A</definedName>
    <definedName name="Furniture_Charge_Rate">#N/A</definedName>
    <definedName name="fv">#N/A</definedName>
    <definedName name="g">#N/A</definedName>
    <definedName name="GAS__INSTALLATIONS">#N/A</definedName>
    <definedName name="gas_cost">#N/A</definedName>
    <definedName name="gas_factor">#N/A</definedName>
    <definedName name="gate">#N/A</definedName>
    <definedName name="GBPtoDhs">#N/A</definedName>
    <definedName name="gdf">#N/A</definedName>
    <definedName name="GDV">#N/A</definedName>
    <definedName name="GEN_VALVE">#N/A</definedName>
    <definedName name="General">#N/A</definedName>
    <definedName name="General_No">#N/A</definedName>
    <definedName name="GFA">#N/A</definedName>
    <definedName name="gfdgfdg">#N/A</definedName>
    <definedName name="gfgfgfgfg">#N/A</definedName>
    <definedName name="gfgfgfgss">#N/A</definedName>
    <definedName name="gfhdsjk">#N/A</definedName>
    <definedName name="GG">#N/A</definedName>
    <definedName name="GGG">#N/A</definedName>
    <definedName name="gggg">#N/A</definedName>
    <definedName name="ghggg">#N/A</definedName>
    <definedName name="GIFA">#N/A</definedName>
    <definedName name="GIFA2">#N/A</definedName>
    <definedName name="GIP">#N/A</definedName>
    <definedName name="girth">#N/A</definedName>
    <definedName name="globe">#N/A</definedName>
    <definedName name="globref">INDIRECT("rc",0)</definedName>
    <definedName name="graph">#N/A</definedName>
    <definedName name="GROUND_WIRE">#N/A</definedName>
    <definedName name="GROUNDING">#N/A</definedName>
    <definedName name="Group2Countries">#REF!</definedName>
    <definedName name="GroutedRiprap">#N/A</definedName>
    <definedName name="GS">#N/A</definedName>
    <definedName name="gsf">#N/A</definedName>
    <definedName name="gsm">#N/A</definedName>
    <definedName name="GT_ELECT">#N/A</definedName>
    <definedName name="gtryewqbhtg4bnq3b">#N/A</definedName>
    <definedName name="Guestrooms">#N/A</definedName>
    <definedName name="gvrehtbvgfdc">#N/A</definedName>
    <definedName name="gWEG">#N/A</definedName>
    <definedName name="GWEGTew">#N/A</definedName>
    <definedName name="Gypsum">#N/A</definedName>
    <definedName name="H">#N/A</definedName>
    <definedName name="H_300">#N/A</definedName>
    <definedName name="H_350">#N/A</definedName>
    <definedName name="ha">#N/A</definedName>
    <definedName name="Hafez">#N/A</definedName>
    <definedName name="HAND_VLV_MANIF">#N/A</definedName>
    <definedName name="HCD_ALSLIGHTCOND_QTY">#N/A</definedName>
    <definedName name="HCD_BUS_HRS">#N/A</definedName>
    <definedName name="HCD_BUS_LAB">#N/A</definedName>
    <definedName name="HCD_BUS_MAT">#N/A</definedName>
    <definedName name="HCD_BUS_QTY">#N/A</definedName>
    <definedName name="HCD_BUS_SC">#N/A</definedName>
    <definedName name="HCD_BUS_SCHRS">#N/A</definedName>
    <definedName name="HCD_CBL_HRS">#N/A</definedName>
    <definedName name="HCD_CBL_LAB">#N/A</definedName>
    <definedName name="HCD_CBL_MAT">#N/A</definedName>
    <definedName name="HCD_CBL_QTY">#N/A</definedName>
    <definedName name="HCD_CBL_SC">#N/A</definedName>
    <definedName name="HCD_CBL_SCHRS">#N/A</definedName>
    <definedName name="HCD_CKT_QTY">#N/A</definedName>
    <definedName name="HCD_CONNECT_HRS">#N/A</definedName>
    <definedName name="HCD_CONNECT_LAB">#N/A</definedName>
    <definedName name="HCD_CONNECT_MAT">#N/A</definedName>
    <definedName name="HCD_CONNECT_QTY">#N/A</definedName>
    <definedName name="HCD_CONNECT_SC">#N/A</definedName>
    <definedName name="HCD_CONNECT_SCHRS">#N/A</definedName>
    <definedName name="HCD_CSCBL_QTY">#N/A</definedName>
    <definedName name="HCD_CSCOND_QTY">#N/A</definedName>
    <definedName name="HCD_DBLGTCBL_QTY">#N/A</definedName>
    <definedName name="HCD_DCUPS_HRS">#N/A</definedName>
    <definedName name="HCD_DCUPS_LAB">#N/A</definedName>
    <definedName name="HCD_DCUPS_MAT">#N/A</definedName>
    <definedName name="HCD_DCUPS_QTY">#N/A</definedName>
    <definedName name="HCD_DCUPS_SC">#N/A</definedName>
    <definedName name="HCD_DCUPS_SCHRS">#N/A</definedName>
    <definedName name="HCD_DEMO_HRS">#N/A</definedName>
    <definedName name="HCD_DEMO_LAB">#N/A</definedName>
    <definedName name="HCD_DEMO_MAT">#N/A</definedName>
    <definedName name="HCD_DEMO_QTY">#N/A</definedName>
    <definedName name="HCD_DEMO_SC">#N/A</definedName>
    <definedName name="HCD_DEMO_SCHRS">#N/A</definedName>
    <definedName name="HCD_FIXT_QTY">#N/A</definedName>
    <definedName name="HCD_GNDCBL_QTY">#N/A</definedName>
    <definedName name="HCD_INDRFIXT_QTY">#N/A</definedName>
    <definedName name="HCD_INSTRAUXPNL_HRS">#N/A</definedName>
    <definedName name="HCD_INSTRAUXPNL_LAB">#N/A</definedName>
    <definedName name="HCD_INSTRAUXPNL_MAT">#N/A</definedName>
    <definedName name="HCD_INSTRAUXPNL_QTY">#N/A</definedName>
    <definedName name="HCD_INSTRAUXPNL_SC">#N/A</definedName>
    <definedName name="HCD_INSTRAUXPNL_SCHRS">#N/A</definedName>
    <definedName name="HCD_INSTRCEMS_HRS">#N/A</definedName>
    <definedName name="HCD_INSTRCEMS_LAB">#N/A</definedName>
    <definedName name="HCD_INSTRCEMS_MAT">#N/A</definedName>
    <definedName name="HCD_INSTRCEMS_QTY">#N/A</definedName>
    <definedName name="HCD_INSTRCEMS_SC">#N/A</definedName>
    <definedName name="HCD_INSTRCEMS_SCHRS">#N/A</definedName>
    <definedName name="HCD_INSTRDCS_HRS">#N/A</definedName>
    <definedName name="HCD_INSTRDCS_LAB">#N/A</definedName>
    <definedName name="HCD_INSTRDCS_MAT">#N/A</definedName>
    <definedName name="HCD_INSTRDCS_QTY">#N/A</definedName>
    <definedName name="HCD_INSTRDCS_SC">#N/A</definedName>
    <definedName name="HCD_INSTRDCS_SCHRS">#N/A</definedName>
    <definedName name="HCD_INSTRELEC_HRS">#N/A</definedName>
    <definedName name="HCD_INSTRELEC_LAB">#N/A</definedName>
    <definedName name="HCD_INSTRELEC_MAT">#N/A</definedName>
    <definedName name="HCD_INSTRELEC_QTY">#N/A</definedName>
    <definedName name="HCD_INSTRELEC_SC">#N/A</definedName>
    <definedName name="HCD_INSTRELEC_SCHRS">#N/A</definedName>
    <definedName name="HCD_INSTRMECH_HRS">#N/A</definedName>
    <definedName name="HCD_INSTRMECH_LAB">#N/A</definedName>
    <definedName name="HCD_INSTRMECH_MAT">#N/A</definedName>
    <definedName name="HCD_INSTRMECH_QTY">#N/A</definedName>
    <definedName name="HCD_INSTRMECH_SC">#N/A</definedName>
    <definedName name="HCD_INSTRMECH_SCHRS">#N/A</definedName>
    <definedName name="HCD_INSTRMECHMISC_HRS">#N/A</definedName>
    <definedName name="HCD_INSTRMECHMISC_LAB">#N/A</definedName>
    <definedName name="HCD_INSTRMECHMISC_MAT">#N/A</definedName>
    <definedName name="HCD_INSTRMECHMISC_QTY">#N/A</definedName>
    <definedName name="HCD_INSTRMECHMISC_SC">#N/A</definedName>
    <definedName name="HCD_INSTRMECHMISC_SCHRS">#N/A</definedName>
    <definedName name="HCD_INSTRMISC_HRS">#N/A</definedName>
    <definedName name="HCD_INSTRMISC_LAB">#N/A</definedName>
    <definedName name="HCD_INSTRMISC_MAT">#N/A</definedName>
    <definedName name="HCD_INSTRMISC_QTY">#N/A</definedName>
    <definedName name="HCD_INSTRMISC_SC">#N/A</definedName>
    <definedName name="HCD_INSTRMISC_SCHRS">#N/A</definedName>
    <definedName name="HCD_INSTRMODSTND_HRS">#N/A</definedName>
    <definedName name="HCD_INSTRMODSTND_LAB">#N/A</definedName>
    <definedName name="HCD_INSTRMODSTND_MAT">#N/A</definedName>
    <definedName name="HCD_INSTRMODSTND_QTY">#N/A</definedName>
    <definedName name="HCD_INSTRMODSTND_SC">#N/A</definedName>
    <definedName name="HCD_INSTRMODSTND_SCHRS">#N/A</definedName>
    <definedName name="HCD_INSTRTUBE_HRS">#N/A</definedName>
    <definedName name="HCD_INSTRTUBE_LAB">#N/A</definedName>
    <definedName name="HCD_INSTRTUBE_MAT">#N/A</definedName>
    <definedName name="HCD_INSTRTUBE_QTY">#N/A</definedName>
    <definedName name="HCD_INSTRTUBE_SC">#N/A</definedName>
    <definedName name="HCD_INSTRTUBE_SCHRS">#N/A</definedName>
    <definedName name="HCD_INSTRVLVS_HRS">#N/A</definedName>
    <definedName name="HCD_INSTRVLVS_LAB">#N/A</definedName>
    <definedName name="HCD_INSTRVLVS_MAT">#N/A</definedName>
    <definedName name="HCD_INSTRVLVS_QTY">#N/A</definedName>
    <definedName name="HCD_INSTRVLVS_SC">#N/A</definedName>
    <definedName name="HCD_INSTRVLVS_SCHRS">#N/A</definedName>
    <definedName name="HCD_INSTRWRTAN_HRS">#N/A</definedName>
    <definedName name="HCD_INSTRWRTAN_LAB">#N/A</definedName>
    <definedName name="HCD_INSTRWRTAN_MAT">#N/A</definedName>
    <definedName name="HCD_INSTRWRTAN_QTY">#N/A</definedName>
    <definedName name="HCD_INSTRWRTAN_SC">#N/A</definedName>
    <definedName name="HCD_INSTRWRTAN_SCHRS">#N/A</definedName>
    <definedName name="HCD_LGTCBL_QTY">#N/A</definedName>
    <definedName name="HCD_LGTCOND_QTY">#N/A</definedName>
    <definedName name="HCD_LIGHTCOND_QTY">#N/A</definedName>
    <definedName name="HCD_MCC480_HRS">#N/A</definedName>
    <definedName name="HCD_MCC480_LAB">#N/A</definedName>
    <definedName name="HCD_MCC480_MAT">#N/A</definedName>
    <definedName name="HCD_MCC480_QTY">#N/A</definedName>
    <definedName name="HCD_MCC480_SC">#N/A</definedName>
    <definedName name="HCD_MCC480_SCHRS">#N/A</definedName>
    <definedName name="HCD_METCOND_HRS">#N/A</definedName>
    <definedName name="HCD_METCOND_LAB">#N/A</definedName>
    <definedName name="HCD_METCOND_MAT">#N/A</definedName>
    <definedName name="HCD_METCOND_QTY">#N/A</definedName>
    <definedName name="HCD_METCOND_SC">#N/A</definedName>
    <definedName name="HCD_METCOND_SCHRS">#N/A</definedName>
    <definedName name="HCD_METEMBCOND_HRS">#N/A</definedName>
    <definedName name="HCD_METEMBCOND_LAB">#N/A</definedName>
    <definedName name="HCD_METEMBCOND_MAT">#N/A</definedName>
    <definedName name="HCD_METEMBCOND_QTY">#N/A</definedName>
    <definedName name="HCD_METEMBCOND_SC">#N/A</definedName>
    <definedName name="HCD_METEMBCOND_SCHRS">#N/A</definedName>
    <definedName name="HCD_MISCPNLS_HRS">#N/A</definedName>
    <definedName name="HCD_MISCPNLS_LAB">#N/A</definedName>
    <definedName name="HCD_MISCPNLS_MAT">#N/A</definedName>
    <definedName name="HCD_MISCPNLS_QTY">#N/A</definedName>
    <definedName name="HCD_MISCPNLS_SC">#N/A</definedName>
    <definedName name="HCD_MISCPNLS_SCHRS">#N/A</definedName>
    <definedName name="HCD_NMETCOND_HRS">#N/A</definedName>
    <definedName name="HCD_NMETCOND_LAB">#N/A</definedName>
    <definedName name="HCD_NMETCOND_MAT">#N/A</definedName>
    <definedName name="HCD_NMETCOND_QTY">#N/A</definedName>
    <definedName name="HCD_NMETCOND_SC">#N/A</definedName>
    <definedName name="HCD_NMETCOND_SCHRS">#N/A</definedName>
    <definedName name="HCD_OTDRFIXT_QTY">#N/A</definedName>
    <definedName name="HCD_OTHEREQ_HRS">#N/A</definedName>
    <definedName name="HCD_OTHEREQ_LAB">#N/A</definedName>
    <definedName name="HCD_OTHEREQ_MAT">#N/A</definedName>
    <definedName name="HCD_OTHEREQ_QTY">#N/A</definedName>
    <definedName name="HCD_OTHEREQ_SC">#N/A</definedName>
    <definedName name="HCD_OTHEREQ_SCHRS">#N/A</definedName>
    <definedName name="HCD_PNLS_QTY">#N/A</definedName>
    <definedName name="HCD_POLEFIXT_QTY">#N/A</definedName>
    <definedName name="HCD_RACKTRAY_QTY">#N/A</definedName>
    <definedName name="HCD_RECEPT_QTY">#N/A</definedName>
    <definedName name="HCD_SCHCOND_HRS">#N/A</definedName>
    <definedName name="HCD_SCHCOND_LAB">#N/A</definedName>
    <definedName name="HCD_SCHCOND_MAT">#N/A</definedName>
    <definedName name="HCD_SCHCOND_SC">#N/A</definedName>
    <definedName name="HCD_SCHCOND_SCHRS">#N/A</definedName>
    <definedName name="HCD_SWGR_HRS">#N/A</definedName>
    <definedName name="HCD_SWGR_LAB">#N/A</definedName>
    <definedName name="HCD_SWGR_MAT">#N/A</definedName>
    <definedName name="HCD_SWGR_QTY">#N/A</definedName>
    <definedName name="HCD_SWGR_SC">#N/A</definedName>
    <definedName name="HCD_SWGR_SCHRS">#N/A</definedName>
    <definedName name="HCD_SWYD_HRS">#N/A</definedName>
    <definedName name="HCD_SWYD_LAB">#N/A</definedName>
    <definedName name="HCD_SWYD_MAT">#N/A</definedName>
    <definedName name="HCD_SWYD_QTY">#N/A</definedName>
    <definedName name="HCD_SWYD_SC">#N/A</definedName>
    <definedName name="HCD_SWYD_SCHRS">#N/A</definedName>
    <definedName name="HCD_TL_HRS">#N/A</definedName>
    <definedName name="HCD_TL_LAB">#N/A</definedName>
    <definedName name="HCD_TL_MAT">#N/A</definedName>
    <definedName name="HCD_TL_QTY">#N/A</definedName>
    <definedName name="HCD_TL_SC">#N/A</definedName>
    <definedName name="HCD_TL_SCHRS">#N/A</definedName>
    <definedName name="HCD_TRAY_HRS">#N/A</definedName>
    <definedName name="HCD_TRAY_LAB">#N/A</definedName>
    <definedName name="HCD_TRAY_MAT">#N/A</definedName>
    <definedName name="HCD_TRAY_QTY">#N/A</definedName>
    <definedName name="HCD_TRAY_SC">#N/A</definedName>
    <definedName name="HCD_TRAY_SCHRS">#N/A</definedName>
    <definedName name="HCD_UNSCHCBL_HRS">#N/A</definedName>
    <definedName name="HCD_UNSCHCBL_LAB">#N/A</definedName>
    <definedName name="HCD_UNSCHCBL_MAT">#N/A</definedName>
    <definedName name="HCD_UNSCHCBL_QTY">#N/A</definedName>
    <definedName name="HCD_UNSCHCBL_SC">#N/A</definedName>
    <definedName name="HCD_UNSCHCBL_SCHRS">#N/A</definedName>
    <definedName name="HCD_UNSCHCOND_HRS">#N/A</definedName>
    <definedName name="HCD_UNSCHCOND_LAB">#N/A</definedName>
    <definedName name="HCD_UNSCHCOND_MAT">#N/A</definedName>
    <definedName name="HCD_UNSCHCOND_QTY">#N/A</definedName>
    <definedName name="HCD_UNSCHCOND_SC">#N/A</definedName>
    <definedName name="HCD_UNSCHCOND_SCHRS">#N/A</definedName>
    <definedName name="HCD_XFMR_HRS">#N/A</definedName>
    <definedName name="HCD_XFMR_LAB">#N/A</definedName>
    <definedName name="HCD_XFMR_MAT">#N/A</definedName>
    <definedName name="HCD_XFMR_QTY">#N/A</definedName>
    <definedName name="HCD_XFMR_SC">#N/A</definedName>
    <definedName name="HCD_XFMR_SCHRS">#N/A</definedName>
    <definedName name="HCDNMETCOND_HRS">#N/A</definedName>
    <definedName name="HCDNMETCOND_LAB">#N/A</definedName>
    <definedName name="HCDNMETCOND_MAT">#N/A</definedName>
    <definedName name="HCDNMETCOND_SC">#N/A</definedName>
    <definedName name="Header_Row">#N/A</definedName>
    <definedName name="Header_Row_Back">#N/A</definedName>
    <definedName name="HeadWall">#N/A</definedName>
    <definedName name="HEAT__SOURCE">#N/A</definedName>
    <definedName name="HEAT_TRACE">#N/A</definedName>
    <definedName name="HEAT_TRACE_PROT">#N/A</definedName>
    <definedName name="HEATING__VENTILATION___AIR_CONDITIONING">#N/A</definedName>
    <definedName name="Hedge">6.7754</definedName>
    <definedName name="Hedge_rate">6.7754</definedName>
    <definedName name="hello" localSheetId="2">#REF!</definedName>
    <definedName name="hello">#N/A</definedName>
    <definedName name="HFJ">#N/A</definedName>
    <definedName name="HH">#N/A</definedName>
    <definedName name="hhg">#N/A</definedName>
    <definedName name="HHH">#N/A</definedName>
    <definedName name="hjjj">[6]CostingRates!$A$82:$A$149</definedName>
    <definedName name="HOME">#N/A</definedName>
    <definedName name="hor12w">#N/A</definedName>
    <definedName name="hor13w">#N/A</definedName>
    <definedName name="hor16w">#N/A</definedName>
    <definedName name="hor18w">#N/A</definedName>
    <definedName name="hor1w">#N/A</definedName>
    <definedName name="hor23w">#N/A</definedName>
    <definedName name="Hor2w">#N/A</definedName>
    <definedName name="hor8w">#N/A</definedName>
    <definedName name="hora15w">#N/A</definedName>
    <definedName name="hora17w">#N/A</definedName>
    <definedName name="hora21w">#N/A</definedName>
    <definedName name="hora27w">#N/A</definedName>
    <definedName name="horar11">#N/A</definedName>
    <definedName name="Hours_Per_Month_For_Recitals">#N/A</definedName>
    <definedName name="Hours_Per_Month_For_Ss_And_FCs">#N/A</definedName>
    <definedName name="HpGPMFth">#N/A</definedName>
    <definedName name="HrsDay">#N/A</definedName>
    <definedName name="HrsDay1">#N/A</definedName>
    <definedName name="HRSG_Boiler_Conc">#N/A</definedName>
    <definedName name="HrsMonth">#N/A</definedName>
    <definedName name="HrsMonth1">#N/A</definedName>
    <definedName name="HRSRGS">"city"&amp;" "&amp;"state"</definedName>
    <definedName name="HrsWeek">#N/A</definedName>
    <definedName name="HrsWeek1">#N/A</definedName>
    <definedName name="HTML_CodePage">9</definedName>
    <definedName name="HTML_Control" localSheetId="2" hidden="1">{"'Break down'!$A$4"}</definedName>
    <definedName name="HTML_Control" localSheetId="3">{"'Break down'!$A$4"}</definedName>
    <definedName name="HTML_Control">{"'Break down'!$A$4"}</definedName>
    <definedName name="HTML_Description">""</definedName>
    <definedName name="HTML_Email">""</definedName>
    <definedName name="HTML_Header">"Break down"</definedName>
    <definedName name="HTML_LastUpdate">"6/7/98"</definedName>
    <definedName name="HTML_LineAfter" localSheetId="2" hidden="1">FALSE</definedName>
    <definedName name="HTML_LineAfter">0</definedName>
    <definedName name="HTML_LineBefore" localSheetId="2" hidden="1">FALSE</definedName>
    <definedName name="HTML_LineBefore">0</definedName>
    <definedName name="HTML_Name">"PAUL MATHEW"</definedName>
    <definedName name="HTML_OBDlg2" localSheetId="2" hidden="1">TRUE</definedName>
    <definedName name="HTML_OBDlg2">1</definedName>
    <definedName name="HTML_OBDlg4" localSheetId="2" hidden="1">TRUE</definedName>
    <definedName name="HTML_OBDlg4">1</definedName>
    <definedName name="HTML_OS">0</definedName>
    <definedName name="HTML_PathFile">"C:\WINDOWS\MSAPPS\MyHTML.htm"</definedName>
    <definedName name="HTML_Title">"Break_down"</definedName>
    <definedName name="HTR_COUNT">#N/A</definedName>
    <definedName name="i1H3">#N/A</definedName>
    <definedName name="iac">#N/A</definedName>
    <definedName name="IIF__PAGE_NUM___5___BUILDING_COSTS____SITEWORK_COSTS">#N/A</definedName>
    <definedName name="iiiiiiiiiiiiiiiiiiiiiiiiiiiiiiiiii">#N/A</definedName>
    <definedName name="ImportedMultiplier">#REF!</definedName>
    <definedName name="IMPROVEMENTS">#N/A</definedName>
    <definedName name="IN_HOUSE_USAGE">#N/A</definedName>
    <definedName name="Inc.Tax_Korean">#N/A</definedName>
    <definedName name="Inc.Tax_Local.Reg">#N/A</definedName>
    <definedName name="Inc.Tax_Third.N">#N/A</definedName>
    <definedName name="INCOME">#N/A</definedName>
    <definedName name="Increase_of_Boreholes">#N/A</definedName>
    <definedName name="INDEX">#N/A</definedName>
    <definedName name="INDEX_1">#N/A</definedName>
    <definedName name="INDEX_2">#N/A</definedName>
    <definedName name="INDIRECT_CITY">#N/A</definedName>
    <definedName name="INDIRECT_ESC">#N/A</definedName>
    <definedName name="INDIRECT_OLD_CITY">#N/A</definedName>
    <definedName name="INDIRECT_OLD_ESC">#N/A</definedName>
    <definedName name="INDIRECT_OLD_PROD">#N/A</definedName>
    <definedName name="INDIRECT_OLD_WAGE">#N/A</definedName>
    <definedName name="INDIRECT_PROD">#N/A</definedName>
    <definedName name="INDIRECT_WAGE">#N/A</definedName>
    <definedName name="INDOOR_COND">#N/A</definedName>
    <definedName name="Induced1">#N/A</definedName>
    <definedName name="Induced2">#N/A</definedName>
    <definedName name="industry">#N/A</definedName>
    <definedName name="Inflation">#N/A</definedName>
    <definedName name="Infra_Rev">#N/A</definedName>
    <definedName name="InfraVar_Rev">#N/A</definedName>
    <definedName name="input_index">#N/A</definedName>
    <definedName name="Inst.">#N/A</definedName>
    <definedName name="INST60_OLD_CITY">#N/A</definedName>
    <definedName name="INST60_OLD_ESC">#N/A</definedName>
    <definedName name="INST60_OLD_PROD">#N/A</definedName>
    <definedName name="INST60_OLD_WAGE">#N/A</definedName>
    <definedName name="InstallationMultiplier">#REF!</definedName>
    <definedName name="INSTR">#N/A</definedName>
    <definedName name="INSTR_REMARKS">#N/A</definedName>
    <definedName name="INSTR_STANDS">#N/A</definedName>
    <definedName name="INSTR_TUBING">#N/A</definedName>
    <definedName name="INSTR60_CITY">#N/A</definedName>
    <definedName name="INSTR60_ESC">#N/A</definedName>
    <definedName name="INSTR60_HRS">#N/A</definedName>
    <definedName name="INSTR60_LAB">#N/A</definedName>
    <definedName name="INSTR60_MAT">#N/A</definedName>
    <definedName name="INSTR60_PROD">#N/A</definedName>
    <definedName name="INSTR60_SC">#N/A</definedName>
    <definedName name="INSTR60_SCHRS">#N/A</definedName>
    <definedName name="INSTR60_TOT">#N/A</definedName>
    <definedName name="INSTR60_WAGE">#N/A</definedName>
    <definedName name="INSULATION">#N/A</definedName>
    <definedName name="Int">#N/A</definedName>
    <definedName name="Interest">#N/A</definedName>
    <definedName name="Interest_Rate">#N/A</definedName>
    <definedName name="InterestAppraised">#N/A</definedName>
    <definedName name="Interior">#N/A</definedName>
    <definedName name="INTERNAL__DOORS">#N/A</definedName>
    <definedName name="IPCs">#N/A</definedName>
    <definedName name="isolator">#N/A</definedName>
    <definedName name="ISSUE">#N/A</definedName>
    <definedName name="Item">#N/A</definedName>
    <definedName name="ITEM_CODE">#N/A</definedName>
    <definedName name="Item_Range">#N/A</definedName>
    <definedName name="J">#N/A</definedName>
    <definedName name="jdynmtrsyaer">#N/A</definedName>
    <definedName name="jen">#N/A</definedName>
    <definedName name="jh">#N/A</definedName>
    <definedName name="jhgf">#N/A</definedName>
    <definedName name="JK">#N/A</definedName>
    <definedName name="jkdfklasjfljk">#N/A</definedName>
    <definedName name="jkl">#N/A</definedName>
    <definedName name="Job_No">#N/A</definedName>
    <definedName name="JobDate">#N/A</definedName>
    <definedName name="jon">#N/A</definedName>
    <definedName name="k">#N/A</definedName>
    <definedName name="k.oflyifeskrjuwryahte">#N/A</definedName>
    <definedName name="Karthik">#N/A</definedName>
    <definedName name="KimmoSheet1">#N/A</definedName>
    <definedName name="KimmoSheet2">#N/A</definedName>
    <definedName name="kinaAUD">#N/A</definedName>
    <definedName name="kjhgdfsd">#N/A</definedName>
    <definedName name="kjhkj">#N/A</definedName>
    <definedName name="KK">#N/A</definedName>
    <definedName name="KKK">#N/A</definedName>
    <definedName name="kljhgfd">#N/A</definedName>
    <definedName name="KurFarki">#N/A</definedName>
    <definedName name="Kurs">#N/A</definedName>
    <definedName name="L">#N/A</definedName>
    <definedName name="Lab">#N/A</definedName>
    <definedName name="Labor">#N/A</definedName>
    <definedName name="LABOR1">#N/A</definedName>
    <definedName name="LAND_">#N/A</definedName>
    <definedName name="Last_Row">#N/A</definedName>
    <definedName name="LBA">#N/A</definedName>
    <definedName name="LBB">#N/A</definedName>
    <definedName name="LC">10</definedName>
    <definedName name="LD">#N/A</definedName>
    <definedName name="LeanConcrete">#N/A</definedName>
    <definedName name="LeaveDays">#N/A</definedName>
    <definedName name="LeaveDays1">#N/A</definedName>
    <definedName name="lee">#N/A</definedName>
    <definedName name="Lest">#N/A</definedName>
    <definedName name="Leva">#N/A</definedName>
    <definedName name="level">#N/A</definedName>
    <definedName name="level3">#N/A</definedName>
    <definedName name="li">#N/A</definedName>
    <definedName name="LIB">#N/A</definedName>
    <definedName name="Lib_Range">#N/A</definedName>
    <definedName name="LIFT__AND__CONVEYOR__INSTALLATIONS">#N/A</definedName>
    <definedName name="LIGHTING">#N/A</definedName>
    <definedName name="LIGHTNING_MEAS">#N/A</definedName>
    <definedName name="Lime">#N/A</definedName>
    <definedName name="LINE">#N/A</definedName>
    <definedName name="LINE1">#N/A</definedName>
    <definedName name="LIST">#N/A</definedName>
    <definedName name="lkjh">#N/A</definedName>
    <definedName name="lkjhjgf">#N/A</definedName>
    <definedName name="LKL">#N/A</definedName>
    <definedName name="LL">#N/A</definedName>
    <definedName name="LLL">#N/A</definedName>
    <definedName name="lllll">#N/A</definedName>
    <definedName name="Loan_Amount">#N/A</definedName>
    <definedName name="Loan_Start">#N/A</definedName>
    <definedName name="Loan_Years">#N/A</definedName>
    <definedName name="LocalEquipmentSuppliers">#REF!</definedName>
    <definedName name="LocalMultiplier">#REF!</definedName>
    <definedName name="Location">"city"&amp;" "&amp;"state"</definedName>
    <definedName name="LocFactorGoroka">#N/A</definedName>
    <definedName name="LocFactorHagen">#N/A</definedName>
    <definedName name="LocFactorKokopo">#N/A</definedName>
    <definedName name="LocFactorLae">#N/A</definedName>
    <definedName name="LocFactorMadang">#N/A</definedName>
    <definedName name="LookPump">#N/A</definedName>
    <definedName name="LookupPump">#N/A</definedName>
    <definedName name="LTG_ALS">#N/A</definedName>
    <definedName name="LTG_CONDUIT">#N/A</definedName>
    <definedName name="LTG_INDOOR">#N/A</definedName>
    <definedName name="LTG_OUTDOOR">#N/A</definedName>
    <definedName name="LTG_POLES">#N/A</definedName>
    <definedName name="LTG_PWR_EQUIP">#N/A</definedName>
    <definedName name="LTG_WIRE">#N/A</definedName>
    <definedName name="LTV">#N/A</definedName>
    <definedName name="ma">#N/A</definedName>
    <definedName name="Mac_Visitors">#N/A</definedName>
    <definedName name="MACROS">#N/A</definedName>
    <definedName name="mADIVAL">#N/A</definedName>
    <definedName name="MAIL">#N/A</definedName>
    <definedName name="Man_Month">#N/A</definedName>
    <definedName name="MANHOLE">#N/A</definedName>
    <definedName name="MANUEL_INPUT">#N/A</definedName>
    <definedName name="mAP">#N/A</definedName>
    <definedName name="markets">#N/A</definedName>
    <definedName name="markup">#N/A</definedName>
    <definedName name="MarkUp_2">#N/A</definedName>
    <definedName name="MAT" localSheetId="2">[1]Payment!#REF!</definedName>
    <definedName name="Mat">#N/A</definedName>
    <definedName name="Material">"city"&amp;" "&amp;"state"</definedName>
    <definedName name="Material_Wastage__5">5%</definedName>
    <definedName name="Material_Wastage__8">8%</definedName>
    <definedName name="MaterialToBeCrushed">#N/A</definedName>
    <definedName name="MaterialToBeScreened">#N/A</definedName>
    <definedName name="MATH_CHK_AFTER_ELEC">#N/A</definedName>
    <definedName name="MATH_CHK_BEFORE_ELEC">#N/A</definedName>
    <definedName name="MATH_CHK_BOX_ELEC">#N/A</definedName>
    <definedName name="MATH_CHK_DATE_ELEC">#N/A</definedName>
    <definedName name="MATH_CHK_DELTA_ELEC">#N/A</definedName>
    <definedName name="MATH_CHK_STAT_ELEC">#N/A</definedName>
    <definedName name="MATL">#N/A</definedName>
    <definedName name="MATL_DISC_AG_COND">#N/A</definedName>
    <definedName name="MATL_DISC_DB">#N/A</definedName>
    <definedName name="MATL_DISC_EMB_COND">#N/A</definedName>
    <definedName name="MATL_DISC_MV">#N/A</definedName>
    <definedName name="MATL_DISC_OTHER">#N/A</definedName>
    <definedName name="MATL_DISC_TRAY">#N/A</definedName>
    <definedName name="MATL1">#N/A</definedName>
    <definedName name="MC_">#N/A</definedName>
    <definedName name="MECH_INSTR">#N/A</definedName>
    <definedName name="MECH30_CITY">#N/A</definedName>
    <definedName name="MECH30_ESC">#N/A</definedName>
    <definedName name="MECH30_OLD_CITY">#N/A</definedName>
    <definedName name="MECH30_OLD_ESC">#N/A</definedName>
    <definedName name="MECH30_OLD_PROD">#N/A</definedName>
    <definedName name="MECH30_OLD_WAGE">#N/A</definedName>
    <definedName name="MECH30_PROD">#N/A</definedName>
    <definedName name="MECH30_WAGE">#N/A</definedName>
    <definedName name="mechanical">#N/A</definedName>
    <definedName name="Meeting">#N/A</definedName>
    <definedName name="Metal">#N/A</definedName>
    <definedName name="Mgmt_Spt_Factor">#N/A</definedName>
    <definedName name="MH">#N/A</definedName>
    <definedName name="MH_HH">#N/A</definedName>
    <definedName name="mhdjgnxh">#N/A</definedName>
    <definedName name="mhjgdsfdz">#N/A</definedName>
    <definedName name="MHRS_CONDENSER">#N/A</definedName>
    <definedName name="MHRS_GTG">#N/A</definedName>
    <definedName name="MHRS_STG">#N/A</definedName>
    <definedName name="Microsoft_Investor_Currency_Rates">#REF!</definedName>
    <definedName name="MISC">#N/A</definedName>
    <definedName name="Misc_Steel_1">#N/A</definedName>
    <definedName name="MIsc_Steel_10">#N/A</definedName>
    <definedName name="Misc_Steel_100">#N/A</definedName>
    <definedName name="MIsc_Steel_20">#N/A</definedName>
    <definedName name="Misc_Steel_30">#N/A</definedName>
    <definedName name="MIsc_Steel_40">#N/A</definedName>
    <definedName name="Misc_Steel_50">#N/A</definedName>
    <definedName name="Misc_Steel_60">#N/A</definedName>
    <definedName name="MIsc_Steel_70">#N/A</definedName>
    <definedName name="Misc_Steel_80">#N/A</definedName>
    <definedName name="Misc_Steel_90">#N/A</definedName>
    <definedName name="Mix_Occ_Check">#N/A</definedName>
    <definedName name="MixOccCheck">#N/A</definedName>
    <definedName name="MM">#N/A</definedName>
    <definedName name="MM_Korean">#N/A</definedName>
    <definedName name="MM_Local.Reg">#N/A</definedName>
    <definedName name="MM_Third.Nation">#N/A</definedName>
    <definedName name="MMENU">[1]Payment!#REF!</definedName>
    <definedName name="MMM">#N/A</definedName>
    <definedName name="MMMMM">#N/A</definedName>
    <definedName name="mmmmmmmmmmmmmmmmmmmmmmm">#N/A</definedName>
    <definedName name="mnb">#N/A</definedName>
    <definedName name="mnbcvx">#N/A</definedName>
    <definedName name="Monthly_Payment" localSheetId="3">-PMT(Interest_Rate/12,"[0]!number_of_payments",Loan_Amount)</definedName>
    <definedName name="Monthly_Payment">-PMT(Interest_Rate/12,"[0]!number_of_payments",Loan_Amount)</definedName>
    <definedName name="Monthly_Regional_Expense_rate">#N/A</definedName>
    <definedName name="Monthly_Stats">#N/A</definedName>
    <definedName name="MontlyPercentCompletion">#N/A</definedName>
    <definedName name="mortor">#N/A</definedName>
    <definedName name="Motor_Hp">#N/A</definedName>
    <definedName name="MOTOR_HP_OFFSITE">#N/A</definedName>
    <definedName name="MOTOR_HP_PB">#N/A</definedName>
    <definedName name="MOTOR_HP_PB10">#N/A</definedName>
    <definedName name="MOTOR_HP_PB100">#N/A</definedName>
    <definedName name="MOTOR_HP_PB1000">#N/A</definedName>
    <definedName name="MOTOR_HP_PB10000">#N/A</definedName>
    <definedName name="MOTOR_HP_PB15000">#N/A</definedName>
    <definedName name="MOTOR_HP_PB200">#N/A</definedName>
    <definedName name="MOTOR_HP_PB2000">#N/A</definedName>
    <definedName name="MOTOR_HP_PB25">#N/A</definedName>
    <definedName name="MOTOR_HP_PB3000">#N/A</definedName>
    <definedName name="MOTOR_HP_PB400">#N/A</definedName>
    <definedName name="MOTOR_HP_PB4000">#N/A</definedName>
    <definedName name="MOTOR_HP_PB50">#N/A</definedName>
    <definedName name="MOTOR_HP_PB500">#N/A</definedName>
    <definedName name="MOTOR_HP_PB5000">#N/A</definedName>
    <definedName name="MOTOR_HP_PB7500">#N/A</definedName>
    <definedName name="MOTOR_HP_YARD">#N/A</definedName>
    <definedName name="MOTOR_HP_YARD10">#N/A</definedName>
    <definedName name="MOTOR_HP_YARD100">#N/A</definedName>
    <definedName name="MOTOR_HP_YARD1000">#N/A</definedName>
    <definedName name="MOTOR_HP_YARD10000">#N/A</definedName>
    <definedName name="MOTOR_HP_YARD15000">#N/A</definedName>
    <definedName name="MOTOR_HP_YARD200">#N/A</definedName>
    <definedName name="MOTOR_HP_YARD2000">#N/A</definedName>
    <definedName name="MOTOR_HP_YARD25">#N/A</definedName>
    <definedName name="MOTOR_HP_YARD3000">#N/A</definedName>
    <definedName name="MOTOR_HP_YARD400">#N/A</definedName>
    <definedName name="MOTOR_HP_YARD4000">#N/A</definedName>
    <definedName name="MOTOR_HP_YARD50">#N/A</definedName>
    <definedName name="MOTOR_HP_YARD500">#N/A</definedName>
    <definedName name="MOTOR_HP_YARD5000">#N/A</definedName>
    <definedName name="MOTOR_HP_YARD7500">#N/A</definedName>
    <definedName name="mrrr">#N/A</definedName>
    <definedName name="MSAVE">[1]Payment!#REF!</definedName>
    <definedName name="Multiplier">#N/A</definedName>
    <definedName name="Multiplier1">#N/A</definedName>
    <definedName name="mup">#N/A</definedName>
    <definedName name="MWeGross">#N/A</definedName>
    <definedName name="MWeNet">#N/A</definedName>
    <definedName name="N">#N/A</definedName>
    <definedName name="NAFFASDD">#N/A</definedName>
    <definedName name="NDR">#N/A</definedName>
    <definedName name="needle">#N/A</definedName>
    <definedName name="new">#N/A</definedName>
    <definedName name="NEWPAY">[1]Payment!#REF!</definedName>
    <definedName name="newsupply">#N/A</definedName>
    <definedName name="NEWVO">#N/A</definedName>
    <definedName name="NGC">#N/A</definedName>
    <definedName name="nghbsfdz">#N/A</definedName>
    <definedName name="NIPP">#N/A</definedName>
    <definedName name="NIStatus">#N/A</definedName>
    <definedName name="NIStatus1">#N/A</definedName>
    <definedName name="njyhbtgrvfec">#N/A</definedName>
    <definedName name="nn">#N/A</definedName>
    <definedName name="NNN">#N/A</definedName>
    <definedName name="nnnnn">#N/A</definedName>
    <definedName name="no">#N/A</definedName>
    <definedName name="No_of_Hollidays">#N/A</definedName>
    <definedName name="No_Ramadan_Days">#N/A</definedName>
    <definedName name="No_Week_Days">#N/A</definedName>
    <definedName name="No_Weekend_Days">#N/A</definedName>
    <definedName name="No0">#N/A</definedName>
    <definedName name="none">#N/A</definedName>
    <definedName name="NonSupplyManufacturers">#REF!</definedName>
    <definedName name="NOTES">#N/A</definedName>
    <definedName name="nr">#N/A</definedName>
    <definedName name="NR126B">#N/A</definedName>
    <definedName name="nrethwgef">#N/A</definedName>
    <definedName name="NRS">#N/A</definedName>
    <definedName name="Num_Pmt_Per_Year">#N/A</definedName>
    <definedName name="Number_of_Payments">#N/A</definedName>
    <definedName name="nwe">#N/A</definedName>
    <definedName name="NYL">#N/A</definedName>
    <definedName name="O">#N/A</definedName>
    <definedName name="O.">#N/A</definedName>
    <definedName name="O_H___Profit">#N/A</definedName>
    <definedName name="Occ_Rate_Tester">#N/A</definedName>
    <definedName name="occgraph">#N/A</definedName>
    <definedName name="OccRateTester">#N/A</definedName>
    <definedName name="occupancy">#N/A</definedName>
    <definedName name="OD_FACTOR">#N/A</definedName>
    <definedName name="ODC">#N/A</definedName>
    <definedName name="ODC_Allowance_Rates">#N/A</definedName>
    <definedName name="Oest">#N/A</definedName>
    <definedName name="Office_Charge_Rate">#N/A</definedName>
    <definedName name="Office_Supplies_Unit_Rate">#N/A</definedName>
    <definedName name="Offices">#N/A</definedName>
    <definedName name="offset">1</definedName>
    <definedName name="oiuyjhtgfsd">#N/A</definedName>
    <definedName name="OLE_LINK1_9">[7]VARIATIONS!#REF!</definedName>
    <definedName name="OMI">#N/A</definedName>
    <definedName name="OO">#N/A</definedName>
    <definedName name="OOO">#N/A</definedName>
    <definedName name="OPTIT">#N/A</definedName>
    <definedName name="OPTITLE">#N/A</definedName>
    <definedName name="Organization1">#N/A</definedName>
    <definedName name="Organization2">#N/A</definedName>
    <definedName name="OSAllo">#N/A</definedName>
    <definedName name="OSAllowance">#N/A</definedName>
    <definedName name="OSAllText">#N/A</definedName>
    <definedName name="OSAText">#N/A</definedName>
    <definedName name="OSBL_Costs">#N/A</definedName>
    <definedName name="OSBL_Mhrs">#N/A</definedName>
    <definedName name="OSDays">#N/A</definedName>
    <definedName name="OTHER">#N/A</definedName>
    <definedName name="OTHER_PRICING">#N/A</definedName>
    <definedName name="OTHER_VALVES">#N/A</definedName>
    <definedName name="Others">#N/A</definedName>
    <definedName name="OUTDOOR_COND">#N/A</definedName>
    <definedName name="overseas">#N/A</definedName>
    <definedName name="P">#N/A</definedName>
    <definedName name="P_21Mech_S">#N/A</definedName>
    <definedName name="P_22">#N/A</definedName>
    <definedName name="P_23">#N/A</definedName>
    <definedName name="P_24">#N/A</definedName>
    <definedName name="P_25">#N/A</definedName>
    <definedName name="P_26">#N/A</definedName>
    <definedName name="P_27">#N/A</definedName>
    <definedName name="P_28">#N/A</definedName>
    <definedName name="P_29">#N/A</definedName>
    <definedName name="P_30">#N/A</definedName>
    <definedName name="P_31">#N/A</definedName>
    <definedName name="P1_Earnings">#N/A</definedName>
    <definedName name="PA_CABLE">#N/A</definedName>
    <definedName name="PA_CONDUIT">#N/A</definedName>
    <definedName name="PA_EQUIP">#N/A</definedName>
    <definedName name="pack_name">#N/A</definedName>
    <definedName name="PackageName">'[8]cover page'!$E$13</definedName>
    <definedName name="packname">#N/A</definedName>
    <definedName name="Page">#N/A</definedName>
    <definedName name="Page1">#N/A</definedName>
    <definedName name="PAGE1_PRELIM">#N/A</definedName>
    <definedName name="PAGE2_PRELIM">#N/A</definedName>
    <definedName name="PAGE3_PRELIM">#N/A</definedName>
    <definedName name="PAGE4_PRELIM">#N/A</definedName>
    <definedName name="PAGE5_21">#N/A</definedName>
    <definedName name="PAGE5_PRELIM">#N/A</definedName>
    <definedName name="PAGE6_PRELIM">#N/A</definedName>
    <definedName name="PaidDays">#N/A</definedName>
    <definedName name="Paint">#N/A</definedName>
    <definedName name="PAN_TILES">#N/A</definedName>
    <definedName name="PAR_1">#N/A</definedName>
    <definedName name="PAR_2">#N/A</definedName>
    <definedName name="PAR_3">#N/A</definedName>
    <definedName name="PAR_4">#N/A</definedName>
    <definedName name="PAR_5">#N/A</definedName>
    <definedName name="PAR_6">#N/A</definedName>
    <definedName name="PAR_7">#N/A</definedName>
    <definedName name="PARAMETERS">#N/A</definedName>
    <definedName name="Parm_Civil_Build_01">#N/A</definedName>
    <definedName name="Parm_Civil_Build_02">#N/A</definedName>
    <definedName name="Parm_Civil_Build_03">#N/A</definedName>
    <definedName name="Parm_Civil_Build_04">#N/A</definedName>
    <definedName name="Parm_Civil_Build_05">#N/A</definedName>
    <definedName name="Parm_Civil_Build_06">#N/A</definedName>
    <definedName name="Parm_Civil_Build_07">#N/A</definedName>
    <definedName name="Parm_Civil_Build_08">#N/A</definedName>
    <definedName name="Parm_Civil_Build_09">#N/A</definedName>
    <definedName name="Parm_Civil_Build_10">#N/A</definedName>
    <definedName name="Parm_Civil_Build_11">#N/A</definedName>
    <definedName name="Parm_Civil_Build_12">#N/A</definedName>
    <definedName name="Parm_Civil_Build_13">#N/A</definedName>
    <definedName name="Parm_Civil_Build_14">#N/A</definedName>
    <definedName name="Parm_Civil_Build_15">#N/A</definedName>
    <definedName name="Parm_Civil_Build_16">#N/A</definedName>
    <definedName name="Parm_Civil_Build_17">#N/A</definedName>
    <definedName name="Parm_Civil_Build_18">#N/A</definedName>
    <definedName name="Parm_Civil_Build_19">#N/A</definedName>
    <definedName name="Parm_Civil_Build_20">#N/A</definedName>
    <definedName name="Parm_Civil_Build_21">#N/A</definedName>
    <definedName name="Parm_Civil_Parm_01">#N/A</definedName>
    <definedName name="Parm_Civil_Parm_02">#N/A</definedName>
    <definedName name="Parm_Civil_Parm_03">#N/A</definedName>
    <definedName name="Parm_Civil_Parm_04">#N/A</definedName>
    <definedName name="Parm_Civil_Parm_05">#N/A</definedName>
    <definedName name="Parm_Civil_Parm_06">#N/A</definedName>
    <definedName name="Parm_Civil_Parm_07">#N/A</definedName>
    <definedName name="Parm_Civil_Parm_08">#N/A</definedName>
    <definedName name="Parm_Civil_Parm_09">#N/A</definedName>
    <definedName name="Parm_Civil_Parm_10">#N/A</definedName>
    <definedName name="Parm_Civil_Parm_11">#N/A</definedName>
    <definedName name="Parm_Civil_Parm_12">#N/A</definedName>
    <definedName name="Parm_Civil_Parm_13">#N/A</definedName>
    <definedName name="Parm_Civil_Parm_14">#N/A</definedName>
    <definedName name="Parm_Civil_Parm_15">#N/A</definedName>
    <definedName name="Parm_Civil_Parm_16">#N/A</definedName>
    <definedName name="Parm_Civil_Parm_17">#N/A</definedName>
    <definedName name="Parm_Civil_Parm_18">#N/A</definedName>
    <definedName name="Parm_Civil_Site_01">#N/A</definedName>
    <definedName name="Parm_Civil_Site_02">#N/A</definedName>
    <definedName name="Parm_Civil_Site_03">#N/A</definedName>
    <definedName name="Parm_Civil_Site_04">#N/A</definedName>
    <definedName name="Parm_Civil_Site_05">#N/A</definedName>
    <definedName name="Parm_Civil_Site_06">#N/A</definedName>
    <definedName name="Parm_Civil_Site_07">#N/A</definedName>
    <definedName name="Parm_Civil_Site_08">#N/A</definedName>
    <definedName name="Parm_Civil_Site_09">#N/A</definedName>
    <definedName name="Parm_Civil_Site_10">#N/A</definedName>
    <definedName name="Parm_Civil_Site_11">#N/A</definedName>
    <definedName name="Parm_Civil_Site_12">#N/A</definedName>
    <definedName name="Parm_Civil_Site_13">#N/A</definedName>
    <definedName name="Parm_Civil_Site_14">#N/A</definedName>
    <definedName name="Parm_Civil_Site_15">#N/A</definedName>
    <definedName name="Parm_Civil_Site_16">#N/A</definedName>
    <definedName name="Parm_Civil_Site_17">#N/A</definedName>
    <definedName name="Parm_Civil_Site_18">#N/A</definedName>
    <definedName name="Parm_Civil_Site_19">#N/A</definedName>
    <definedName name="Parm_Civil_Site_20">#N/A</definedName>
    <definedName name="Parm_Civil_Site_21">#N/A</definedName>
    <definedName name="Parm_Civil_Site_22">#N/A</definedName>
    <definedName name="Parm_Civil_Site_23">#N/A</definedName>
    <definedName name="Parm_Elect_Switchgear_01">#N/A</definedName>
    <definedName name="Parm_Elect_Switchgear_02">#N/A</definedName>
    <definedName name="Parm_Elect_Switchgear_03">#N/A</definedName>
    <definedName name="Parm_Elect_Switchgear_04">#N/A</definedName>
    <definedName name="Parm_Elect_Switchgear_05">#N/A</definedName>
    <definedName name="Parm_Elect_Switchgear_06">#N/A</definedName>
    <definedName name="Parm_Elect_Switchgear_07">#N/A</definedName>
    <definedName name="Parm_Elect_Switchgear_08">#N/A</definedName>
    <definedName name="Parm_Elect_Switchgear_09">#N/A</definedName>
    <definedName name="Parm_Elect_Switchgear_10">#N/A</definedName>
    <definedName name="Parm_Elect_Switchgear_11">#N/A</definedName>
    <definedName name="Parm_Elect_Switchgear_12">#N/A</definedName>
    <definedName name="Parm_Elect_Switchgear_13">#N/A</definedName>
    <definedName name="Parm_Elect_Switchgear_14">#N/A</definedName>
    <definedName name="Parm_Elect_Switchgear_15">#N/A</definedName>
    <definedName name="Parm_Elect_Switchgear_16">#N/A</definedName>
    <definedName name="Parm_Elect_Switchgear_17">#N/A</definedName>
    <definedName name="Parm_Elect_Switchgear_18">#N/A</definedName>
    <definedName name="Parm_Elect_Switchgear_19">#N/A</definedName>
    <definedName name="Parm_Elect_Switchgear_20">#N/A</definedName>
    <definedName name="Parm_Elect_Switchgear_21">#N/A</definedName>
    <definedName name="Parm_Elect_Switchyd_01">#N/A</definedName>
    <definedName name="Parm_Elect_Switchyd_02">#N/A</definedName>
    <definedName name="Parm_Elect_Switchyd_03">#N/A</definedName>
    <definedName name="Parm_Elect_Switchyd_04">#N/A</definedName>
    <definedName name="Parm_Elect_Switchyd_05">#N/A</definedName>
    <definedName name="Parm_Elect_Switchyd_06">#N/A</definedName>
    <definedName name="Parm_Elect_Switchyd_07">#N/A</definedName>
    <definedName name="Parm_Elect_Switchyd_08">#N/A</definedName>
    <definedName name="Parm_Elect_Switchyd_09">#N/A</definedName>
    <definedName name="Parm_Elect_Switchyd_10">#N/A</definedName>
    <definedName name="Parm_Elect_Switchyd_11">#N/A</definedName>
    <definedName name="Parm_Elect_Switchyd_12">#N/A</definedName>
    <definedName name="Parm_Elect_Switchyd_13">#N/A</definedName>
    <definedName name="Parm_Elect_Switchyd_14">#N/A</definedName>
    <definedName name="Parm_Elect_Switchyd_15">#N/A</definedName>
    <definedName name="Parm_Elect_Switchyd_16">#N/A</definedName>
    <definedName name="Parm_Elect_Switchyd_17">#N/A</definedName>
    <definedName name="Parm_Elect_Switchyd_18">#N/A</definedName>
    <definedName name="Parm_Elect_Switchyd_19">#N/A</definedName>
    <definedName name="Parm_Elect_Switchyd_20">#N/A</definedName>
    <definedName name="Parm_Elect_Switchyd_21">#N/A</definedName>
    <definedName name="Parm_Elect_Transfmr_01">#N/A</definedName>
    <definedName name="Parm_Elect_Transfmr_02">#N/A</definedName>
    <definedName name="Parm_Elect_Transfmr_03">#N/A</definedName>
    <definedName name="Parm_Elect_Transfmr_04">#N/A</definedName>
    <definedName name="Parm_Elect_Transfmr_05">#N/A</definedName>
    <definedName name="Parm_Elect_Transfmr_06">#N/A</definedName>
    <definedName name="Parm_Elect_Transfmr_07">#N/A</definedName>
    <definedName name="Parm_Elect_Transfmr_08">#N/A</definedName>
    <definedName name="Parm_Elect_Transfmr_09">#N/A</definedName>
    <definedName name="Parm_Elect_Transfmr_10">#N/A</definedName>
    <definedName name="Parm_Elect_Transfmr_11">#N/A</definedName>
    <definedName name="Parm_Elect_Transfmr_12">#N/A</definedName>
    <definedName name="Parm_Elect_Transfmr_13">#N/A</definedName>
    <definedName name="Parm_Elect_Transfmr_14">#N/A</definedName>
    <definedName name="Parm_Elect_Transfmr_15">#N/A</definedName>
    <definedName name="Parm_Elect_Transfmr_16">#N/A</definedName>
    <definedName name="Parm_Elect_Transfmr_17">#N/A</definedName>
    <definedName name="Parm_Elect_Transfmr_18">#N/A</definedName>
    <definedName name="Parm_Elect_Transfmr_19">#N/A</definedName>
    <definedName name="Parm_Elect_Transfmr_20">#N/A</definedName>
    <definedName name="Parm_Elect_Transfmr_21">#N/A</definedName>
    <definedName name="Parm_Elect_Transfmr_22">#N/A</definedName>
    <definedName name="Parm_Elect_Transfmr_23">#N/A</definedName>
    <definedName name="Parm_Elect_Transfmr_24">#N/A</definedName>
    <definedName name="Parm_Elect_Transfmr_25">#N/A</definedName>
    <definedName name="Parm_Elect_Transfmr_26">#N/A</definedName>
    <definedName name="Parm_Elect_Transfmr_27">#N/A</definedName>
    <definedName name="Parm_Elect_Transfmr_28">#N/A</definedName>
    <definedName name="Parm_Elect_Transfmr_29">#N/A</definedName>
    <definedName name="Parm_Elect_Transfmr_30">#N/A</definedName>
    <definedName name="Parm_Elect_Transfmr_31">#N/A</definedName>
    <definedName name="Parm_Elect_Transfmr_32">#N/A</definedName>
    <definedName name="Parm_Elect_Transfmr_33">#N/A</definedName>
    <definedName name="Parm_Elect_Transfmr_34">#N/A</definedName>
    <definedName name="Parm_Elect_Transfmr_35">#N/A</definedName>
    <definedName name="Parm_Elect_Transfmr_36">#N/A</definedName>
    <definedName name="Parm_Elect_Transfmr_37">#N/A</definedName>
    <definedName name="Parm_Elect_Transfmr_38">#N/A</definedName>
    <definedName name="Parm_Elect_Transfmr_39">#N/A</definedName>
    <definedName name="Parm_Elect_Transfmr_40">#N/A</definedName>
    <definedName name="Parm_Elect_Transfmr_41">#N/A</definedName>
    <definedName name="Parm_Elect_Transfmr_42">#N/A</definedName>
    <definedName name="Parm_Elect_Transfmr_43">#N/A</definedName>
    <definedName name="Parm_Elect_Transfmr_44">#N/A</definedName>
    <definedName name="Parm_Elect_Transfmr_45">#N/A</definedName>
    <definedName name="Parm_Elect_Transfmr_46">#N/A</definedName>
    <definedName name="Parm_Elect_Transfmr_47">#N/A</definedName>
    <definedName name="Parm_Elect_Transfmr_48">#N/A</definedName>
    <definedName name="Parm_Elect_Transfmr_49">#N/A</definedName>
    <definedName name="Parm_Elect_Transfmr_50">#N/A</definedName>
    <definedName name="Parm_Elect_Transfmr_51">#N/A</definedName>
    <definedName name="Parm_Elect_Transfmr_52">#N/A</definedName>
    <definedName name="Parm_Elect_Transfmr_53">#N/A</definedName>
    <definedName name="Parm_Elect_Transfmr_54">#N/A</definedName>
    <definedName name="Parm_Elect_Transfmr_55">#N/A</definedName>
    <definedName name="Parm_Elect_Transfmr_56">#N/A</definedName>
    <definedName name="Parm_Elect_Transfmr_57">#N/A</definedName>
    <definedName name="Parm_Elect_Transfmr_58">#N/A</definedName>
    <definedName name="Parm_Elect_Transfmr_59">#N/A</definedName>
    <definedName name="Parm_Elect_Transfmr_60">#N/A</definedName>
    <definedName name="Parm_Elect_Transfmr_61">#N/A</definedName>
    <definedName name="Parm_Elect_Transfmr_62">#N/A</definedName>
    <definedName name="Parm_Elect_Transfmr_63">#N/A</definedName>
    <definedName name="Parm_Elect_Transfmr_64">#N/A</definedName>
    <definedName name="Parm_Elect_Transfmr_65">#N/A</definedName>
    <definedName name="Parm_Elect_Transfmr_66">#N/A</definedName>
    <definedName name="Parm_Elect_Transfmr_67">#N/A</definedName>
    <definedName name="Parm_Elect_Transm_01">#N/A</definedName>
    <definedName name="Parm_Elect_Transm_02">#N/A</definedName>
    <definedName name="Parm_Elect_Transm_03">#N/A</definedName>
    <definedName name="Parm_Elect_Transm_04">#N/A</definedName>
    <definedName name="Parm_Elect_Transm_05">#N/A</definedName>
    <definedName name="Parm_Elect_Transm_06">#N/A</definedName>
    <definedName name="Parm_Elect_Transm_07">#N/A</definedName>
    <definedName name="Parm_Elect_Transm_08">#N/A</definedName>
    <definedName name="Parm_General_01">#N/A</definedName>
    <definedName name="Parm_General_02">#N/A</definedName>
    <definedName name="Parm_General_03">#N/A</definedName>
    <definedName name="Parm_General_04">#N/A</definedName>
    <definedName name="Parm_General_05">#N/A</definedName>
    <definedName name="Parm_General_06">#N/A</definedName>
    <definedName name="Parm_General_07">#N/A</definedName>
    <definedName name="Parm_General_08">#N/A</definedName>
    <definedName name="Parm_General_09">#N/A</definedName>
    <definedName name="Parm_Guar_Envirmt_01">#N/A</definedName>
    <definedName name="Parm_Guar_Envirmt_02">#N/A</definedName>
    <definedName name="Parm_Guar_Envirmt_03">#N/A</definedName>
    <definedName name="Parm_Guar_Envirmt_04">#N/A</definedName>
    <definedName name="Parm_Guar_Envirmt_05">#N/A</definedName>
    <definedName name="Parm_Guar_Envirmt_06">#N/A</definedName>
    <definedName name="Parm_Guar_Envirmt_07">#N/A</definedName>
    <definedName name="Parm_Guar_Envirmt_08">#N/A</definedName>
    <definedName name="Parm_Guar_Envirmt_09">#N/A</definedName>
    <definedName name="Parm_Guar_Envirmt_10">#N/A</definedName>
    <definedName name="Parm_Guar_Envirmt_11">#N/A</definedName>
    <definedName name="Parm_Guar_Envirmt_12">#N/A</definedName>
    <definedName name="Parm_Guar_Perf_01">#N/A</definedName>
    <definedName name="Parm_Guar_Perf_02">#N/A</definedName>
    <definedName name="Parm_Guar_Perf_03">#N/A</definedName>
    <definedName name="Parm_Guar_Perf_04">#N/A</definedName>
    <definedName name="Parm_Guar_Perf_05">#N/A</definedName>
    <definedName name="Parm_Guar_Perf_06">#N/A</definedName>
    <definedName name="Parm_Guar_Perf_07">#N/A</definedName>
    <definedName name="Parm_Guar_Perf_08">#N/A</definedName>
    <definedName name="Parm_Guar_Perf_09">#N/A</definedName>
    <definedName name="Parm_Guar_Perf_10">#N/A</definedName>
    <definedName name="Parm_Guar_Perf_11">#N/A</definedName>
    <definedName name="Parm_Guar_Perf_Marg_01">#N/A</definedName>
    <definedName name="Parm_Guar_Perf_Marg_02">#N/A</definedName>
    <definedName name="Parm_Guar_Perf_Marg_03">#N/A</definedName>
    <definedName name="Parm_Guar_Perf_Marg_04">#N/A</definedName>
    <definedName name="Parm_Guar_Perf_Marg_05">#N/A</definedName>
    <definedName name="Parm_Guar_Perf_Marg_06">#N/A</definedName>
    <definedName name="Parm_Guar_Perf_Marg_07">#N/A</definedName>
    <definedName name="Parm_Guar_Perf_Marg_08">#N/A</definedName>
    <definedName name="Parm_Guar_Perf_Marg_09">#N/A</definedName>
    <definedName name="Parm_Guar_Perf_Marg_10">#N/A</definedName>
    <definedName name="Parm_Guar_Perf_Marg_11">#N/A</definedName>
    <definedName name="Parm_Mech_Boiler_01">#N/A</definedName>
    <definedName name="Parm_Mech_Boiler_02">#N/A</definedName>
    <definedName name="Parm_Mech_Boiler_03">#N/A</definedName>
    <definedName name="Parm_Mech_Boiler_04">#N/A</definedName>
    <definedName name="Parm_Mech_Boiler_05">#N/A</definedName>
    <definedName name="Parm_Mech_Boiler_06">#N/A</definedName>
    <definedName name="Parm_Mech_Boiler_07">#N/A</definedName>
    <definedName name="Parm_Mech_Boiler_08">#N/A</definedName>
    <definedName name="Parm_Mech_Boiler_09">#N/A</definedName>
    <definedName name="Parm_Mech_Boiler_10">#N/A</definedName>
    <definedName name="Parm_Mech_Boiler_11">#N/A</definedName>
    <definedName name="Parm_Mech_Boiler_12">#N/A</definedName>
    <definedName name="Parm_Mech_Boiler_13">#N/A</definedName>
    <definedName name="Parm_Mech_Boiler_14">#N/A</definedName>
    <definedName name="Parm_Mech_Boiler_15">#N/A</definedName>
    <definedName name="Parm_Mech_Boiler_16">#N/A</definedName>
    <definedName name="Parm_Mech_Boiler_17">#N/A</definedName>
    <definedName name="Parm_Mech_Boiler_18">#N/A</definedName>
    <definedName name="Parm_Mech_Boiler_19">#N/A</definedName>
    <definedName name="Parm_Mech_Boiler_20">#N/A</definedName>
    <definedName name="Parm_Mech_Boiler_21">#N/A</definedName>
    <definedName name="Parm_Mech_Boiler_22">#N/A</definedName>
    <definedName name="Parm_Mech_Boiler_23">#N/A</definedName>
    <definedName name="Parm_Mech_Boiler_24">#N/A</definedName>
    <definedName name="Parm_Mech_BOP_01">#N/A</definedName>
    <definedName name="Parm_Mech_BOP_02">#N/A</definedName>
    <definedName name="Parm_Mech_BOP_03">#N/A</definedName>
    <definedName name="Parm_Mech_BOP_04">#N/A</definedName>
    <definedName name="Parm_Mech_BOP_05">#N/A</definedName>
    <definedName name="Parm_Mech_BOP_06">#N/A</definedName>
    <definedName name="Parm_Mech_BOP_07">#N/A</definedName>
    <definedName name="Parm_Mech_BOP_08">#N/A</definedName>
    <definedName name="Parm_Mech_BOP_09">#N/A</definedName>
    <definedName name="Parm_Mech_BOP_10">#N/A</definedName>
    <definedName name="Parm_Mech_BOP_11">#N/A</definedName>
    <definedName name="Parm_Mech_BOP_12">#N/A</definedName>
    <definedName name="Parm_Mech_BOP_13">#N/A</definedName>
    <definedName name="Parm_Mech_BOP_14">#N/A</definedName>
    <definedName name="Parm_Mech_BOP_15">#N/A</definedName>
    <definedName name="Parm_Mech_BOP_16">#N/A</definedName>
    <definedName name="Parm_Mech_BOP_17">#N/A</definedName>
    <definedName name="Parm_Mech_BOP_18">#N/A</definedName>
    <definedName name="Parm_Mech_BOP_19">#N/A</definedName>
    <definedName name="Parm_Mech_BOP_20">#N/A</definedName>
    <definedName name="Parm_Mech_BOP_21">#N/A</definedName>
    <definedName name="Parm_Mech_BOP_22">#N/A</definedName>
    <definedName name="Parm_Mech_BOP_23">#N/A</definedName>
    <definedName name="Parm_Mech_BOP_24">#N/A</definedName>
    <definedName name="Parm_Mech_BOP_25">#N/A</definedName>
    <definedName name="Parm_Mech_BOP_26">#N/A</definedName>
    <definedName name="Parm_Mech_BOP_27">#N/A</definedName>
    <definedName name="Parm_Mech_BOP_28">#N/A</definedName>
    <definedName name="Parm_Mech_BOP_29">#N/A</definedName>
    <definedName name="Parm_Mech_BOP_30">#N/A</definedName>
    <definedName name="Parm_Mech_BOP_31">#N/A</definedName>
    <definedName name="Parm_Mech_Emissions_01">#N/A</definedName>
    <definedName name="Parm_Mech_Emissions_02">#N/A</definedName>
    <definedName name="Parm_Mech_Emissions_03">#N/A</definedName>
    <definedName name="Parm_Mech_Emissions_04">#N/A</definedName>
    <definedName name="Parm_Mech_Emissions_05">#N/A</definedName>
    <definedName name="Parm_Mech_Emissions_06">#N/A</definedName>
    <definedName name="Parm_Mech_Emissions_07">#N/A</definedName>
    <definedName name="Parm_Mech_Emissions_08">#N/A</definedName>
    <definedName name="Parm_Mech_Emissions_09">#N/A</definedName>
    <definedName name="Parm_Mech_Emissions_10">#N/A</definedName>
    <definedName name="Parm_Mech_Emissions_11">#N/A</definedName>
    <definedName name="Parm_Mech_Emissions_12">#N/A</definedName>
    <definedName name="Parm_Mech_Emissions_13">#N/A</definedName>
    <definedName name="Parm_Mech_Emissions_14">#N/A</definedName>
    <definedName name="Parm_Mech_Emissions_15">#N/A</definedName>
    <definedName name="Parm_Mech_Emissions_16">#N/A</definedName>
    <definedName name="Parm_Mech_Emissions_17">#N/A</definedName>
    <definedName name="Parm_Mech_Emissions_18">#N/A</definedName>
    <definedName name="Parm_Mech_Emissions_19">#N/A</definedName>
    <definedName name="Parm_Mech_Emissions_20">#N/A</definedName>
    <definedName name="Parm_Mech_Emissions_21">#N/A</definedName>
    <definedName name="Parm_Mech_Emissions_22">#N/A</definedName>
    <definedName name="Parm_Mech_Emissions_23">#N/A</definedName>
    <definedName name="Parm_Mech_Emissions_24">#N/A</definedName>
    <definedName name="Parm_Mech_Emissions_25">#N/A</definedName>
    <definedName name="Parm_Mech_Emissions_26">#N/A</definedName>
    <definedName name="Parm_Mech_Emissions_27">#N/A</definedName>
    <definedName name="Parm_Mech_Emissions_28">#N/A</definedName>
    <definedName name="Parm_Mech_Emissions_29">#N/A</definedName>
    <definedName name="Parm_Mech_Emissions_30">#N/A</definedName>
    <definedName name="Parm_Mech_Fuel_01">#N/A</definedName>
    <definedName name="Parm_Mech_Fuel_02">#N/A</definedName>
    <definedName name="Parm_Mech_Fuel_03">#N/A</definedName>
    <definedName name="Parm_Mech_Fuel_04">#N/A</definedName>
    <definedName name="Parm_Mech_Fuel_05">#N/A</definedName>
    <definedName name="Parm_Mech_Fuel_06">#N/A</definedName>
    <definedName name="Parm_Mech_Fuel_07">#N/A</definedName>
    <definedName name="Parm_Mech_Fuel_08">#N/A</definedName>
    <definedName name="Parm_Mech_Fuel_09">#N/A</definedName>
    <definedName name="Parm_Mech_Fuel_10">#N/A</definedName>
    <definedName name="Parm_Mech_Fuel_11">#N/A</definedName>
    <definedName name="Parm_Mech_Fuel_12">#N/A</definedName>
    <definedName name="Parm_Mech_Fuel_13">#N/A</definedName>
    <definedName name="Parm_Mech_Fuel_14">#N/A</definedName>
    <definedName name="Parm_Mech_Fuel_15">#N/A</definedName>
    <definedName name="Parm_Mech_Fuel_16">#N/A</definedName>
    <definedName name="Parm_Mech_Mtlhd_01">#N/A</definedName>
    <definedName name="Parm_Mech_Mtlhd_02">#N/A</definedName>
    <definedName name="Parm_Mech_Mtlhd_03">#N/A</definedName>
    <definedName name="Parm_Mech_Mtlhd_04">#N/A</definedName>
    <definedName name="Parm_Mech_Mtlhd_05">#N/A</definedName>
    <definedName name="Parm_Mech_Mtlhd_06">#N/A</definedName>
    <definedName name="Parm_Mech_Mtlhd_07">#N/A</definedName>
    <definedName name="Parm_Mech_Mtlhd_08">#N/A</definedName>
    <definedName name="Parm_Mech_Mtlhd_09">#N/A</definedName>
    <definedName name="Parm_Mech_Mtlhd_10">#N/A</definedName>
    <definedName name="Parm_Mech_Mtlhd_11">#N/A</definedName>
    <definedName name="Parm_Mech_Mtlhd_12">#N/A</definedName>
    <definedName name="Parm_Mech_Mtlhd_13">#N/A</definedName>
    <definedName name="Parm_Mech_Mtlhd_14">#N/A</definedName>
    <definedName name="Parm_Mech_Mtlhd_15">#N/A</definedName>
    <definedName name="Parm_Mech_Mtlhd_16">#N/A</definedName>
    <definedName name="Parm_Mech_Mtlhd_17">#N/A</definedName>
    <definedName name="Parm_Mech_STG_01">#N/A</definedName>
    <definedName name="Parm_Mech_STG_02">#N/A</definedName>
    <definedName name="Parm_Mech_STG_03">#N/A</definedName>
    <definedName name="Parm_Mech_STG_04">#N/A</definedName>
    <definedName name="Parm_Mech_STG_05">#N/A</definedName>
    <definedName name="Parm_Mech_STG_06">#N/A</definedName>
    <definedName name="Parm_Mech_STG_07">#N/A</definedName>
    <definedName name="Parm_Mech_STG_08">#N/A</definedName>
    <definedName name="Parm_Mech_STG_09">#N/A</definedName>
    <definedName name="Parm_Mech_STG_10">#N/A</definedName>
    <definedName name="Parm_Mech_STG_11">#N/A</definedName>
    <definedName name="Parm_Mech_STG_12">#N/A</definedName>
    <definedName name="Parm_Mech_STG_13">#N/A</definedName>
    <definedName name="Parm_Mech_STG_14">#N/A</definedName>
    <definedName name="Parm_Mech_STG_15">#N/A</definedName>
    <definedName name="Parm_Mech_STG_16">#N/A</definedName>
    <definedName name="Parm_Mech_STG_17">#N/A</definedName>
    <definedName name="Parm_Mech_STG_18">#N/A</definedName>
    <definedName name="Parm_Mech_STG_19">#N/A</definedName>
    <definedName name="Parm_Mech_STG_20">#N/A</definedName>
    <definedName name="Parm_Mech_STG_21">#N/A</definedName>
    <definedName name="Parm_Mech_Storage_01">#N/A</definedName>
    <definedName name="Parm_Mech_Storage_02">#N/A</definedName>
    <definedName name="Parm_Mech_Storage_03">#N/A</definedName>
    <definedName name="Parm_Mech_Storage_04">#N/A</definedName>
    <definedName name="Parm_Mech_Storage_05">#N/A</definedName>
    <definedName name="Parm_Mech_Storage_06">#N/A</definedName>
    <definedName name="Parm_Mech_Storage_07">#N/A</definedName>
    <definedName name="Parm_Mech_Storage_08">#N/A</definedName>
    <definedName name="Parm_Mech_Storage_09">#N/A</definedName>
    <definedName name="Parm_Mech_Storage_10">#N/A</definedName>
    <definedName name="Parm_Mech_Storage_11">#N/A</definedName>
    <definedName name="Parm_Plant_Design_01">#N/A</definedName>
    <definedName name="Parm_Plant_Design_02">#N/A</definedName>
    <definedName name="Parm_Plant_Design_03">#N/A</definedName>
    <definedName name="Parm_Plant_Design_04">#N/A</definedName>
    <definedName name="Parm_Plant_Design_05">#N/A</definedName>
    <definedName name="Parm_Plant_Design_06">#N/A</definedName>
    <definedName name="Parm_Plant_Design_07">#N/A</definedName>
    <definedName name="Parm_Plant_Design_08">#N/A</definedName>
    <definedName name="Parm_Plant_Design_09">#N/A</definedName>
    <definedName name="Parm_Plant_Design_10">#N/A</definedName>
    <definedName name="Parm_Plant_Design_11">#N/A</definedName>
    <definedName name="Parm_Plant_Design_12">#N/A</definedName>
    <definedName name="Parm_Plant_Design_13">#N/A</definedName>
    <definedName name="Parm_Plant_Design_14">#N/A</definedName>
    <definedName name="Parm_Plant_Design_15">#N/A</definedName>
    <definedName name="Parm_Plant_Design_16">#N/A</definedName>
    <definedName name="Parm_Plant_Design_17">#N/A</definedName>
    <definedName name="Parm_Plant_Design_18">#N/A</definedName>
    <definedName name="Parm_Plant_Design_19">#N/A</definedName>
    <definedName name="Parm_Plant_Design_20">#N/A</definedName>
    <definedName name="Parm_Plant_Design_21">#N/A</definedName>
    <definedName name="Parm_Plant_Design_22">#N/A</definedName>
    <definedName name="Parm_Plant_Design_23">#N/A</definedName>
    <definedName name="Parm_Plant_Design_24">#N/A</definedName>
    <definedName name="Parm_Plant_Design_25">#N/A</definedName>
    <definedName name="Parm_Plant_Design_26">#N/A</definedName>
    <definedName name="Parm_Plant_Design_27">#N/A</definedName>
    <definedName name="Parm_Plant_Design_28">#N/A</definedName>
    <definedName name="Parm_Plant_Design_29">#N/A</definedName>
    <definedName name="part10">#N/A</definedName>
    <definedName name="part7">#N/A</definedName>
    <definedName name="part8">#N/A</definedName>
    <definedName name="part9">#N/A</definedName>
    <definedName name="pasopsdof">#N/A</definedName>
    <definedName name="PavementMarking">#N/A</definedName>
    <definedName name="PAY" localSheetId="2">[1]Payment!#REF!</definedName>
    <definedName name="PAY">#N/A</definedName>
    <definedName name="Pay_Date">#N/A</definedName>
    <definedName name="Pay_Num">#N/A</definedName>
    <definedName name="PAYCRIT">#N/A</definedName>
    <definedName name="PAYITEM">#N/A</definedName>
    <definedName name="Payment_Number" localSheetId="3">ROW()-Header_Row</definedName>
    <definedName name="Payment_Number">ROW()-Header_Row</definedName>
    <definedName name="Paymenttype2">#N/A</definedName>
    <definedName name="PAYROLL">#N/A</definedName>
    <definedName name="PC">#N/A</definedName>
    <definedName name="PC_Hrs1">#N/A</definedName>
    <definedName name="PC_HRS2">#N/A</definedName>
    <definedName name="PCNM1">#N/A</definedName>
    <definedName name="PCT">#N/A</definedName>
    <definedName name="Percent_Depreciated">#N/A</definedName>
    <definedName name="performance">#N/A</definedName>
    <definedName name="Period">#N/A</definedName>
    <definedName name="Period_Excav">#N/A</definedName>
    <definedName name="period_names">#N/A</definedName>
    <definedName name="Period_Struc">#N/A</definedName>
    <definedName name="Pest">#N/A</definedName>
    <definedName name="PFSR">#N/A</definedName>
    <definedName name="PG21T">#N/A</definedName>
    <definedName name="PG22T">#N/A</definedName>
    <definedName name="PG23T">#N/A</definedName>
    <definedName name="PG51T">#N/A</definedName>
    <definedName name="PG52T">#N/A</definedName>
    <definedName name="PG53T">#N/A</definedName>
    <definedName name="PG54T">#N/A</definedName>
    <definedName name="Phase1and2_Area_of_Site">#N/A</definedName>
    <definedName name="Phase1and2_Creek_Area">#N/A</definedName>
    <definedName name="Phase1and2_Key_Wall_Length">#N/A</definedName>
    <definedName name="Phase1and2_Nof_BlocksperRow">#N/A</definedName>
    <definedName name="Phase3_Area_of_Site">#N/A</definedName>
    <definedName name="Phase3_Creek_Area">#N/A</definedName>
    <definedName name="Phase3_Key_Wall_Length">#N/A</definedName>
    <definedName name="Phase3_Nof_BlocksperRow">#N/A</definedName>
    <definedName name="Physical_Depreciation">#N/A</definedName>
    <definedName name="Pile_cut">#N/A</definedName>
    <definedName name="pilingfinal">#N/A</definedName>
    <definedName name="PIPE">#N/A</definedName>
    <definedName name="PIPE_CLASS">#N/A</definedName>
    <definedName name="PIPE_RACK_TRAY">#N/A</definedName>
    <definedName name="PIPE50_CITY">#N/A</definedName>
    <definedName name="PIPE50_ESC">#N/A</definedName>
    <definedName name="PIPE50_OLD_CITY">#N/A</definedName>
    <definedName name="PIPE50_OLD_ESC">#N/A</definedName>
    <definedName name="PIPE50_OLD_PROD">#N/A</definedName>
    <definedName name="PIPE50_OLD_WAGE">#N/A</definedName>
    <definedName name="PIPE50_PROD">#N/A</definedName>
    <definedName name="PIPE50_WAGE">#N/A</definedName>
    <definedName name="PipeCulverts">#N/A</definedName>
    <definedName name="Pkg_col">#N/A</definedName>
    <definedName name="PL">#N/A</definedName>
    <definedName name="PlantName">#N/A</definedName>
    <definedName name="PlantPPH">#N/A</definedName>
    <definedName name="PlantType">#N/A</definedName>
    <definedName name="PLAT">#N/A</definedName>
    <definedName name="PLATFORM">#N/A</definedName>
    <definedName name="PLD">#N/A</definedName>
    <definedName name="PLUG">#N/A</definedName>
    <definedName name="pm">#N/A</definedName>
    <definedName name="PM_Hrs">#N/A</definedName>
    <definedName name="PM_Rev">#N/A</definedName>
    <definedName name="POHM">#N/A</definedName>
    <definedName name="POHS">#N/A</definedName>
    <definedName name="point1">#N/A</definedName>
    <definedName name="poiuytr">#N/A</definedName>
    <definedName name="POP">#N/A</definedName>
    <definedName name="POP0">#N/A</definedName>
    <definedName name="pound">7.2</definedName>
    <definedName name="PP">#N/A</definedName>
    <definedName name="PPP">#N/A</definedName>
    <definedName name="PR">#N/A</definedName>
    <definedName name="PRASAD">#N/A</definedName>
    <definedName name="PRE_TRACED_TUBE">#N/A</definedName>
    <definedName name="PREINV">[1]Payment!#REF!</definedName>
    <definedName name="PREPAY">[1]Payment!#REF!</definedName>
    <definedName name="PREST">#N/A</definedName>
    <definedName name="PREVINV">[1]Payment!#REF!</definedName>
    <definedName name="PREVIOUS">#N/A</definedName>
    <definedName name="PREVPAY">[1]Payment!#REF!</definedName>
    <definedName name="Price_Acoust._Ceil">#N/A</definedName>
    <definedName name="Price_Block">#N/A</definedName>
    <definedName name="Price_Brick">#N/A</definedName>
    <definedName name="Price_Conc_4000">#N/A</definedName>
    <definedName name="Price_Conc_5000">#N/A</definedName>
    <definedName name="Price_Conc_6000">#N/A</definedName>
    <definedName name="Price_Form_Beam">#N/A</definedName>
    <definedName name="Price_Form_Colmn">#N/A</definedName>
    <definedName name="Price_Form_Core">#N/A</definedName>
    <definedName name="Price_Form_Slab">#N/A</definedName>
    <definedName name="Price_Form_Wall">#N/A</definedName>
    <definedName name="Price_Gyp._Ceil">#N/A</definedName>
    <definedName name="Price_Gyp.W_Both">#N/A</definedName>
    <definedName name="Price_Gyp.W_One">#N/A</definedName>
    <definedName name="Price_menu">#N/A</definedName>
    <definedName name="Price_Paint_Emulsn">#N/A</definedName>
    <definedName name="Price_Plaster_Ceil">#N/A</definedName>
    <definedName name="Price_Plaster_Ext">#N/A</definedName>
    <definedName name="Price_Plaster_Floor">#N/A</definedName>
    <definedName name="Price_Plaster_Wall">#N/A</definedName>
    <definedName name="Price_Rebar_High">#N/A</definedName>
    <definedName name="Price_Rebar_Mild">#N/A</definedName>
    <definedName name="Price_Stl.Door_D">#N/A</definedName>
    <definedName name="Price_Stl.Door_S">#N/A</definedName>
    <definedName name="Price_Stone_Floor">#N/A</definedName>
    <definedName name="Price_Stone_Wall">#N/A</definedName>
    <definedName name="Price_Wd.Door_D">#N/A</definedName>
    <definedName name="Price_Wd.Door_S">#N/A</definedName>
    <definedName name="PrimeCoat">#N/A</definedName>
    <definedName name="Princ">#N/A</definedName>
    <definedName name="Principal" localSheetId="3">-PPMT(Interest_Rate/12,'CERTIFIED TO DATE'!Payment_Number,Number_of_Payments,Loan_Amount)</definedName>
    <definedName name="Principal">-PPMT(Interest_Rate/12,Payment_Number,Number_of_Payments,Loan_Amount)</definedName>
    <definedName name="_xlnm.Print_Area" localSheetId="10">'◄Formwork'!$A$1:$O$95</definedName>
    <definedName name="_xlnm.Print_Area" localSheetId="7">'Advance Payment'!$B$1:$J$67</definedName>
    <definedName name="_xlnm.Print_Area" localSheetId="17">Anwa!$B$1:$F$63</definedName>
    <definedName name="_xlnm.Print_Area" localSheetId="2">BOQ!$C$1:$W$240</definedName>
    <definedName name="_xlnm.Print_Area" localSheetId="3">'CERTIFIED TO DATE'!$A$1:$H$15</definedName>
    <definedName name="_xlnm.Print_Area" localSheetId="5">'Contractor''s Application'!$B$1:$J$68</definedName>
    <definedName name="_xlnm.Print_Area" localSheetId="11">Design!$B$1:$J$63</definedName>
    <definedName name="_xlnm.Print_Area" localSheetId="14">'Enabling Works Attendances'!$B$1:$J$69</definedName>
    <definedName name="_xlnm.Print_Area" localSheetId="16">'EOT-Temp'!$B$1:$G$68</definedName>
    <definedName name="_xlnm.Print_Area" localSheetId="21">'Opus Hotel'!$B$1:$F$62</definedName>
    <definedName name="_xlnm.Print_Area" localSheetId="6">'Payment Application'!$B$1:$K$62</definedName>
    <definedName name="_xlnm.Print_Area" localSheetId="0">'PC FOR ISSUANCE'!$B$1:$G$66</definedName>
    <definedName name="_xlnm.Print_Area" localSheetId="15">'PI Insurance'!$B$1:$J$69</definedName>
    <definedName name="_xlnm.Print_Area" localSheetId="1">'Plot 18'!$B$1:$G$68</definedName>
    <definedName name="_xlnm.Print_Area" localSheetId="12">'Prelim-Temp'!$B$1:$G$57</definedName>
    <definedName name="_xlnm.Print_Area" localSheetId="4">PS!$B$1:$J$61</definedName>
    <definedName name="_xlnm.Print_Area" localSheetId="9">'Structural Sum'!$B$1:$J$48</definedName>
    <definedName name="_xlnm.Print_Area" localSheetId="8">'Structure-Temp'!$B$1:$G$47</definedName>
    <definedName name="_xlnm.Print_Area" localSheetId="20">'The Gemini'!$B$1:$F$63</definedName>
    <definedName name="_xlnm.Print_Area" localSheetId="18">'The Sterling East'!$B$1:$F$63</definedName>
    <definedName name="_xlnm.Print_Area" localSheetId="19">'The Sterling West'!$B$1:$F$63</definedName>
    <definedName name="Print_Area_MI" localSheetId="2">#REF!</definedName>
    <definedName name="Print_Area_MI">#N/A</definedName>
    <definedName name="Print_Area_Reset" localSheetId="3">OFFSET(Full_Print,0,0,Last_Row)</definedName>
    <definedName name="Print_Area_Reset">OFFSET(Full_Print,0,0,Last_Row)</definedName>
    <definedName name="Print_Range">#N/A</definedName>
    <definedName name="Print_Start">#N/A</definedName>
    <definedName name="_xlnm.Print_Titles" localSheetId="2">BOQ!$4:$7</definedName>
    <definedName name="Print_Titles_MI">#N/A</definedName>
    <definedName name="PRINT1">#N/A</definedName>
    <definedName name="PRINTALL">#N/A</definedName>
    <definedName name="PRJ_ELBK_CST_EDITBY">#N/A</definedName>
    <definedName name="PRJ_ELBK_CST_EDITDATE">#N/A</definedName>
    <definedName name="PRJ_ELEQ_CST_EDITBY">#N/A</definedName>
    <definedName name="PRJ_ELEQ_CST_EDITDATE">#N/A</definedName>
    <definedName name="PRJ_INSTR_CST_EDITBY">#N/A</definedName>
    <definedName name="PRJ_INSTR_CST_EDITDATE">#N/A</definedName>
    <definedName name="Proc_Hrs">#N/A</definedName>
    <definedName name="Proc_Rev">#N/A</definedName>
    <definedName name="ProjDay">#N/A</definedName>
    <definedName name="PROJECT_Description">#N/A</definedName>
    <definedName name="PROJECT_Description1">#N/A</definedName>
    <definedName name="PROJECT_Description2">#N/A</definedName>
    <definedName name="projections">#N/A</definedName>
    <definedName name="ProjMonth">#N/A</definedName>
    <definedName name="projsupply">#N/A</definedName>
    <definedName name="ProjYear">#N/A</definedName>
    <definedName name="Property_Name">#N/A</definedName>
    <definedName name="Propsiteanalysis">#N/A</definedName>
    <definedName name="PropStat">#N/A</definedName>
    <definedName name="PROTECTIVE__INSTALLATIONS">#N/A</definedName>
    <definedName name="prov_sums">#N/A</definedName>
    <definedName name="PS">#N/A</definedName>
    <definedName name="PT">#N/A</definedName>
    <definedName name="PUMP">#N/A</definedName>
    <definedName name="PVatTotIRR">#N/A</definedName>
    <definedName name="PVC_FLEXIBLE_PIPE">#N/A</definedName>
    <definedName name="PVC_PIPE">#N/A</definedName>
    <definedName name="PWR_BLK_TRAY">#N/A</definedName>
    <definedName name="Q">#N/A</definedName>
    <definedName name="qasw">#N/A</definedName>
    <definedName name="qatar">#N/A</definedName>
    <definedName name="qewrvqertb">#N/A</definedName>
    <definedName name="QQQ">#N/A</definedName>
    <definedName name="QQQQ">#N/A</definedName>
    <definedName name="qqqqqqqq">#N/A</definedName>
    <definedName name="qqqqqqqqqqqqqqqqqqqqqqqqqqqqqqqqqqqq">#N/A</definedName>
    <definedName name="qr">#N/A</definedName>
    <definedName name="QR_to_LB_Sterling">#N/A</definedName>
    <definedName name="QREWTYUIOYJHGFV">#N/A</definedName>
    <definedName name="Qry_Gsr">#N/A</definedName>
    <definedName name="QS_Expenses">735350</definedName>
    <definedName name="QT">#N/A</definedName>
    <definedName name="QTY">#N/A</definedName>
    <definedName name="Qty." localSheetId="2">#REF!</definedName>
    <definedName name="Qty.">#N/A</definedName>
    <definedName name="Qty_Ceiling">#N/A</definedName>
    <definedName name="Qty_Cntl_Valves">#N/A</definedName>
    <definedName name="Qty_Conc">#N/A</definedName>
    <definedName name="QTY_DISC_MV">#N/A</definedName>
    <definedName name="Qty_Door.Window">#N/A</definedName>
    <definedName name="Qty_Excavation">#N/A</definedName>
    <definedName name="Qty_Form">#N/A</definedName>
    <definedName name="Qty_Masonry">#N/A</definedName>
    <definedName name="Qty_Painting">#N/A</definedName>
    <definedName name="Qty_Plastering">#N/A</definedName>
    <definedName name="Qty_Rebar">#N/A</definedName>
    <definedName name="Qty_Stone">#N/A</definedName>
    <definedName name="Qty_Wall">#N/A</definedName>
    <definedName name="Quantity">#N/A</definedName>
    <definedName name="Quote_Cowi">#N/A</definedName>
    <definedName name="Quote_dapo">#N/A</definedName>
    <definedName name="Quote_Hal">#N/A</definedName>
    <definedName name="Quote_Hyd">#N/A</definedName>
    <definedName name="Quote_other">#N/A</definedName>
    <definedName name="QWE">#N/A</definedName>
    <definedName name="qzqzqz10">#N/A</definedName>
    <definedName name="qzqzqz11">#N/A</definedName>
    <definedName name="qzqzqz12">#N/A</definedName>
    <definedName name="qzqzqz13">#N/A</definedName>
    <definedName name="qzqzqz14">#N/A</definedName>
    <definedName name="qzqzqz15">#N/A</definedName>
    <definedName name="qzqzqz16">#N/A</definedName>
    <definedName name="qzqzqz17">#N/A</definedName>
    <definedName name="qzqzqz18">#N/A</definedName>
    <definedName name="qzqzqz19">#N/A</definedName>
    <definedName name="qzqzqz20">#N/A</definedName>
    <definedName name="qzqzqz21">#N/A</definedName>
    <definedName name="qzqzqz22">#N/A</definedName>
    <definedName name="qzqzqz23">#N/A</definedName>
    <definedName name="qzqzqz24">#N/A</definedName>
    <definedName name="qzqzqz25">#N/A</definedName>
    <definedName name="qzqzqz26">#N/A</definedName>
    <definedName name="qzqzqz27">#N/A</definedName>
    <definedName name="qzqzqz28">#N/A</definedName>
    <definedName name="qzqzqz29">#N/A</definedName>
    <definedName name="qzqzqz30">#N/A</definedName>
    <definedName name="qzqzqz31">#N/A</definedName>
    <definedName name="qzqzqz32">#N/A</definedName>
    <definedName name="qzqzqz33">#N/A</definedName>
    <definedName name="qzqzqz34">#N/A</definedName>
    <definedName name="qzqzqz35">#N/A</definedName>
    <definedName name="qzqzqz36">#N/A</definedName>
    <definedName name="qzqzqz37">#N/A</definedName>
    <definedName name="qzqzqz38">#N/A</definedName>
    <definedName name="qzqzqz39">#N/A</definedName>
    <definedName name="qzqzqz40">#N/A</definedName>
    <definedName name="qzqzqz41">#N/A</definedName>
    <definedName name="qzqzqz42">#N/A</definedName>
    <definedName name="qzqzqz43">#N/A</definedName>
    <definedName name="qzqzqz44">#N/A</definedName>
    <definedName name="qzqzqz45">#N/A</definedName>
    <definedName name="qzqzqz46">#N/A</definedName>
    <definedName name="qzqzqz47">#N/A</definedName>
    <definedName name="qzqzqz48">#N/A</definedName>
    <definedName name="qzqzqz49">#N/A</definedName>
    <definedName name="qzqzqz50">#N/A</definedName>
    <definedName name="qzqzqz51">#N/A</definedName>
    <definedName name="qzqzqz52">#N/A</definedName>
    <definedName name="qzqzqz53">#N/A</definedName>
    <definedName name="qzqzqz54">#N/A</definedName>
    <definedName name="qzqzqz55">#N/A</definedName>
    <definedName name="qzqzqz56">#N/A</definedName>
    <definedName name="qzqzqz57">#N/A</definedName>
    <definedName name="qzqzqz58">#N/A</definedName>
    <definedName name="qzqzqz59">#N/A</definedName>
    <definedName name="qzqzqz6">#N/A</definedName>
    <definedName name="qzqzqz60">#N/A</definedName>
    <definedName name="qzqzqz61">#N/A</definedName>
    <definedName name="qzqzqz7">#N/A</definedName>
    <definedName name="qzqzqz8">#N/A</definedName>
    <definedName name="qzqzqz9">#N/A</definedName>
    <definedName name="R_DATA">#N/A</definedName>
    <definedName name="ra">#N/A</definedName>
    <definedName name="raj" localSheetId="2">#REF!</definedName>
    <definedName name="raj">#N/A</definedName>
    <definedName name="RAJESH" localSheetId="2">#REF!</definedName>
    <definedName name="RAJESH">#N/A</definedName>
    <definedName name="Raman">#N/A</definedName>
    <definedName name="RANGE">#N/A</definedName>
    <definedName name="range1">#N/A</definedName>
    <definedName name="Rate" localSheetId="2">#REF!</definedName>
    <definedName name="rate">#N/A</definedName>
    <definedName name="rates">#N/A</definedName>
    <definedName name="ratio">#N/A</definedName>
    <definedName name="ratio1">#N/A</definedName>
    <definedName name="ratio2">#N/A</definedName>
    <definedName name="RC_">#N/A</definedName>
    <definedName name="Rc_Costs">#N/A</definedName>
    <definedName name="RC_Mhrs">#N/A</definedName>
    <definedName name="RE_SIZE">#N/A</definedName>
    <definedName name="Rebar">#N/A</definedName>
    <definedName name="Rebar_unitprice">#N/A</definedName>
    <definedName name="RebarQty">#N/A</definedName>
    <definedName name="RECEPT">#N/A</definedName>
    <definedName name="RecomFacilities">#N/A</definedName>
    <definedName name="RED">#N/A</definedName>
    <definedName name="ref" localSheetId="3">chw</definedName>
    <definedName name="ref">chw</definedName>
    <definedName name="RefMWeGross">#N/A</definedName>
    <definedName name="RefPlant">#N/A</definedName>
    <definedName name="RefPlantBasis">#N/A</definedName>
    <definedName name="RefPlantDate">#N/A</definedName>
    <definedName name="RefPlantPPH">#N/A</definedName>
    <definedName name="region">#N/A</definedName>
    <definedName name="Regional_Expense_Factor">#N/A</definedName>
    <definedName name="ReinforcementSteel">#N/A</definedName>
    <definedName name="Remote">#N/A</definedName>
    <definedName name="Remote1">#N/A</definedName>
    <definedName name="REMOVE">#N/A</definedName>
    <definedName name="REOTLAST">#N/A</definedName>
    <definedName name="Resources">#N/A</definedName>
    <definedName name="results">#N/A</definedName>
    <definedName name="RET">[1]Payment!#REF!</definedName>
    <definedName name="RETENT">[1]Payment!#REF!</definedName>
    <definedName name="Retention_percentage1">#N/A</definedName>
    <definedName name="Retention_period1">#N/A</definedName>
    <definedName name="REV">#N/A</definedName>
    <definedName name="Rev_No">#N/A</definedName>
    <definedName name="RevDate">#N/A</definedName>
    <definedName name="RFCList">[9]List!$A$1:$A$8</definedName>
    <definedName name="Rform_unitprice">#N/A</definedName>
    <definedName name="riser">#N/A</definedName>
    <definedName name="risk">#N/A</definedName>
    <definedName name="RiskAfterRecalcMacro">"FailureLoop"</definedName>
    <definedName name="RiskAutoStopPercChange">1.5</definedName>
    <definedName name="RiskBeforeSimMacro">"Initialise_Model"</definedName>
    <definedName name="RiskCollectDistributionSamples">2</definedName>
    <definedName name="RiskExcelReportsGoInNewWorkbook">1</definedName>
    <definedName name="RiskExcelReportsToGenerate">0</definedName>
    <definedName name="RiskFixedSeed">1</definedName>
    <definedName name="RiskGenerateExcelReportsAtEndOfSimulation">1</definedName>
    <definedName name="RiskHasSettings">1</definedName>
    <definedName name="RiskMinimizeOnStart">0</definedName>
    <definedName name="RiskMonitorConvergence">0</definedName>
    <definedName name="RiskNumIterations">5000</definedName>
    <definedName name="RiskNumSimulations">1</definedName>
    <definedName name="RiskPauseOnError">0</definedName>
    <definedName name="RiskRealTimeResults">0</definedName>
    <definedName name="RiskReportGraphFormat">0</definedName>
    <definedName name="RiskResultsUpdateFreq">100</definedName>
    <definedName name="RiskRunAfterRecalcMacro">0</definedName>
    <definedName name="RiskRunAfterSimMacro">0</definedName>
    <definedName name="RiskRunBeforeRecalcMacro">0</definedName>
    <definedName name="RiskRunBeforeSimMacro">0</definedName>
    <definedName name="RiskSamplingType">2</definedName>
    <definedName name="RiskShowRiskWindowAtEndOfSimulation">1</definedName>
    <definedName name="RiskStandardRecalc">1</definedName>
    <definedName name="RiskStatFunctionsUpdateFreq">1</definedName>
    <definedName name="RiskTemplateSheetName">"myTemplate"</definedName>
    <definedName name="RiskUpdateDisplay">0</definedName>
    <definedName name="RiskUpdateStatFunctions">1</definedName>
    <definedName name="RiskUseDifferentSeedForEachSim">0</definedName>
    <definedName name="RiskUseFixedSeed">0</definedName>
    <definedName name="RiskUseMultipleCPUs">0</definedName>
    <definedName name="RNR">#N/A</definedName>
    <definedName name="ROADWAY_FIXT">#N/A</definedName>
    <definedName name="ROI">#N/A</definedName>
    <definedName name="RRR">#N/A</definedName>
    <definedName name="RRRR">#N/A</definedName>
    <definedName name="rtr">#N/A</definedName>
    <definedName name="RTV">#N/A</definedName>
    <definedName name="RTVD">#N/A</definedName>
    <definedName name="RVOLAST">#N/A</definedName>
    <definedName name="RVOLST1">#N/A</definedName>
    <definedName name="rvolst2">#N/A</definedName>
    <definedName name="S">#N/A</definedName>
    <definedName name="S_1">#N/A</definedName>
    <definedName name="safdasg">#N/A</definedName>
    <definedName name="sal">#N/A</definedName>
    <definedName name="Sal.Escal_Korean">#N/A</definedName>
    <definedName name="Sal.Escal_Local.Reg">#N/A</definedName>
    <definedName name="Sal.Escal_Third.N">#N/A</definedName>
    <definedName name="salary">#N/A</definedName>
    <definedName name="Salary_Korean">#N/A</definedName>
    <definedName name="Salary_Local.Reg">#N/A</definedName>
    <definedName name="Salary_Third.N">#N/A</definedName>
    <definedName name="salary00">#N/A</definedName>
    <definedName name="salary01">#N/A</definedName>
    <definedName name="salary02">#N/A</definedName>
    <definedName name="salary03">#N/A</definedName>
    <definedName name="salary04">#N/A</definedName>
    <definedName name="sANAA">#N/A</definedName>
    <definedName name="SANITARY">#N/A</definedName>
    <definedName name="SANITARY__APPLIANCES">#N/A</definedName>
    <definedName name="Sanjs">#N/A</definedName>
    <definedName name="SC">#N/A</definedName>
    <definedName name="sc12w">#N/A</definedName>
    <definedName name="sca8w">#N/A</definedName>
    <definedName name="Scaffolding" localSheetId="3">{"'Break down'!$A$4"}</definedName>
    <definedName name="Scaffolding">{"'Break down'!$A$4"}</definedName>
    <definedName name="scaR11">#N/A</definedName>
    <definedName name="scaR12">#N/A</definedName>
    <definedName name="scaR13">#N/A</definedName>
    <definedName name="scaR14">#N/A</definedName>
    <definedName name="scarce">#N/A</definedName>
    <definedName name="Sched_Pay">#N/A</definedName>
    <definedName name="Scheduled_Extra_Payments">#N/A</definedName>
    <definedName name="Scheduled_Interest_Rate">#N/A</definedName>
    <definedName name="Scheduled_Monthly_Payment">#N/A</definedName>
    <definedName name="SCHrs">#N/A</definedName>
    <definedName name="SCHrs1">#N/A</definedName>
    <definedName name="SCREEN">[1]Payment!#REF!</definedName>
    <definedName name="sd">#N/A</definedName>
    <definedName name="sdfasdf">#N/A</definedName>
    <definedName name="SecA1">#N/A</definedName>
    <definedName name="SecE">#N/A</definedName>
    <definedName name="SecF">#N/A</definedName>
    <definedName name="Segment1">#N/A</definedName>
    <definedName name="Segment2">#N/A</definedName>
    <definedName name="Segment3">#N/A</definedName>
    <definedName name="Segment4">#N/A</definedName>
    <definedName name="Segment5">#N/A</definedName>
    <definedName name="sertyiuoihyjgvfd">#N/A</definedName>
    <definedName name="Service">#N/A</definedName>
    <definedName name="SERVICES__EQUIPMENT">#N/A</definedName>
    <definedName name="Services2">#N/A</definedName>
    <definedName name="set_out">#N/A</definedName>
    <definedName name="sf">#N/A</definedName>
    <definedName name="sfC">#N/A</definedName>
    <definedName name="sffff">#N/A</definedName>
    <definedName name="sfM">#N/A</definedName>
    <definedName name="sfsd">#N/A</definedName>
    <definedName name="SGDSGD">#N/A</definedName>
    <definedName name="sh">#N/A</definedName>
    <definedName name="SHEET1">#N/A</definedName>
    <definedName name="ShortDesc">#N/A</definedName>
    <definedName name="ShoulderEmb.">#N/A</definedName>
    <definedName name="ShoulderSubbase">#N/A</definedName>
    <definedName name="SI_CODE">#N/A</definedName>
    <definedName name="sil">#N/A</definedName>
    <definedName name="single_month">#N/A</definedName>
    <definedName name="SITE">#N/A</definedName>
    <definedName name="Site_Clearance">#N/A</definedName>
    <definedName name="SiteArea">#N/A</definedName>
    <definedName name="SiteexRatio">#N/A</definedName>
    <definedName name="SITEWORK">#N/A</definedName>
    <definedName name="SIXYRS_OF_PROJ">#N/A</definedName>
    <definedName name="SIZE">#N/A</definedName>
    <definedName name="SIZEC">#N/A</definedName>
    <definedName name="Skopje_Demand">#N/A</definedName>
    <definedName name="Skopje_SandD">#N/A</definedName>
    <definedName name="Skopje_Visitors">#N/A</definedName>
    <definedName name="SL">#N/A</definedName>
    <definedName name="SL_CODE">#N/A</definedName>
    <definedName name="sl13w">#N/A</definedName>
    <definedName name="sl16w">#N/A</definedName>
    <definedName name="sl17w">#N/A</definedName>
    <definedName name="sl18w">#N/A</definedName>
    <definedName name="sl1w">#N/A</definedName>
    <definedName name="sl23w">#N/A</definedName>
    <definedName name="sl2w">#N/A</definedName>
    <definedName name="sla12w">#N/A</definedName>
    <definedName name="sla15w">#N/A</definedName>
    <definedName name="sla21w">#N/A</definedName>
    <definedName name="sla27w">#N/A</definedName>
    <definedName name="slab">#N/A</definedName>
    <definedName name="slaR11">#N/A</definedName>
    <definedName name="slaR12">#N/A</definedName>
    <definedName name="slaR13">#N/A</definedName>
    <definedName name="slaR14">#N/A</definedName>
    <definedName name="slaR15">#N/A</definedName>
    <definedName name="slaR16">#N/A</definedName>
    <definedName name="slar17w">#N/A</definedName>
    <definedName name="slar8w">#N/A</definedName>
    <definedName name="SM">#N/A</definedName>
    <definedName name="SMT_Expenses">1543094.04</definedName>
    <definedName name="Soil_Ba_Unitprice">#N/A</definedName>
    <definedName name="Soil_Ba_Unitprice_h">#N/A</definedName>
    <definedName name="Soil_Ba_Unitprice_u">#N/A</definedName>
    <definedName name="Soil_dis_unitprice">#N/A</definedName>
    <definedName name="Soil_dis_unitprice_h">#N/A</definedName>
    <definedName name="Soil_dis_unitprice_u">#N/A</definedName>
    <definedName name="SOL">#N/A</definedName>
    <definedName name="sortrnge">#N/A</definedName>
    <definedName name="Source">#N/A</definedName>
    <definedName name="SozlesmeRsYenParitesi">#N/A</definedName>
    <definedName name="SozlesmeYenUSDParitesi">#N/A</definedName>
    <definedName name="sp">#N/A</definedName>
    <definedName name="Spec">#N/A</definedName>
    <definedName name="SPEC_1">#N/A</definedName>
    <definedName name="SPEC_10">#N/A</definedName>
    <definedName name="SPEC_11">#N/A</definedName>
    <definedName name="SPEC_12">#N/A</definedName>
    <definedName name="SPEC_13">#N/A</definedName>
    <definedName name="SPEC_14">#N/A</definedName>
    <definedName name="SPEC_15">#N/A</definedName>
    <definedName name="SPEC_16">#N/A</definedName>
    <definedName name="SPEC_17">#N/A</definedName>
    <definedName name="SPEC_18">#N/A</definedName>
    <definedName name="SPEC_19">#N/A</definedName>
    <definedName name="SPEC_2">#N/A</definedName>
    <definedName name="SPEC_20">#N/A</definedName>
    <definedName name="SPEC_21">#N/A</definedName>
    <definedName name="SPEC_22">#N/A</definedName>
    <definedName name="SPEC_23">#N/A</definedName>
    <definedName name="SPEC_24">#N/A</definedName>
    <definedName name="SPEC_25">#N/A</definedName>
    <definedName name="SPEC_3">#N/A</definedName>
    <definedName name="SPEC_4">#N/A</definedName>
    <definedName name="SPEC_5">#N/A</definedName>
    <definedName name="SPEC_6">#N/A</definedName>
    <definedName name="SPEC_7">#N/A</definedName>
    <definedName name="SPEC_8">#N/A</definedName>
    <definedName name="SPEC_9">#N/A</definedName>
    <definedName name="SPECIAL__INSTALLATIONS">#N/A</definedName>
    <definedName name="sqw">#N/A</definedName>
    <definedName name="sr_mh">#N/A</definedName>
    <definedName name="SRC">#N/A</definedName>
    <definedName name="SS">#N/A</definedName>
    <definedName name="SSS">#N/A</definedName>
    <definedName name="ssshhh">#N/A</definedName>
    <definedName name="sssss">#N/A</definedName>
    <definedName name="sssssss">#N/A</definedName>
    <definedName name="ssssssssssssssssssssssssssssssssssss">#N/A</definedName>
    <definedName name="START" localSheetId="2">[1]Input!#REF!</definedName>
    <definedName name="start">#N/A</definedName>
    <definedName name="Start_date1">#N/A</definedName>
    <definedName name="steam_trap">#N/A</definedName>
    <definedName name="steel">#N/A</definedName>
    <definedName name="STEEL_CITY">#N/A</definedName>
    <definedName name="STEEL_ESC">#N/A</definedName>
    <definedName name="STEEL_OLD_CITY">#N/A</definedName>
    <definedName name="STEEL_OLD_ESC">#N/A</definedName>
    <definedName name="STEEL_OLD_PROD">#N/A</definedName>
    <definedName name="STEEL_OLD_WAGE">#N/A</definedName>
    <definedName name="STEEL_PROD">#N/A</definedName>
    <definedName name="STEEL_WAGE">#N/A</definedName>
    <definedName name="Story_Basement">#N/A</definedName>
    <definedName name="Story_Podium">#N/A</definedName>
    <definedName name="Story_Tower">#N/A</definedName>
    <definedName name="Struct_Steel_1">#N/A</definedName>
    <definedName name="Struct_Steel_10">#N/A</definedName>
    <definedName name="Struct_Steel_100">#N/A</definedName>
    <definedName name="Struct_Steel_20">#N/A</definedName>
    <definedName name="Struct_Steel_30">#N/A</definedName>
    <definedName name="Struct_Steel_40">#N/A</definedName>
    <definedName name="Struct_Steel_50">#N/A</definedName>
    <definedName name="Struct_Steel_60">#N/A</definedName>
    <definedName name="Struct_Steel_70">#N/A</definedName>
    <definedName name="Struct_Steel_80">#N/A</definedName>
    <definedName name="Struct_Steel_90">#N/A</definedName>
    <definedName name="structures">#N/A</definedName>
    <definedName name="stump">#N/A</definedName>
    <definedName name="Subbase">#N/A</definedName>
    <definedName name="SUBCONT">[1]Payment!#REF!</definedName>
    <definedName name="SubjectProperty">#N/A</definedName>
    <definedName name="SubjectRooms">#N/A</definedName>
    <definedName name="SUM">#N/A</definedName>
    <definedName name="SUM_DATA">#N/A</definedName>
    <definedName name="sum6b">#N/A</definedName>
    <definedName name="sum6C">#N/A</definedName>
    <definedName name="SUMHEADER">#N/A</definedName>
    <definedName name="summary">#N/A</definedName>
    <definedName name="Summerys">#N/A</definedName>
    <definedName name="Supp_Auth">#N/A</definedName>
    <definedName name="Supply">#N/A</definedName>
    <definedName name="Supply_Skopje">#N/A</definedName>
    <definedName name="SURETY">[1]Payment!#REF!</definedName>
    <definedName name="SVF">#N/A</definedName>
    <definedName name="SVF_FLOW">#N/A</definedName>
    <definedName name="swi">#N/A</definedName>
    <definedName name="SWITCH">#N/A</definedName>
    <definedName name="SWYD_DUCT_SIZE">#N/A</definedName>
    <definedName name="Swyd_Scope">#N/A</definedName>
    <definedName name="SWYD_TYPE">#N/A</definedName>
    <definedName name="SYS">#N/A</definedName>
    <definedName name="SYSTEM">#N/A</definedName>
    <definedName name="szfet">#N/A</definedName>
    <definedName name="T">#N/A</definedName>
    <definedName name="t43qretbvq34t">#N/A</definedName>
    <definedName name="TAB___BANQUET">#N/A</definedName>
    <definedName name="TAB_AVG_SPEND">#N/A</definedName>
    <definedName name="TAB_BANQ_ATTEND">#N/A</definedName>
    <definedName name="TAB_BANQ_COVERS">#N/A</definedName>
    <definedName name="TAB_BANQ_REV">#N/A</definedName>
    <definedName name="TAB_BANQ_SPEND">#N/A</definedName>
    <definedName name="TAB_BANQUET_REV">#N/A</definedName>
    <definedName name="TAB_FACILITIES">#N/A</definedName>
    <definedName name="TAB_IN_HOUSE">#N/A</definedName>
    <definedName name="TAB_NON_HOTEL">#N/A</definedName>
    <definedName name="TAB_OUTLET_REV">#N/A</definedName>
    <definedName name="TAB_OUTLETCOVER">#N/A</definedName>
    <definedName name="Tab_Rate_Proj">#N/A</definedName>
    <definedName name="TAB_REVSUMM1">#N/A</definedName>
    <definedName name="TAB_REVSUMM2">#N/A</definedName>
    <definedName name="TAB_REVSUMM3">#N/A</definedName>
    <definedName name="TAB_ROOM_HIRE">#N/A</definedName>
    <definedName name="TAB_SEG_RATE_GR">#N/A</definedName>
    <definedName name="Tab_Stab_Rate_2">#N/A</definedName>
    <definedName name="TAB_TOTAL_COVER">#N/A</definedName>
    <definedName name="TABLE">#N/A</definedName>
    <definedName name="Table_3_2">#N/A</definedName>
    <definedName name="Table_3_3">#N/A</definedName>
    <definedName name="Table_3_4">#N/A</definedName>
    <definedName name="Table_3_5">#N/A</definedName>
    <definedName name="Table_3_6">#N/A</definedName>
    <definedName name="Table_3_7">#N/A</definedName>
    <definedName name="Table_3_8">#N/A</definedName>
    <definedName name="Table_4_1">#N/A</definedName>
    <definedName name="Table_9_10">#N/A</definedName>
    <definedName name="Table_9_7">#N/A</definedName>
    <definedName name="Table_9_8">#N/A</definedName>
    <definedName name="Table_9_9">#N/A</definedName>
    <definedName name="TABLE5KV">#N/A</definedName>
    <definedName name="TabPene">#N/A</definedName>
    <definedName name="TackCoat">#N/A</definedName>
    <definedName name="TaxesEstim">#N/A</definedName>
    <definedName name="TaxInflation">#N/A</definedName>
    <definedName name="TaxRate">#N/A</definedName>
    <definedName name="Tbl_GSR">#N/A</definedName>
    <definedName name="te">#N/A</definedName>
    <definedName name="TEE">#N/A</definedName>
    <definedName name="TELE_CABLE">#N/A</definedName>
    <definedName name="TELE_CONDUIT">#N/A</definedName>
    <definedName name="TELE_EQUIP">#N/A</definedName>
    <definedName name="TEM">#N/A</definedName>
    <definedName name="temp" localSheetId="2" hidden="1">{"'Break down'!$A$4"}</definedName>
    <definedName name="temp" localSheetId="3">{"'Break down'!$A$4"}</definedName>
    <definedName name="temp">{"'Break down'!$A$4"}</definedName>
    <definedName name="temp_strainer">#N/A</definedName>
    <definedName name="TempRatio">#N/A</definedName>
    <definedName name="Term">#N/A</definedName>
    <definedName name="TerminalCap">#N/A</definedName>
    <definedName name="TERMS_5KV">#N/A</definedName>
    <definedName name="TERMS_600V">#N/A</definedName>
    <definedName name="terrazzo.a">#N/A</definedName>
    <definedName name="terrazzo.b">#N/A</definedName>
    <definedName name="terrazzo.c">#N/A</definedName>
    <definedName name="test">#N/A</definedName>
    <definedName name="thk">#N/A</definedName>
    <definedName name="TileStone">#N/A</definedName>
    <definedName name="TITLE" localSheetId="2">[10]List!$A$1:$A$12</definedName>
    <definedName name="TITLE">#N/A</definedName>
    <definedName name="title1">#N/A</definedName>
    <definedName name="title2">#N/A</definedName>
    <definedName name="title2opt1">#N/A</definedName>
    <definedName name="title2opt2">#N/A</definedName>
    <definedName name="title3">#N/A</definedName>
    <definedName name="TL">#N/A</definedName>
    <definedName name="TM">#N/A</definedName>
    <definedName name="tmp" localSheetId="3">{"'Break down'!$A$4"}</definedName>
    <definedName name="tmp">{"'Break down'!$A$4"}</definedName>
    <definedName name="TOL">#N/A</definedName>
    <definedName name="top">#N/A</definedName>
    <definedName name="TOT">#N/A</definedName>
    <definedName name="Tot.Cost_SiteExp">#N/A</definedName>
    <definedName name="Tot.Cost_TempWk">#N/A</definedName>
    <definedName name="TOT_EXP_COND">#N/A</definedName>
    <definedName name="TOT_FIXTURES">#N/A</definedName>
    <definedName name="TOT_PVC_COND">#N/A</definedName>
    <definedName name="Total">#N/A</definedName>
    <definedName name="Total_Amount">#N/A</definedName>
    <definedName name="Total_Construction_Cost">#N/A</definedName>
    <definedName name="Total_Cost">#N/A</definedName>
    <definedName name="TOTAL_DIRECTS">#N/A</definedName>
    <definedName name="TOTAL_EM">#N/A</definedName>
    <definedName name="Total_External">#N/A</definedName>
    <definedName name="TOTAL_INDIRECTS">#N/A</definedName>
    <definedName name="Total_Interest">#N/A</definedName>
    <definedName name="Total_Mat">#N/A</definedName>
    <definedName name="Total_MH">#N/A</definedName>
    <definedName name="Total_Pay">#N/A</definedName>
    <definedName name="Total_Payment">"scheduled_payment"+"extra_payment"</definedName>
    <definedName name="Total_Regional_Expenses">#N/A</definedName>
    <definedName name="Total_Replacement_Cost">#N/A</definedName>
    <definedName name="Total_Rev">#N/A</definedName>
    <definedName name="Total_SC">#N/A</definedName>
    <definedName name="Total_Selling">#N/A</definedName>
    <definedName name="TotalEADisctExWks" localSheetId="2">BOQ!#REF!</definedName>
    <definedName name="TotalEADisctExWks">#REF!</definedName>
    <definedName name="totalroomnights">#N/A</definedName>
    <definedName name="TotaVar_Rev">#N/A</definedName>
    <definedName name="TotaVarl_Rev">#N/A</definedName>
    <definedName name="TrafficSings">#N/A</definedName>
    <definedName name="TransactionCosts">#N/A</definedName>
    <definedName name="TransportModes">#REF!</definedName>
    <definedName name="TRAY">#N/A</definedName>
    <definedName name="TRAY_PRICING">#N/A</definedName>
    <definedName name="TRAY_TYPE">#N/A</definedName>
    <definedName name="Tray_Width">#N/A</definedName>
    <definedName name="tread">#N/A</definedName>
    <definedName name="TRENCHES">#N/A</definedName>
    <definedName name="trew">#N/A</definedName>
    <definedName name="TRS_Print_Area">#N/A</definedName>
    <definedName name="TRUNK">#N/A</definedName>
    <definedName name="TSC">#N/A</definedName>
    <definedName name="TSCH">#N/A</definedName>
    <definedName name="TSK">#N/A</definedName>
    <definedName name="tt">#N/A</definedName>
    <definedName name="TTT">#N/A</definedName>
    <definedName name="tube_test_press1_12">#N/A</definedName>
    <definedName name="TUBED_INST">#N/A</definedName>
    <definedName name="Turk">#N/A</definedName>
    <definedName name="TVHWBVSFCD">#N/A</definedName>
    <definedName name="twytenhrdyjf">#N/A</definedName>
    <definedName name="ty">#N/A</definedName>
    <definedName name="tyuh">#N/A</definedName>
    <definedName name="U">#N/A</definedName>
    <definedName name="U_G">#N/A</definedName>
    <definedName name="u6miot7rkiuyhtg">#N/A</definedName>
    <definedName name="UHrs_Civil">#N/A</definedName>
    <definedName name="Uhrs_Cntl_Valves">#N/A</definedName>
    <definedName name="UHrs_Conduit">#N/A</definedName>
    <definedName name="Uhrs_DB">#N/A</definedName>
    <definedName name="UHrs_MV_Cable">#N/A</definedName>
    <definedName name="UHrs_Other">#N/A</definedName>
    <definedName name="UHrs_tray">#N/A</definedName>
    <definedName name="uj">#N/A</definedName>
    <definedName name="ULD">#N/A</definedName>
    <definedName name="UMatl_Civil">#N/A</definedName>
    <definedName name="UMatl_Cntl_Valves">#N/A</definedName>
    <definedName name="UMatl_Conduit">#N/A</definedName>
    <definedName name="UMatl_DB">#N/A</definedName>
    <definedName name="UMatl_MV_Cable">#N/A</definedName>
    <definedName name="UMatl_Other">#N/A</definedName>
    <definedName name="UMatl_Tray">#N/A</definedName>
    <definedName name="Unaccom">#N/A</definedName>
    <definedName name="unaccom1">#N/A</definedName>
    <definedName name="Unaccom2">#N/A</definedName>
    <definedName name="uniformat">#N/A</definedName>
    <definedName name="UNION">#N/A</definedName>
    <definedName name="unitA">#N/A</definedName>
    <definedName name="unitB">#N/A</definedName>
    <definedName name="UnitName">#N/A</definedName>
    <definedName name="UNITS">#N/A</definedName>
    <definedName name="UOM">#N/A</definedName>
    <definedName name="UPDATE">[1]Payment!#REF!</definedName>
    <definedName name="UPPER_FLOORS">#N/A</definedName>
    <definedName name="US_C_Civil">#N/A</definedName>
    <definedName name="USC_Cntl_Valves">#N/A</definedName>
    <definedName name="USC_Conduit">#N/A</definedName>
    <definedName name="USC_DB">#N/A</definedName>
    <definedName name="USC_MV_Cable">#N/A</definedName>
    <definedName name="USC_Other">#N/A</definedName>
    <definedName name="USC_Tray">#N/A</definedName>
    <definedName name="USCHrs_Civil">#N/A</definedName>
    <definedName name="USChrs_Cntl_Valves">#N/A</definedName>
    <definedName name="USChrs_Conduit">#N/A</definedName>
    <definedName name="USChrs_DB">#N/A</definedName>
    <definedName name="USChrs_MV_Cable">#N/A</definedName>
    <definedName name="USChrs_Other">#N/A</definedName>
    <definedName name="USChrs_tray">#N/A</definedName>
    <definedName name="USD">3.68</definedName>
    <definedName name="USDRs">#N/A</definedName>
    <definedName name="USDYen">#N/A</definedName>
    <definedName name="UUU">#N/A</definedName>
    <definedName name="uytr">#N/A</definedName>
    <definedName name="V">#N/A</definedName>
    <definedName name="V.E??1">#N/A</definedName>
    <definedName name="V.E금액1">#N/A</definedName>
    <definedName name="valuation">#N/A</definedName>
    <definedName name="VALUE" localSheetId="2">[1]Payment!#REF!</definedName>
    <definedName name="Value">#N/A</definedName>
    <definedName name="Value_Col">#N/A</definedName>
    <definedName name="Values_Entered" localSheetId="3">IF(Loan_Amount*Interest_Rate*Loan_Years*Loan_Start&gt;0,1,0)</definedName>
    <definedName name="Values_Entered">IF(Loan_Amount*Interest_Rate*Loan_Years*Loan_Start&gt;0,1,0)</definedName>
    <definedName name="VALVE">#N/A</definedName>
    <definedName name="Variation">#N/A</definedName>
    <definedName name="VariationName">'[11]cover page'!$A$26</definedName>
    <definedName name="VariationNo">'[12]cover page'!$E$24</definedName>
    <definedName name="VAT">[1]Payment!#REF!</definedName>
    <definedName name="VATNOW">[1]Payment!#REF!</definedName>
    <definedName name="VCD">#N/A</definedName>
    <definedName name="vdgfzshjkl">#N/A</definedName>
    <definedName name="vdsac">#N/A</definedName>
    <definedName name="ve">#N/A</definedName>
    <definedName name="VIEW">#N/A</definedName>
    <definedName name="Villa_Rev">#N/A</definedName>
    <definedName name="VillaVar_Rev">#N/A</definedName>
    <definedName name="Visitation">#N/A</definedName>
    <definedName name="visitors">#N/A</definedName>
    <definedName name="vital5">'[5]Customize Your Invoice'!$E$15</definedName>
    <definedName name="VLV_DESUP_HTRS">#N/A</definedName>
    <definedName name="VOLAST">#N/A</definedName>
    <definedName name="vresbtynumnjthbgvf">#N/A</definedName>
    <definedName name="vv">#N/A</definedName>
    <definedName name="VVV">#N/A</definedName>
    <definedName name="W">#N/A</definedName>
    <definedName name="W.Cement">#N/A</definedName>
    <definedName name="w.stone">#N/A</definedName>
    <definedName name="w_rate">#N/A</definedName>
    <definedName name="W15_">#N/A</definedName>
    <definedName name="W3_">#N/A</definedName>
    <definedName name="W6_">#N/A</definedName>
    <definedName name="Wall">#N/A</definedName>
    <definedName name="Wallfinishes">#N/A</definedName>
    <definedName name="WASTE_FACTOR">#N/A</definedName>
    <definedName name="WATER__INSTALLATIONS">#N/A</definedName>
    <definedName name="WATER_ANAL_SYS">#N/A</definedName>
    <definedName name="Waterpoof1">#N/A</definedName>
    <definedName name="Waterproof">#N/A</definedName>
    <definedName name="WCA">[1]Payment!#REF!</definedName>
    <definedName name="WCANOW">[1]Payment!#REF!</definedName>
    <definedName name="WCV">#N/A</definedName>
    <definedName name="WCVD">#N/A</definedName>
    <definedName name="WDMH">#N/A</definedName>
    <definedName name="wdw">#N/A</definedName>
    <definedName name="WearingCourse">#N/A</definedName>
    <definedName name="Weeks_Per_Month">4.33</definedName>
    <definedName name="wegWE">#N/A</definedName>
    <definedName name="WEIGHT">#N/A</definedName>
    <definedName name="weq">#N/A</definedName>
    <definedName name="wert">#N/A</definedName>
    <definedName name="WGEW">#N/A</definedName>
    <definedName name="wgWE">#N/A</definedName>
    <definedName name="whatever">#N/A</definedName>
    <definedName name="WHY">[1]Payment!#REF!</definedName>
    <definedName name="Win_rate">#N/A</definedName>
    <definedName name="wmm">#N/A</definedName>
    <definedName name="WOL">#N/A</definedName>
    <definedName name="WorkDays">#N/A</definedName>
    <definedName name="WorkDays1">#N/A</definedName>
    <definedName name="WORKSHT2">#N/A</definedName>
    <definedName name="WORKSHT3">#N/A</definedName>
    <definedName name="Worsley_Alumina_Expansion_Project___23747">#N/A</definedName>
    <definedName name="wqqw">#N/A</definedName>
    <definedName name="wrn.52.">#N/A</definedName>
    <definedName name="wrn.ADSS._.CONT._.432._._._.Organisation._.Chart.">#N/A</definedName>
    <definedName name="wrn.all.">#N/A</definedName>
    <definedName name="wrn.all._.lines.">#N/A</definedName>
    <definedName name="wrn.Barbara._.Modular._.Indirects.">#N/A</definedName>
    <definedName name="wrn.Chandana.">#N/A</definedName>
    <definedName name="wrn.CHIEF._.REVIEW.">#N/A</definedName>
    <definedName name="wrn.CIRCUITS.">#N/A</definedName>
    <definedName name="wrn.COST_SHEETS.">#N/A</definedName>
    <definedName name="wrn.DRB._.CLAIMS._.FOR._.BILL._.A3._.SIZE.">#N/A</definedName>
    <definedName name="wrn.DRB._.CLAIMS._.FOR._.BILL._.A4._.SIZE.">#N/A</definedName>
    <definedName name="wrn.FINAL._.ESTIMATE.">#N/A</definedName>
    <definedName name="wrn.FinStats.">#N/A</definedName>
    <definedName name="wrn.Fuel._.oil._.option.">#N/A</definedName>
    <definedName name="wrn.Full._.Report.">#N/A</definedName>
    <definedName name="wrn.item1.">#N/A</definedName>
    <definedName name="wrn.LeadsAPL.">#N/A</definedName>
    <definedName name="wrn.LeadsCladding.">#N/A</definedName>
    <definedName name="wrn.LeadsGRC.">#N/A</definedName>
    <definedName name="wrn.Others.">#N/A</definedName>
    <definedName name="wrn.PrintallD.">#N/A</definedName>
    <definedName name="wrn.PrintallG.">#N/A</definedName>
    <definedName name="wrn.Redundant._.Equipment._.Option.">#N/A</definedName>
    <definedName name="wrn.STG._.BLDG._.ENCLOSURE.">#N/A</definedName>
    <definedName name="wrn.struckgi.">#N/A</definedName>
    <definedName name="wrn.Warrington._.Widnes._.QS._.Costs.">#N/A</definedName>
    <definedName name="wrn.WHOUSE._.CT.">#N/A</definedName>
    <definedName name="WW">#N/A</definedName>
    <definedName name="WWW">#N/A</definedName>
    <definedName name="xc">#N/A</definedName>
    <definedName name="xls." localSheetId="3">{"'Break down'!$A$4"}</definedName>
    <definedName name="xls.">{"'Break down'!$A$4"}</definedName>
    <definedName name="XMTRS">#N/A</definedName>
    <definedName name="xx">#N/A</definedName>
    <definedName name="XXX">#N/A</definedName>
    <definedName name="xxxxxxxxxxxxxxxxxxxxxxxxxxxxxxxx">#N/A</definedName>
    <definedName name="Y">#N/A</definedName>
    <definedName name="y_strainer">#N/A</definedName>
    <definedName name="YARD_INS">#N/A</definedName>
    <definedName name="YARD_LAB">#N/A</definedName>
    <definedName name="YARD_MAT">#N/A</definedName>
    <definedName name="Year">#N/A</definedName>
    <definedName name="YearSplit">#N/A</definedName>
    <definedName name="YearsToStabilizeFX">#N/A</definedName>
    <definedName name="yes">#N/A</definedName>
    <definedName name="yhbtrgevfcdw">#N/A</definedName>
    <definedName name="yt5jeitryu">#N/A</definedName>
    <definedName name="yukigoph">#N/A</definedName>
    <definedName name="YYY">#N/A</definedName>
    <definedName name="Z">#N/A</definedName>
    <definedName name="Z_0C85061C_DDF8_452F_AF4A_24F34ADC2607_.wvu.FilterData" localSheetId="2" hidden="1">BOQ!$A$7:$W$239</definedName>
    <definedName name="Z_0C85061C_DDF8_452F_AF4A_24F34ADC2607_.wvu.PrintArea" localSheetId="2" hidden="1">BOQ!$A$1:$W$240</definedName>
    <definedName name="Z_0C85061C_DDF8_452F_AF4A_24F34ADC2607_.wvu.PrintTitles" localSheetId="2" hidden="1">BOQ!#REF!,BOQ!$4:$7</definedName>
    <definedName name="Z_0F48BF31_B7FE_44C6_AEBD_047ABDA915D9_.wvu.Cols" localSheetId="2" hidden="1">BOQ!#REF!</definedName>
    <definedName name="Z_0F48BF31_B7FE_44C6_AEBD_047ABDA915D9_.wvu.FilterData" localSheetId="2" hidden="1">BOQ!$A$7:$W$234</definedName>
    <definedName name="Z_0F48BF31_B7FE_44C6_AEBD_047ABDA915D9_.wvu.PrintArea" localSheetId="2" hidden="1">BOQ!$I$1:$J$234</definedName>
    <definedName name="Z_0F48BF31_B7FE_44C6_AEBD_047ABDA915D9_.wvu.PrintTitles" localSheetId="2" hidden="1">BOQ!$2:$7</definedName>
    <definedName name="Z_673A8DA3_02FE_4B76_BF65_393FC966587C_.wvu.Cols" localSheetId="2" hidden="1">BOQ!#REF!,BOQ!#REF!,BOQ!#REF!,BOQ!$A:$E,BOQ!#REF!,BOQ!#REF!,BOQ!#REF!</definedName>
    <definedName name="Z_673A8DA3_02FE_4B76_BF65_393FC966587C_.wvu.FilterData" localSheetId="2" hidden="1">BOQ!$A$7:$W$154</definedName>
    <definedName name="Z_673A8DA3_02FE_4B76_BF65_393FC966587C_.wvu.PrintArea" localSheetId="2" hidden="1">BOQ!$H$1:$W$240</definedName>
    <definedName name="Z_673A8DA3_02FE_4B76_BF65_393FC966587C_.wvu.PrintTitles" localSheetId="2" hidden="1">BOQ!$4:$7</definedName>
    <definedName name="Z_CFDE7055_1090_481E_8D58_B08FA7D3E687_.wvu.Cols" localSheetId="2" hidden="1">BOQ!#REF!,BOQ!#REF!,BOQ!#REF!,BOQ!#REF!,BOQ!$N:$W</definedName>
    <definedName name="Z_CFDE7055_1090_481E_8D58_B08FA7D3E687_.wvu.FilterData" localSheetId="2" hidden="1">BOQ!$A$7:$W$234</definedName>
    <definedName name="Z_CFDE7055_1090_481E_8D58_B08FA7D3E687_.wvu.PrintTitles" localSheetId="2" hidden="1">BOQ!$2:$7</definedName>
    <definedName name="Z_FC14E68C_25D1_4FAE_BBD8_168D5594179F_.wvu.Cols" localSheetId="2" hidden="1">BOQ!#REF!,BOQ!#REF!,BOQ!$A:$E,BOQ!$G:$G,BOQ!$O:$W,BOQ!#REF!,BOQ!#REF!,BOQ!#REF!,BOQ!#REF!,BOQ!#REF!,BOQ!#REF!</definedName>
    <definedName name="Z_FC14E68C_25D1_4FAE_BBD8_168D5594179F_.wvu.FilterData" localSheetId="2" hidden="1">BOQ!$A$7:$W$154</definedName>
    <definedName name="Z_FC14E68C_25D1_4FAE_BBD8_168D5594179F_.wvu.PrintArea" localSheetId="2" hidden="1">BOQ!$A$1:$W$240</definedName>
    <definedName name="Z_FC14E68C_25D1_4FAE_BBD8_168D5594179F_.wvu.PrintTitles" localSheetId="2" hidden="1">BOQ!$A:$H,BOQ!$4:$7</definedName>
    <definedName name="ze">#N/A</definedName>
    <definedName name="zfdgsh">#N/A</definedName>
    <definedName name="zpr">#N/A</definedName>
    <definedName name="zse">#N/A</definedName>
    <definedName name="zx">#N/A</definedName>
    <definedName name="zxdasf">[13]CurrencyRatesSheet!$A$8:$A$72</definedName>
    <definedName name="zxdf">#N/A</definedName>
    <definedName name="zy">#N/A</definedName>
    <definedName name="zz">#N/A</definedName>
    <definedName name="ZZZ">#N/A</definedName>
    <definedName name="zzzzzzzzzzzzzzzzzzzzzzzzzzzzzzzzz">#N/A</definedName>
    <definedName name="건축">#N/A</definedName>
    <definedName name="공종">#N/A</definedName>
    <definedName name="구분">#N/A</definedName>
    <definedName name="기계">#N/A</definedName>
    <definedName name="기타">#N/A</definedName>
    <definedName name="띠장">#N/A</definedName>
    <definedName name="ㅁㅁㅁ">#N/A</definedName>
    <definedName name="미제">#N/A</definedName>
    <definedName name="사진">#N/A</definedName>
    <definedName name="소모비">#N/A</definedName>
    <definedName name="작업계획">#N/A</definedName>
    <definedName name="전기계장">#N/A</definedName>
    <definedName name="중기">#N/A</definedName>
    <definedName name="토류판">#N/A</definedName>
    <definedName name="토목">#N/A</definedName>
    <definedName name="표지1">#N/A</definedName>
    <definedName name="ㅠ1066">#N/A</definedName>
    <definedName name="空調労務割掛">#N/A</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2" i="22" l="1"/>
  <c r="G15" i="23"/>
  <c r="H10" i="23"/>
  <c r="E24" i="22"/>
  <c r="E31" i="23"/>
  <c r="H11" i="23" l="1"/>
  <c r="T231" i="25"/>
  <c r="V231" i="25" s="1"/>
  <c r="R231" i="25"/>
  <c r="R229" i="25"/>
  <c r="T229" i="25" s="1"/>
  <c r="V229" i="25" s="1"/>
  <c r="U227" i="25"/>
  <c r="P227" i="25"/>
  <c r="T226" i="25"/>
  <c r="V226" i="25" s="1"/>
  <c r="R226" i="25"/>
  <c r="R225" i="25"/>
  <c r="T225" i="25" s="1"/>
  <c r="V225" i="25" s="1"/>
  <c r="T224" i="25"/>
  <c r="V224" i="25" s="1"/>
  <c r="R224" i="25"/>
  <c r="R223" i="25"/>
  <c r="T223" i="25" s="1"/>
  <c r="V223" i="25" s="1"/>
  <c r="T222" i="25"/>
  <c r="V222" i="25" s="1"/>
  <c r="R222" i="25"/>
  <c r="R221" i="25"/>
  <c r="T221" i="25" s="1"/>
  <c r="V221" i="25" s="1"/>
  <c r="V220" i="25"/>
  <c r="T220" i="25"/>
  <c r="R220" i="25"/>
  <c r="R219" i="25"/>
  <c r="T219" i="25" s="1"/>
  <c r="V219" i="25" s="1"/>
  <c r="R218" i="25"/>
  <c r="T218" i="25" s="1"/>
  <c r="V218" i="25" s="1"/>
  <c r="R217" i="25"/>
  <c r="T217" i="25" s="1"/>
  <c r="V217" i="25" s="1"/>
  <c r="R216" i="25"/>
  <c r="T216" i="25" s="1"/>
  <c r="V216" i="25" s="1"/>
  <c r="V215" i="25"/>
  <c r="T215" i="25"/>
  <c r="R215" i="25"/>
  <c r="R214" i="25"/>
  <c r="T214" i="25" s="1"/>
  <c r="V214" i="25" s="1"/>
  <c r="R213" i="25"/>
  <c r="T213" i="25" s="1"/>
  <c r="V213" i="25" s="1"/>
  <c r="T212" i="25"/>
  <c r="V212" i="25" s="1"/>
  <c r="R212" i="25"/>
  <c r="R211" i="25"/>
  <c r="T211" i="25" s="1"/>
  <c r="V211" i="25" s="1"/>
  <c r="T210" i="25"/>
  <c r="V210" i="25" s="1"/>
  <c r="R210" i="25"/>
  <c r="R209" i="25"/>
  <c r="T209" i="25" s="1"/>
  <c r="V209" i="25" s="1"/>
  <c r="T207" i="25"/>
  <c r="V207" i="25" s="1"/>
  <c r="R207" i="25"/>
  <c r="R206" i="25"/>
  <c r="T206" i="25" s="1"/>
  <c r="V206" i="25" s="1"/>
  <c r="T205" i="25"/>
  <c r="V205" i="25" s="1"/>
  <c r="R205" i="25"/>
  <c r="R204" i="25"/>
  <c r="T204" i="25" s="1"/>
  <c r="V204" i="25" s="1"/>
  <c r="V202" i="25"/>
  <c r="T202" i="25"/>
  <c r="R202" i="25"/>
  <c r="R201" i="25"/>
  <c r="T201" i="25" s="1"/>
  <c r="V201" i="25" s="1"/>
  <c r="R200" i="25"/>
  <c r="T200" i="25" s="1"/>
  <c r="V200" i="25" s="1"/>
  <c r="R199" i="25"/>
  <c r="T199" i="25" s="1"/>
  <c r="V199" i="25" s="1"/>
  <c r="R198" i="25"/>
  <c r="T198" i="25" s="1"/>
  <c r="V198" i="25" s="1"/>
  <c r="V197" i="25"/>
  <c r="T197" i="25"/>
  <c r="R197" i="25"/>
  <c r="R196" i="25"/>
  <c r="T196" i="25" s="1"/>
  <c r="V196" i="25" s="1"/>
  <c r="R193" i="25"/>
  <c r="T193" i="25" s="1"/>
  <c r="V193" i="25" s="1"/>
  <c r="T192" i="25"/>
  <c r="V192" i="25" s="1"/>
  <c r="R192" i="25"/>
  <c r="R191" i="25"/>
  <c r="T191" i="25" s="1"/>
  <c r="V191" i="25" s="1"/>
  <c r="T190" i="25"/>
  <c r="V190" i="25" s="1"/>
  <c r="R190" i="25"/>
  <c r="R189" i="25"/>
  <c r="T189" i="25" s="1"/>
  <c r="U186" i="25"/>
  <c r="P186" i="25"/>
  <c r="T185" i="25"/>
  <c r="V185" i="25" s="1"/>
  <c r="R185" i="25"/>
  <c r="R184" i="25"/>
  <c r="T184" i="25" s="1"/>
  <c r="V184" i="25" s="1"/>
  <c r="T183" i="25"/>
  <c r="V183" i="25" s="1"/>
  <c r="R183" i="25"/>
  <c r="R182" i="25"/>
  <c r="T182" i="25" s="1"/>
  <c r="V182" i="25" s="1"/>
  <c r="T181" i="25"/>
  <c r="V181" i="25" s="1"/>
  <c r="R181" i="25"/>
  <c r="R180" i="25"/>
  <c r="T180" i="25" s="1"/>
  <c r="V180" i="25" s="1"/>
  <c r="T179" i="25"/>
  <c r="V179" i="25" s="1"/>
  <c r="R179" i="25"/>
  <c r="R177" i="25"/>
  <c r="T177" i="25" s="1"/>
  <c r="V177" i="25" s="1"/>
  <c r="V175" i="25"/>
  <c r="T175" i="25"/>
  <c r="R175" i="25"/>
  <c r="R173" i="25"/>
  <c r="T173" i="25" s="1"/>
  <c r="V173" i="25" s="1"/>
  <c r="T172" i="25"/>
  <c r="V172" i="25" s="1"/>
  <c r="R172" i="25"/>
  <c r="R171" i="25"/>
  <c r="T171" i="25" s="1"/>
  <c r="V171" i="25" s="1"/>
  <c r="R170" i="25"/>
  <c r="T170" i="25" s="1"/>
  <c r="V170" i="25" s="1"/>
  <c r="V169" i="25"/>
  <c r="T169" i="25"/>
  <c r="R169" i="25"/>
  <c r="R168" i="25"/>
  <c r="T168" i="25" s="1"/>
  <c r="V168" i="25" s="1"/>
  <c r="R167" i="25"/>
  <c r="T167" i="25" s="1"/>
  <c r="V167" i="25" s="1"/>
  <c r="T166" i="25"/>
  <c r="V166" i="25" s="1"/>
  <c r="R166" i="25"/>
  <c r="R165" i="25"/>
  <c r="T165" i="25" s="1"/>
  <c r="V165" i="25" s="1"/>
  <c r="T164" i="25"/>
  <c r="V164" i="25" s="1"/>
  <c r="R164" i="25"/>
  <c r="R163" i="25"/>
  <c r="T163" i="25" s="1"/>
  <c r="V163" i="25" s="1"/>
  <c r="T162" i="25"/>
  <c r="V162" i="25" s="1"/>
  <c r="R162" i="25"/>
  <c r="R161" i="25"/>
  <c r="T161" i="25" s="1"/>
  <c r="U158" i="25"/>
  <c r="P158" i="25"/>
  <c r="T157" i="25"/>
  <c r="V157" i="25" s="1"/>
  <c r="R157" i="25"/>
  <c r="R156" i="25"/>
  <c r="T156" i="25" s="1"/>
  <c r="V156" i="25" s="1"/>
  <c r="T154" i="25"/>
  <c r="V154" i="25" s="1"/>
  <c r="R154" i="25"/>
  <c r="R153" i="25"/>
  <c r="T153" i="25" s="1"/>
  <c r="V153" i="25" s="1"/>
  <c r="T152" i="25"/>
  <c r="V152" i="25" s="1"/>
  <c r="R152" i="25"/>
  <c r="R151" i="25"/>
  <c r="T151" i="25" s="1"/>
  <c r="V151" i="25" s="1"/>
  <c r="V150" i="25"/>
  <c r="T150" i="25"/>
  <c r="R150" i="25"/>
  <c r="R149" i="25"/>
  <c r="T149" i="25" s="1"/>
  <c r="V149" i="25" s="1"/>
  <c r="T148" i="25"/>
  <c r="V148" i="25" s="1"/>
  <c r="R148" i="25"/>
  <c r="R147" i="25"/>
  <c r="T147" i="25" s="1"/>
  <c r="V147" i="25" s="1"/>
  <c r="R146" i="25"/>
  <c r="T146" i="25" s="1"/>
  <c r="V146" i="25" s="1"/>
  <c r="V145" i="25"/>
  <c r="T145" i="25"/>
  <c r="R145" i="25"/>
  <c r="R144" i="25"/>
  <c r="T144" i="25" s="1"/>
  <c r="V144" i="25" s="1"/>
  <c r="R143" i="25"/>
  <c r="T143" i="25" s="1"/>
  <c r="V143" i="25" s="1"/>
  <c r="T142" i="25"/>
  <c r="V142" i="25" s="1"/>
  <c r="R142" i="25"/>
  <c r="R141" i="25"/>
  <c r="T141" i="25" s="1"/>
  <c r="V141" i="25" s="1"/>
  <c r="T140" i="25"/>
  <c r="V140" i="25" s="1"/>
  <c r="R140" i="25"/>
  <c r="R139" i="25"/>
  <c r="T139" i="25" s="1"/>
  <c r="V139" i="25" s="1"/>
  <c r="T138" i="25"/>
  <c r="V138" i="25" s="1"/>
  <c r="R138" i="25"/>
  <c r="U135" i="25"/>
  <c r="P135" i="25"/>
  <c r="R134" i="25"/>
  <c r="T134" i="25" s="1"/>
  <c r="V134" i="25" s="1"/>
  <c r="T131" i="25"/>
  <c r="V131" i="25" s="1"/>
  <c r="R131" i="25"/>
  <c r="R129" i="25"/>
  <c r="T129" i="25" s="1"/>
  <c r="U125" i="25"/>
  <c r="U234" i="25" s="1"/>
  <c r="P125" i="25"/>
  <c r="P234" i="25" s="1"/>
  <c r="T124" i="25"/>
  <c r="V124" i="25" s="1"/>
  <c r="R124" i="25"/>
  <c r="R122" i="25"/>
  <c r="T122" i="25" s="1"/>
  <c r="V122" i="25" s="1"/>
  <c r="T120" i="25"/>
  <c r="V120" i="25" s="1"/>
  <c r="R120" i="25"/>
  <c r="R119" i="25"/>
  <c r="T119" i="25" s="1"/>
  <c r="V119" i="25" s="1"/>
  <c r="T118" i="25"/>
  <c r="V118" i="25" s="1"/>
  <c r="R118" i="25"/>
  <c r="R117" i="25"/>
  <c r="T117" i="25" s="1"/>
  <c r="V117" i="25" s="1"/>
  <c r="T116" i="25"/>
  <c r="V116" i="25" s="1"/>
  <c r="R116" i="25"/>
  <c r="R115" i="25"/>
  <c r="T115" i="25" s="1"/>
  <c r="V115" i="25" s="1"/>
  <c r="T113" i="25"/>
  <c r="V113" i="25" s="1"/>
  <c r="R113" i="25"/>
  <c r="R112" i="25"/>
  <c r="T112" i="25" s="1"/>
  <c r="V112" i="25" s="1"/>
  <c r="T111" i="25"/>
  <c r="V111" i="25" s="1"/>
  <c r="R111" i="25"/>
  <c r="R109" i="25"/>
  <c r="T109" i="25" s="1"/>
  <c r="V109" i="25" s="1"/>
  <c r="R108" i="25"/>
  <c r="T108" i="25" s="1"/>
  <c r="V108" i="25" s="1"/>
  <c r="R106" i="25"/>
  <c r="T106" i="25" s="1"/>
  <c r="V106" i="25" s="1"/>
  <c r="R105" i="25"/>
  <c r="T105" i="25" s="1"/>
  <c r="V105" i="25" s="1"/>
  <c r="R104" i="25"/>
  <c r="T104" i="25" s="1"/>
  <c r="V104" i="25" s="1"/>
  <c r="T103" i="25"/>
  <c r="V103" i="25" s="1"/>
  <c r="R103" i="25"/>
  <c r="R102" i="25"/>
  <c r="T102" i="25" s="1"/>
  <c r="V102" i="25" s="1"/>
  <c r="T101" i="25"/>
  <c r="V101" i="25" s="1"/>
  <c r="R101" i="25"/>
  <c r="R100" i="25"/>
  <c r="T100" i="25" s="1"/>
  <c r="V100" i="25" s="1"/>
  <c r="T99" i="25"/>
  <c r="V99" i="25" s="1"/>
  <c r="R99" i="25"/>
  <c r="R98" i="25"/>
  <c r="T98" i="25" s="1"/>
  <c r="V98" i="25" s="1"/>
  <c r="T97" i="25"/>
  <c r="V97" i="25" s="1"/>
  <c r="R97" i="25"/>
  <c r="R96" i="25"/>
  <c r="T96" i="25" s="1"/>
  <c r="V96" i="25" s="1"/>
  <c r="T95" i="25"/>
  <c r="V95" i="25" s="1"/>
  <c r="R95" i="25"/>
  <c r="R94" i="25"/>
  <c r="T94" i="25" s="1"/>
  <c r="V94" i="25" s="1"/>
  <c r="T93" i="25"/>
  <c r="V93" i="25" s="1"/>
  <c r="R93" i="25"/>
  <c r="R92" i="25"/>
  <c r="T92" i="25" s="1"/>
  <c r="V92" i="25" s="1"/>
  <c r="R91" i="25"/>
  <c r="T91" i="25" s="1"/>
  <c r="V91" i="25" s="1"/>
  <c r="R90" i="25"/>
  <c r="T90" i="25" s="1"/>
  <c r="V90" i="25" s="1"/>
  <c r="R89" i="25"/>
  <c r="T89" i="25" s="1"/>
  <c r="V89" i="25" s="1"/>
  <c r="R88" i="25"/>
  <c r="T88" i="25" s="1"/>
  <c r="V88" i="25" s="1"/>
  <c r="T86" i="25"/>
  <c r="V86" i="25" s="1"/>
  <c r="R86" i="25"/>
  <c r="R85" i="25"/>
  <c r="T85" i="25" s="1"/>
  <c r="V85" i="25" s="1"/>
  <c r="T84" i="25"/>
  <c r="V84" i="25" s="1"/>
  <c r="R84" i="25"/>
  <c r="R83" i="25"/>
  <c r="T83" i="25" s="1"/>
  <c r="V83" i="25" s="1"/>
  <c r="T81" i="25"/>
  <c r="V81" i="25" s="1"/>
  <c r="R81" i="25"/>
  <c r="R80" i="25"/>
  <c r="T80" i="25" s="1"/>
  <c r="V80" i="25" s="1"/>
  <c r="T79" i="25"/>
  <c r="V79" i="25" s="1"/>
  <c r="R79" i="25"/>
  <c r="R78" i="25"/>
  <c r="T78" i="25" s="1"/>
  <c r="V78" i="25" s="1"/>
  <c r="R77" i="25"/>
  <c r="T77" i="25" s="1"/>
  <c r="V77" i="25" s="1"/>
  <c r="R76" i="25"/>
  <c r="T76" i="25" s="1"/>
  <c r="V76" i="25" s="1"/>
  <c r="T75" i="25"/>
  <c r="V75" i="25" s="1"/>
  <c r="R75" i="25"/>
  <c r="R74" i="25"/>
  <c r="T74" i="25" s="1"/>
  <c r="V74" i="25" s="1"/>
  <c r="R73" i="25"/>
  <c r="T73" i="25" s="1"/>
  <c r="V73" i="25" s="1"/>
  <c r="R72" i="25"/>
  <c r="T72" i="25" s="1"/>
  <c r="V72" i="25" s="1"/>
  <c r="R71" i="25"/>
  <c r="T71" i="25" s="1"/>
  <c r="V71" i="25" s="1"/>
  <c r="R70" i="25"/>
  <c r="T70" i="25" s="1"/>
  <c r="V70" i="25" s="1"/>
  <c r="R69" i="25"/>
  <c r="T69" i="25" s="1"/>
  <c r="V69" i="25" s="1"/>
  <c r="R68" i="25"/>
  <c r="T68" i="25" s="1"/>
  <c r="V68" i="25" s="1"/>
  <c r="T67" i="25"/>
  <c r="V67" i="25" s="1"/>
  <c r="R67" i="25"/>
  <c r="R65" i="25"/>
  <c r="T65" i="25" s="1"/>
  <c r="V65" i="25" s="1"/>
  <c r="T64" i="25"/>
  <c r="V64" i="25" s="1"/>
  <c r="R64" i="25"/>
  <c r="R63" i="25"/>
  <c r="T63" i="25" s="1"/>
  <c r="V63" i="25" s="1"/>
  <c r="T62" i="25"/>
  <c r="V62" i="25" s="1"/>
  <c r="R62" i="25"/>
  <c r="R61" i="25"/>
  <c r="T61" i="25" s="1"/>
  <c r="V61" i="25" s="1"/>
  <c r="R60" i="25"/>
  <c r="T60" i="25" s="1"/>
  <c r="V60" i="25" s="1"/>
  <c r="R59" i="25"/>
  <c r="T59" i="25" s="1"/>
  <c r="V59" i="25" s="1"/>
  <c r="T58" i="25"/>
  <c r="V58" i="25" s="1"/>
  <c r="R58" i="25"/>
  <c r="R56" i="25"/>
  <c r="T56" i="25" s="1"/>
  <c r="V56" i="25" s="1"/>
  <c r="R54" i="25"/>
  <c r="T54" i="25" s="1"/>
  <c r="V54" i="25" s="1"/>
  <c r="R52" i="25"/>
  <c r="T52" i="25" s="1"/>
  <c r="V52" i="25" s="1"/>
  <c r="R51" i="25"/>
  <c r="T51" i="25" s="1"/>
  <c r="V51" i="25" s="1"/>
  <c r="R50" i="25"/>
  <c r="T50" i="25" s="1"/>
  <c r="V50" i="25" s="1"/>
  <c r="R49" i="25"/>
  <c r="T49" i="25" s="1"/>
  <c r="V49" i="25" s="1"/>
  <c r="R48" i="25"/>
  <c r="T48" i="25" s="1"/>
  <c r="V48" i="25" s="1"/>
  <c r="T47" i="25"/>
  <c r="V47" i="25" s="1"/>
  <c r="R47" i="25"/>
  <c r="R46" i="25"/>
  <c r="T46" i="25" s="1"/>
  <c r="V46" i="25" s="1"/>
  <c r="T45" i="25"/>
  <c r="V45" i="25" s="1"/>
  <c r="R45" i="25"/>
  <c r="R44" i="25"/>
  <c r="T44" i="25" s="1"/>
  <c r="V44" i="25" s="1"/>
  <c r="R43" i="25"/>
  <c r="T43" i="25" s="1"/>
  <c r="V43" i="25" s="1"/>
  <c r="R42" i="25"/>
  <c r="T42" i="25" s="1"/>
  <c r="V42" i="25" s="1"/>
  <c r="R41" i="25"/>
  <c r="T41" i="25" s="1"/>
  <c r="V41" i="25" s="1"/>
  <c r="R40" i="25"/>
  <c r="T40" i="25" s="1"/>
  <c r="V40" i="25" s="1"/>
  <c r="T39" i="25"/>
  <c r="V39" i="25" s="1"/>
  <c r="R39" i="25"/>
  <c r="R38" i="25"/>
  <c r="T38" i="25" s="1"/>
  <c r="V38" i="25" s="1"/>
  <c r="R37" i="25"/>
  <c r="T37" i="25" s="1"/>
  <c r="V37" i="25" s="1"/>
  <c r="R36" i="25"/>
  <c r="T36" i="25" s="1"/>
  <c r="V36" i="25" s="1"/>
  <c r="R35" i="25"/>
  <c r="T35" i="25" s="1"/>
  <c r="V35" i="25" s="1"/>
  <c r="R34" i="25"/>
  <c r="T34" i="25" s="1"/>
  <c r="V34" i="25" s="1"/>
  <c r="R33" i="25"/>
  <c r="T33" i="25" s="1"/>
  <c r="V33" i="25" s="1"/>
  <c r="T32" i="25"/>
  <c r="V32" i="25" s="1"/>
  <c r="R32" i="25"/>
  <c r="T31" i="25"/>
  <c r="V31" i="25" s="1"/>
  <c r="R31" i="25"/>
  <c r="R30" i="25"/>
  <c r="T30" i="25" s="1"/>
  <c r="V30" i="25" s="1"/>
  <c r="T29" i="25"/>
  <c r="V29" i="25" s="1"/>
  <c r="R29" i="25"/>
  <c r="R28" i="25"/>
  <c r="T28" i="25" s="1"/>
  <c r="V28" i="25" s="1"/>
  <c r="R27" i="25"/>
  <c r="T27" i="25" s="1"/>
  <c r="V27" i="25" s="1"/>
  <c r="R26" i="25"/>
  <c r="T26" i="25" s="1"/>
  <c r="V26" i="25" s="1"/>
  <c r="T25" i="25"/>
  <c r="V25" i="25" s="1"/>
  <c r="R25" i="25"/>
  <c r="R24" i="25"/>
  <c r="T24" i="25" s="1"/>
  <c r="V24" i="25" s="1"/>
  <c r="T23" i="25"/>
  <c r="V23" i="25" s="1"/>
  <c r="R23" i="25"/>
  <c r="R22" i="25"/>
  <c r="T22" i="25" s="1"/>
  <c r="V22" i="25" s="1"/>
  <c r="R20" i="25"/>
  <c r="T20" i="25" s="1"/>
  <c r="V20" i="25" s="1"/>
  <c r="R18" i="25"/>
  <c r="T18" i="25" s="1"/>
  <c r="V18" i="25" s="1"/>
  <c r="T16" i="25"/>
  <c r="V16" i="25" s="1"/>
  <c r="R16" i="25"/>
  <c r="R15" i="25"/>
  <c r="T15" i="25" s="1"/>
  <c r="V15" i="25" s="1"/>
  <c r="R13" i="25"/>
  <c r="T13" i="25" s="1"/>
  <c r="V13" i="25" s="1"/>
  <c r="T12" i="25"/>
  <c r="V12" i="25" s="1"/>
  <c r="R12" i="25"/>
  <c r="T11" i="25"/>
  <c r="R11" i="25"/>
  <c r="V10" i="25"/>
  <c r="S10" i="25"/>
  <c r="R10" i="25"/>
  <c r="T186" i="25" l="1"/>
  <c r="V161" i="25"/>
  <c r="V186" i="25" s="1"/>
  <c r="V158" i="25"/>
  <c r="V189" i="25"/>
  <c r="V227" i="25" s="1"/>
  <c r="T227" i="25"/>
  <c r="V129" i="25"/>
  <c r="V135" i="25" s="1"/>
  <c r="T135" i="25"/>
  <c r="V11" i="25"/>
  <c r="V125" i="25" s="1"/>
  <c r="T158" i="25"/>
  <c r="P236" i="25"/>
  <c r="P237" i="25" s="1"/>
  <c r="U236" i="25"/>
  <c r="U237" i="25" s="1"/>
  <c r="T125" i="25"/>
  <c r="V234" i="25" l="1"/>
  <c r="T234" i="25"/>
  <c r="U238" i="25"/>
  <c r="P238" i="25"/>
  <c r="V236" i="25" l="1"/>
  <c r="V237" i="25" s="1"/>
  <c r="S235" i="25"/>
  <c r="T235" i="25" s="1"/>
  <c r="V235" i="25" s="1"/>
  <c r="V238" i="25" s="1"/>
  <c r="T236" i="25"/>
  <c r="T237" i="25" s="1"/>
  <c r="T238" i="25"/>
  <c r="I21" i="22" l="1"/>
  <c r="G21" i="22"/>
  <c r="G21" i="24"/>
  <c r="F21" i="24"/>
  <c r="H15" i="23"/>
  <c r="E25" i="24"/>
  <c r="L11" i="23"/>
  <c r="M10" i="23"/>
  <c r="J10" i="23"/>
  <c r="L10" i="23" s="1"/>
  <c r="G2" i="22"/>
  <c r="D54" i="22"/>
  <c r="D55" i="24" s="1"/>
  <c r="G12" i="22"/>
  <c r="G18" i="22" s="1"/>
  <c r="G19" i="24" s="1"/>
  <c r="G11" i="22"/>
  <c r="G11" i="24" s="1"/>
  <c r="G10" i="22"/>
  <c r="G10" i="24" s="1"/>
  <c r="G9" i="22"/>
  <c r="G9" i="24" s="1"/>
  <c r="G8" i="22"/>
  <c r="G8" i="24" s="1"/>
  <c r="G5" i="22"/>
  <c r="G5" i="24" s="1"/>
  <c r="D14" i="22"/>
  <c r="D15" i="24" s="1"/>
  <c r="D15" i="22"/>
  <c r="D13" i="22"/>
  <c r="C4" i="23" s="1"/>
  <c r="C13" i="22"/>
  <c r="A4" i="23" s="1"/>
  <c r="E18" i="23"/>
  <c r="E20" i="23" s="1"/>
  <c r="D53" i="22" s="1"/>
  <c r="D54" i="24" s="1"/>
  <c r="F16" i="24"/>
  <c r="F15" i="24"/>
  <c r="F10" i="24"/>
  <c r="F11" i="24"/>
  <c r="F12" i="24"/>
  <c r="F9" i="24"/>
  <c r="F8" i="24"/>
  <c r="F5" i="24"/>
  <c r="F4" i="24"/>
  <c r="F3" i="24"/>
  <c r="F2" i="24"/>
  <c r="D16" i="24"/>
  <c r="D10" i="24"/>
  <c r="D9" i="24"/>
  <c r="D8" i="24"/>
  <c r="D6" i="24"/>
  <c r="D5" i="24"/>
  <c r="D4" i="24"/>
  <c r="G20" i="24"/>
  <c r="F22" i="24"/>
  <c r="F19" i="24"/>
  <c r="F20" i="24"/>
  <c r="F22" i="20"/>
  <c r="D26" i="20"/>
  <c r="D28" i="20"/>
  <c r="F30" i="20"/>
  <c r="F34" i="20"/>
  <c r="F40" i="20"/>
  <c r="F44" i="20"/>
  <c r="F47" i="20"/>
  <c r="F22" i="19"/>
  <c r="D26" i="19"/>
  <c r="D28" i="19"/>
  <c r="F30" i="19"/>
  <c r="F34" i="19"/>
  <c r="F40" i="19"/>
  <c r="F44" i="19"/>
  <c r="F47" i="19"/>
  <c r="F22" i="18"/>
  <c r="D26" i="18"/>
  <c r="D28" i="18"/>
  <c r="F30" i="18"/>
  <c r="F34" i="18"/>
  <c r="F40" i="18"/>
  <c r="F44" i="18"/>
  <c r="F47" i="18"/>
  <c r="F22" i="17"/>
  <c r="D26" i="17"/>
  <c r="D28" i="17"/>
  <c r="F30" i="17"/>
  <c r="F34" i="17"/>
  <c r="F40" i="17"/>
  <c r="F44" i="17"/>
  <c r="F47" i="17"/>
  <c r="F22" i="16"/>
  <c r="D26" i="16"/>
  <c r="D28" i="16"/>
  <c r="F30" i="16"/>
  <c r="F34" i="16"/>
  <c r="F40" i="16"/>
  <c r="F44" i="16"/>
  <c r="F47" i="16"/>
  <c r="B2" i="15"/>
  <c r="B3" i="15"/>
  <c r="B5" i="15"/>
  <c r="G5" i="15"/>
  <c r="B7" i="15"/>
  <c r="F19" i="15"/>
  <c r="F21" i="15"/>
  <c r="F23" i="15"/>
  <c r="F27" i="15"/>
  <c r="F29" i="15"/>
  <c r="F31" i="15"/>
  <c r="D67" i="15"/>
  <c r="E67" i="15"/>
  <c r="F67" i="15"/>
  <c r="B2" i="14"/>
  <c r="B3" i="14"/>
  <c r="B5" i="14"/>
  <c r="J5" i="14"/>
  <c r="B7" i="14"/>
  <c r="F19" i="14"/>
  <c r="G19" i="14"/>
  <c r="H19" i="14"/>
  <c r="J19" i="14"/>
  <c r="F20" i="14"/>
  <c r="G20" i="14"/>
  <c r="H20" i="14"/>
  <c r="J20" i="14"/>
  <c r="F21" i="14"/>
  <c r="G21" i="14"/>
  <c r="H21" i="14"/>
  <c r="J21" i="14"/>
  <c r="F22" i="14"/>
  <c r="G22" i="14"/>
  <c r="H22" i="14"/>
  <c r="J22" i="14"/>
  <c r="F23" i="14"/>
  <c r="G23" i="14"/>
  <c r="H23" i="14"/>
  <c r="J23" i="14"/>
  <c r="F24" i="14"/>
  <c r="G24" i="14"/>
  <c r="H24" i="14"/>
  <c r="J24" i="14"/>
  <c r="F25" i="14"/>
  <c r="G25" i="14"/>
  <c r="H25" i="14"/>
  <c r="J25" i="14"/>
  <c r="J26" i="14"/>
  <c r="G27" i="14"/>
  <c r="H27" i="14"/>
  <c r="J27" i="14"/>
  <c r="G31" i="14"/>
  <c r="H31" i="14"/>
  <c r="J31" i="14"/>
  <c r="G32" i="14"/>
  <c r="H32" i="14"/>
  <c r="J32" i="14"/>
  <c r="G33" i="14"/>
  <c r="H33" i="14"/>
  <c r="J33" i="14"/>
  <c r="G34" i="14"/>
  <c r="H34" i="14"/>
  <c r="J34" i="14"/>
  <c r="G35" i="14"/>
  <c r="H35" i="14"/>
  <c r="J35" i="14"/>
  <c r="G36" i="14"/>
  <c r="H36" i="14"/>
  <c r="J36" i="14"/>
  <c r="G37" i="14"/>
  <c r="H37" i="14"/>
  <c r="J37" i="14"/>
  <c r="G38" i="14"/>
  <c r="H38" i="14"/>
  <c r="J38" i="14"/>
  <c r="G39" i="14"/>
  <c r="H39" i="14"/>
  <c r="J39" i="14"/>
  <c r="G40" i="14"/>
  <c r="H40" i="14"/>
  <c r="J40" i="14"/>
  <c r="G41" i="14"/>
  <c r="H41" i="14"/>
  <c r="J41" i="14"/>
  <c r="G42" i="14"/>
  <c r="H42" i="14"/>
  <c r="J42" i="14"/>
  <c r="G46" i="14"/>
  <c r="H46" i="14"/>
  <c r="J46" i="14"/>
  <c r="G47" i="14"/>
  <c r="H47" i="14"/>
  <c r="J47" i="14"/>
  <c r="G48" i="14"/>
  <c r="H48" i="14"/>
  <c r="J48" i="14"/>
  <c r="G49" i="14"/>
  <c r="H49" i="14"/>
  <c r="J49" i="14"/>
  <c r="G50" i="14"/>
  <c r="H50" i="14"/>
  <c r="J50" i="14"/>
  <c r="G51" i="14"/>
  <c r="H51" i="14"/>
  <c r="J51" i="14"/>
  <c r="G52" i="14"/>
  <c r="H52" i="14"/>
  <c r="J52" i="14"/>
  <c r="G53" i="14"/>
  <c r="H53" i="14"/>
  <c r="J53" i="14"/>
  <c r="G54" i="14"/>
  <c r="H54" i="14"/>
  <c r="J54" i="14"/>
  <c r="G55" i="14"/>
  <c r="H55" i="14"/>
  <c r="J55" i="14"/>
  <c r="G56" i="14"/>
  <c r="H56" i="14"/>
  <c r="J56" i="14"/>
  <c r="D68" i="14"/>
  <c r="E68" i="14"/>
  <c r="F68" i="14"/>
  <c r="G68" i="14"/>
  <c r="H68" i="14"/>
  <c r="I68" i="14"/>
  <c r="J68" i="14"/>
  <c r="B2" i="13"/>
  <c r="B3" i="13"/>
  <c r="B5" i="13"/>
  <c r="J5" i="13"/>
  <c r="B7" i="13"/>
  <c r="D19" i="13"/>
  <c r="F19" i="13"/>
  <c r="G19" i="13"/>
  <c r="H19" i="13"/>
  <c r="J19" i="13"/>
  <c r="D20" i="13"/>
  <c r="F20" i="13"/>
  <c r="G20" i="13"/>
  <c r="H20" i="13"/>
  <c r="J20" i="13"/>
  <c r="D21" i="13"/>
  <c r="F21" i="13"/>
  <c r="G21" i="13"/>
  <c r="H21" i="13"/>
  <c r="J21" i="13"/>
  <c r="D22" i="13"/>
  <c r="F22" i="13"/>
  <c r="G22" i="13"/>
  <c r="H22" i="13"/>
  <c r="J22" i="13"/>
  <c r="D23" i="13"/>
  <c r="F23" i="13"/>
  <c r="G23" i="13"/>
  <c r="H23" i="13"/>
  <c r="J23" i="13"/>
  <c r="D24" i="13"/>
  <c r="F24" i="13"/>
  <c r="G24" i="13"/>
  <c r="H24" i="13"/>
  <c r="J24" i="13"/>
  <c r="D25" i="13"/>
  <c r="F25" i="13"/>
  <c r="G25" i="13"/>
  <c r="H25" i="13"/>
  <c r="J25" i="13"/>
  <c r="D26" i="13"/>
  <c r="D27" i="13"/>
  <c r="D28" i="13"/>
  <c r="D68" i="13"/>
  <c r="E68" i="13"/>
  <c r="F68" i="13"/>
  <c r="G68" i="13"/>
  <c r="H68" i="13"/>
  <c r="I68" i="13"/>
  <c r="J68" i="13"/>
  <c r="B26" i="12"/>
  <c r="C26" i="12"/>
  <c r="D26" i="12"/>
  <c r="E26" i="12"/>
  <c r="B32" i="12"/>
  <c r="C32" i="12"/>
  <c r="D32" i="12"/>
  <c r="E32" i="12"/>
  <c r="B33" i="12"/>
  <c r="C33" i="12"/>
  <c r="D33" i="12"/>
  <c r="E33" i="12"/>
  <c r="B34" i="12"/>
  <c r="C34" i="12"/>
  <c r="D34" i="12"/>
  <c r="E34" i="12"/>
  <c r="B38" i="12"/>
  <c r="C38" i="12"/>
  <c r="D38" i="12"/>
  <c r="E38" i="12"/>
  <c r="B40" i="12"/>
  <c r="C40" i="12"/>
  <c r="D40" i="12"/>
  <c r="E40" i="12"/>
  <c r="B41" i="12"/>
  <c r="B2" i="11"/>
  <c r="B3" i="11"/>
  <c r="B5" i="11"/>
  <c r="G5" i="11"/>
  <c r="B7" i="11"/>
  <c r="E56" i="11"/>
  <c r="F56" i="11"/>
  <c r="B2" i="10"/>
  <c r="B3" i="10"/>
  <c r="B5" i="10"/>
  <c r="J5" i="10"/>
  <c r="B7" i="10"/>
  <c r="D19" i="10"/>
  <c r="E19" i="10"/>
  <c r="F19" i="10"/>
  <c r="G19" i="10"/>
  <c r="H19" i="10"/>
  <c r="I19" i="10"/>
  <c r="J19" i="10"/>
  <c r="E21" i="10"/>
  <c r="G21" i="10"/>
  <c r="I21" i="10"/>
  <c r="J21" i="10"/>
  <c r="J23" i="10"/>
  <c r="D25" i="10"/>
  <c r="E25" i="10"/>
  <c r="G25" i="10"/>
  <c r="H25" i="10"/>
  <c r="I25" i="10"/>
  <c r="E27" i="10"/>
  <c r="D29" i="10"/>
  <c r="J29" i="10"/>
  <c r="D62" i="10"/>
  <c r="E62" i="10"/>
  <c r="F62" i="10"/>
  <c r="G62" i="10"/>
  <c r="H62" i="10"/>
  <c r="I62" i="10"/>
  <c r="J62" i="10"/>
  <c r="O2" i="9"/>
  <c r="A3" i="9"/>
  <c r="C3" i="9"/>
  <c r="F15" i="9"/>
  <c r="J15" i="9"/>
  <c r="L15" i="9"/>
  <c r="O15" i="9"/>
  <c r="R15" i="9"/>
  <c r="S15" i="9"/>
  <c r="T15" i="9"/>
  <c r="F17" i="9"/>
  <c r="J17" i="9"/>
  <c r="L17" i="9"/>
  <c r="M17" i="9"/>
  <c r="O17" i="9"/>
  <c r="R17" i="9"/>
  <c r="S17" i="9"/>
  <c r="T17" i="9"/>
  <c r="F19" i="9"/>
  <c r="J19" i="9"/>
  <c r="L19" i="9"/>
  <c r="M19" i="9"/>
  <c r="O19" i="9"/>
  <c r="R19" i="9"/>
  <c r="S19" i="9"/>
  <c r="T19" i="9"/>
  <c r="F21" i="9"/>
  <c r="J21" i="9"/>
  <c r="L21" i="9"/>
  <c r="M21" i="9"/>
  <c r="O21" i="9"/>
  <c r="R21" i="9"/>
  <c r="S21" i="9"/>
  <c r="T21" i="9"/>
  <c r="F23" i="9"/>
  <c r="J23" i="9"/>
  <c r="L23" i="9"/>
  <c r="M23" i="9"/>
  <c r="O23" i="9"/>
  <c r="R23" i="9"/>
  <c r="S23" i="9"/>
  <c r="T23" i="9"/>
  <c r="F25" i="9"/>
  <c r="J25" i="9"/>
  <c r="L25" i="9"/>
  <c r="M25" i="9"/>
  <c r="O25" i="9"/>
  <c r="R25" i="9"/>
  <c r="S25" i="9"/>
  <c r="T25" i="9"/>
  <c r="F27" i="9"/>
  <c r="J27" i="9"/>
  <c r="L27" i="9"/>
  <c r="M27" i="9"/>
  <c r="O27" i="9"/>
  <c r="R27" i="9"/>
  <c r="S27" i="9"/>
  <c r="T27" i="9"/>
  <c r="F29" i="9"/>
  <c r="J29" i="9"/>
  <c r="L29" i="9"/>
  <c r="M29" i="9"/>
  <c r="O29" i="9"/>
  <c r="R29" i="9"/>
  <c r="S29" i="9"/>
  <c r="T29" i="9"/>
  <c r="F31" i="9"/>
  <c r="J31" i="9"/>
  <c r="L31" i="9"/>
  <c r="M31" i="9"/>
  <c r="O31" i="9"/>
  <c r="R31" i="9"/>
  <c r="S31" i="9"/>
  <c r="T31" i="9"/>
  <c r="F33" i="9"/>
  <c r="J33" i="9"/>
  <c r="L33" i="9"/>
  <c r="M33" i="9"/>
  <c r="O33" i="9"/>
  <c r="R33" i="9"/>
  <c r="S33" i="9"/>
  <c r="T33" i="9"/>
  <c r="F35" i="9"/>
  <c r="J35" i="9"/>
  <c r="L35" i="9"/>
  <c r="M35" i="9"/>
  <c r="O35" i="9"/>
  <c r="R35" i="9"/>
  <c r="S35" i="9"/>
  <c r="T35" i="9"/>
  <c r="F37" i="9"/>
  <c r="J37" i="9"/>
  <c r="L37" i="9"/>
  <c r="M37" i="9"/>
  <c r="O37" i="9"/>
  <c r="R37" i="9"/>
  <c r="S37" i="9"/>
  <c r="T37" i="9"/>
  <c r="C39" i="9"/>
  <c r="H39" i="9"/>
  <c r="K39" i="9"/>
  <c r="N39" i="9"/>
  <c r="Q39" i="9"/>
  <c r="R39" i="9"/>
  <c r="F41" i="9"/>
  <c r="J41" i="9"/>
  <c r="L41" i="9"/>
  <c r="M41" i="9"/>
  <c r="O41" i="9"/>
  <c r="R41" i="9"/>
  <c r="S41" i="9"/>
  <c r="T41" i="9"/>
  <c r="J43" i="9"/>
  <c r="L43" i="9"/>
  <c r="R43" i="9"/>
  <c r="S43" i="9"/>
  <c r="T43" i="9"/>
  <c r="F45" i="9"/>
  <c r="J45" i="9"/>
  <c r="L45" i="9"/>
  <c r="M45" i="9"/>
  <c r="O45" i="9"/>
  <c r="R45" i="9"/>
  <c r="S45" i="9"/>
  <c r="T45" i="9"/>
  <c r="F47" i="9"/>
  <c r="J47" i="9"/>
  <c r="L47" i="9"/>
  <c r="M47" i="9"/>
  <c r="O47" i="9"/>
  <c r="R47" i="9"/>
  <c r="S47" i="9"/>
  <c r="T47" i="9"/>
  <c r="F49" i="9"/>
  <c r="J49" i="9"/>
  <c r="L49" i="9"/>
  <c r="M49" i="9"/>
  <c r="O49" i="9"/>
  <c r="R49" i="9"/>
  <c r="S49" i="9"/>
  <c r="T49" i="9"/>
  <c r="F51" i="9"/>
  <c r="J51" i="9"/>
  <c r="L51" i="9"/>
  <c r="M51" i="9"/>
  <c r="O51" i="9"/>
  <c r="R51" i="9"/>
  <c r="S51" i="9"/>
  <c r="T51" i="9"/>
  <c r="J53" i="9"/>
  <c r="L53" i="9"/>
  <c r="R53" i="9"/>
  <c r="S53" i="9"/>
  <c r="T53" i="9"/>
  <c r="F55" i="9"/>
  <c r="J55" i="9"/>
  <c r="L55" i="9"/>
  <c r="M55" i="9"/>
  <c r="O55" i="9"/>
  <c r="R55" i="9"/>
  <c r="S55" i="9"/>
  <c r="T55" i="9"/>
  <c r="F57" i="9"/>
  <c r="J57" i="9"/>
  <c r="L57" i="9"/>
  <c r="M57" i="9"/>
  <c r="O57" i="9"/>
  <c r="R57" i="9"/>
  <c r="S57" i="9"/>
  <c r="T57" i="9"/>
  <c r="J63" i="9"/>
  <c r="L63" i="9"/>
  <c r="R63" i="9"/>
  <c r="S63" i="9"/>
  <c r="T63" i="9"/>
  <c r="J65" i="9"/>
  <c r="L65" i="9"/>
  <c r="R65" i="9"/>
  <c r="S65" i="9"/>
  <c r="T65" i="9"/>
  <c r="J67" i="9"/>
  <c r="L67" i="9"/>
  <c r="R67" i="9"/>
  <c r="S67" i="9"/>
  <c r="T67" i="9"/>
  <c r="J69" i="9"/>
  <c r="L69" i="9"/>
  <c r="R69" i="9"/>
  <c r="S69" i="9"/>
  <c r="T69" i="9"/>
  <c r="J71" i="9"/>
  <c r="L71" i="9"/>
  <c r="R71" i="9"/>
  <c r="S71" i="9"/>
  <c r="T71" i="9"/>
  <c r="F73" i="9"/>
  <c r="J73" i="9"/>
  <c r="L73" i="9"/>
  <c r="M73" i="9"/>
  <c r="O73" i="9"/>
  <c r="R73" i="9"/>
  <c r="S73" i="9"/>
  <c r="T73" i="9"/>
  <c r="J75" i="9"/>
  <c r="L75" i="9"/>
  <c r="R75" i="9"/>
  <c r="S75" i="9"/>
  <c r="T75" i="9"/>
  <c r="J77" i="9"/>
  <c r="L77" i="9"/>
  <c r="R77" i="9"/>
  <c r="S77" i="9"/>
  <c r="T77" i="9"/>
  <c r="J79" i="9"/>
  <c r="L79" i="9"/>
  <c r="R79" i="9"/>
  <c r="S79" i="9"/>
  <c r="T79" i="9"/>
  <c r="F81" i="9"/>
  <c r="J81" i="9"/>
  <c r="L81" i="9"/>
  <c r="M81" i="9"/>
  <c r="O81" i="9"/>
  <c r="R81" i="9"/>
  <c r="S81" i="9"/>
  <c r="T81" i="9"/>
  <c r="F83" i="9"/>
  <c r="J83" i="9"/>
  <c r="L83" i="9"/>
  <c r="M83" i="9"/>
  <c r="O83" i="9"/>
  <c r="R83" i="9"/>
  <c r="S83" i="9"/>
  <c r="T83" i="9"/>
  <c r="J85" i="9"/>
  <c r="L85" i="9"/>
  <c r="R85" i="9"/>
  <c r="S85" i="9"/>
  <c r="T85" i="9"/>
  <c r="F87" i="9"/>
  <c r="J87" i="9"/>
  <c r="L87" i="9"/>
  <c r="M87" i="9"/>
  <c r="O87" i="9"/>
  <c r="R87" i="9"/>
  <c r="S87" i="9"/>
  <c r="T87" i="9"/>
  <c r="F89" i="9"/>
  <c r="J89" i="9"/>
  <c r="L89" i="9"/>
  <c r="M89" i="9"/>
  <c r="O89" i="9"/>
  <c r="R89" i="9"/>
  <c r="S89" i="9"/>
  <c r="T89" i="9"/>
  <c r="C91" i="9"/>
  <c r="H91" i="9"/>
  <c r="K91" i="9"/>
  <c r="N91" i="9"/>
  <c r="Q91" i="9"/>
  <c r="R91" i="9"/>
  <c r="F94" i="9"/>
  <c r="G94" i="9"/>
  <c r="I94" i="9"/>
  <c r="J94" i="9"/>
  <c r="L94" i="9"/>
  <c r="M94" i="9"/>
  <c r="O94" i="9"/>
  <c r="T94" i="9"/>
  <c r="B2" i="8"/>
  <c r="B3" i="8"/>
  <c r="B5" i="8"/>
  <c r="J5" i="8"/>
  <c r="B7" i="8"/>
  <c r="J7" i="8"/>
  <c r="G21" i="8"/>
  <c r="H21" i="8"/>
  <c r="G23" i="8"/>
  <c r="H23" i="8"/>
  <c r="G25" i="8"/>
  <c r="H25" i="8"/>
  <c r="G31" i="8"/>
  <c r="H31" i="8"/>
  <c r="I31" i="8"/>
  <c r="J31" i="8"/>
  <c r="L31" i="8"/>
  <c r="N31" i="8"/>
  <c r="N32" i="8"/>
  <c r="G33" i="8"/>
  <c r="H33" i="8"/>
  <c r="G35" i="8"/>
  <c r="H35" i="8"/>
  <c r="G37" i="8"/>
  <c r="H37" i="8"/>
  <c r="G39" i="8"/>
  <c r="H39" i="8"/>
  <c r="G41" i="8"/>
  <c r="H41" i="8"/>
  <c r="D46" i="8"/>
  <c r="E46" i="8"/>
  <c r="F46" i="8"/>
  <c r="G46" i="8"/>
  <c r="H46" i="8"/>
  <c r="I46" i="8"/>
  <c r="J46" i="8"/>
  <c r="B2" i="7"/>
  <c r="B3" i="7"/>
  <c r="B5" i="7"/>
  <c r="G5" i="7"/>
  <c r="B7" i="7"/>
  <c r="E46" i="7"/>
  <c r="F46" i="7"/>
  <c r="B2" i="6"/>
  <c r="B3" i="6"/>
  <c r="B5" i="6"/>
  <c r="J5" i="6"/>
  <c r="B7" i="6"/>
  <c r="G15" i="6"/>
  <c r="H15" i="6"/>
  <c r="J15" i="6"/>
  <c r="H44" i="6"/>
  <c r="J44" i="6"/>
  <c r="H45" i="6"/>
  <c r="J45" i="6"/>
  <c r="G49" i="6"/>
  <c r="H49" i="6"/>
  <c r="J49" i="6"/>
  <c r="G52" i="6"/>
  <c r="H52" i="6"/>
  <c r="J52" i="6"/>
  <c r="G55" i="6"/>
  <c r="H55" i="6"/>
  <c r="J55" i="6"/>
  <c r="E58" i="6"/>
  <c r="G58" i="6"/>
  <c r="H58" i="6"/>
  <c r="J58" i="6"/>
  <c r="E61" i="6"/>
  <c r="G61" i="6"/>
  <c r="H61" i="6"/>
  <c r="J61" i="6"/>
  <c r="E64" i="6"/>
  <c r="G64" i="6"/>
  <c r="H64" i="6"/>
  <c r="J64" i="6"/>
  <c r="K5" i="5"/>
  <c r="B7" i="5"/>
  <c r="I11" i="5"/>
  <c r="I19" i="5"/>
  <c r="I22" i="5"/>
  <c r="I25" i="5"/>
  <c r="I28" i="5"/>
  <c r="I31" i="5"/>
  <c r="I34" i="5"/>
  <c r="H42" i="5"/>
  <c r="K42" i="5"/>
  <c r="K44" i="5"/>
  <c r="H47" i="5"/>
  <c r="K47" i="5"/>
  <c r="K53" i="5"/>
  <c r="K57" i="5"/>
  <c r="K59" i="5"/>
  <c r="K61" i="5"/>
  <c r="F12" i="4"/>
  <c r="H19" i="4"/>
  <c r="H21" i="4"/>
  <c r="H24" i="4"/>
  <c r="H26" i="4"/>
  <c r="H31" i="4"/>
  <c r="H33" i="4"/>
  <c r="H46" i="4"/>
  <c r="H49" i="4"/>
  <c r="H51" i="4"/>
  <c r="H56" i="4"/>
  <c r="B61" i="4"/>
  <c r="B2" i="3"/>
  <c r="B3" i="3"/>
  <c r="B5" i="3"/>
  <c r="B7" i="3"/>
  <c r="D60" i="3"/>
  <c r="E60" i="3"/>
  <c r="F60" i="3"/>
  <c r="G60" i="3"/>
  <c r="H60" i="3"/>
  <c r="I60" i="3"/>
  <c r="J60" i="3"/>
  <c r="C3" i="23"/>
  <c r="G5" i="23"/>
  <c r="G43" i="24"/>
  <c r="G30" i="22"/>
  <c r="E26" i="22" s="1"/>
  <c r="E28" i="22" s="1"/>
  <c r="G23" i="22" s="1"/>
  <c r="G24" i="24" s="1"/>
  <c r="G12" i="24"/>
  <c r="G52" i="24"/>
  <c r="G3" i="22"/>
  <c r="H5" i="23" s="1"/>
  <c r="G22" i="24"/>
  <c r="G51" i="22"/>
  <c r="F5" i="23" l="1"/>
  <c r="G36" i="22"/>
  <c r="E27" i="24"/>
  <c r="E29" i="24" s="1"/>
  <c r="G34" i="22"/>
  <c r="G31" i="24"/>
  <c r="G14" i="22"/>
  <c r="G15" i="24" s="1"/>
  <c r="D14" i="24"/>
  <c r="E19" i="23"/>
  <c r="G4" i="22" s="1"/>
  <c r="G4" i="24" s="1"/>
  <c r="G3" i="24"/>
  <c r="G35" i="24" l="1"/>
  <c r="G2" i="24"/>
  <c r="G2" i="23"/>
  <c r="C5" i="23"/>
  <c r="G39" i="24" l="1"/>
  <c r="G37" i="24"/>
  <c r="G40" i="22" l="1"/>
  <c r="G41" i="24" l="1"/>
  <c r="G15" i="22"/>
  <c r="G16" i="24" s="1"/>
  <c r="G44" i="22"/>
  <c r="G45" i="24" l="1"/>
  <c r="G46" i="22"/>
  <c r="G47" i="24" s="1"/>
  <c r="G48" i="22" l="1"/>
  <c r="G49"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H7" authorId="0" shapeId="0" xr:uid="{00000000-0006-0000-0400-000001000000}">
      <text>
        <r>
          <rPr>
            <b/>
            <sz val="8"/>
            <color indexed="8"/>
            <rFont val="Tahoma"/>
            <family val="2"/>
            <charset val="1"/>
          </rPr>
          <t xml:space="preserve">lizae:
</t>
        </r>
      </text>
    </comment>
    <comment ref="H8" authorId="0" shapeId="0" xr:uid="{00000000-0006-0000-0400-000002000000}">
      <text>
        <r>
          <rPr>
            <b/>
            <sz val="8"/>
            <color indexed="8"/>
            <rFont val="Tahoma"/>
            <family val="2"/>
            <charset val="1"/>
          </rPr>
          <t xml:space="preserve">lizae:
</t>
        </r>
      </text>
    </comment>
    <comment ref="H53" authorId="0" shapeId="0" xr:uid="{00000000-0006-0000-0400-000003000000}">
      <text>
        <r>
          <rPr>
            <b/>
            <sz val="8"/>
            <color indexed="8"/>
            <rFont val="Tahoma"/>
            <family val="2"/>
            <charset val="1"/>
          </rPr>
          <t xml:space="preserve">ashleyw:
</t>
        </r>
        <r>
          <rPr>
            <sz val="8"/>
            <color indexed="8"/>
            <rFont val="Tahoma"/>
            <family val="2"/>
            <charset val="1"/>
          </rPr>
          <t xml:space="preserve">Gross Certified </t>
        </r>
        <r>
          <rPr>
            <b/>
            <sz val="8"/>
            <color indexed="8"/>
            <rFont val="Tahoma"/>
            <family val="2"/>
            <charset val="1"/>
          </rPr>
          <t>Less</t>
        </r>
        <r>
          <rPr>
            <sz val="8"/>
            <color indexed="8"/>
            <rFont val="Tahoma"/>
            <family val="2"/>
            <charset val="1"/>
          </rPr>
          <t xml:space="preserve"> 
Advance Payment Payback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I11" authorId="0" shapeId="0" xr:uid="{00000000-0006-0000-0500-000001000000}">
      <text>
        <r>
          <rPr>
            <b/>
            <sz val="8"/>
            <color indexed="8"/>
            <rFont val="Tahoma"/>
            <family val="2"/>
            <charset val="1"/>
          </rPr>
          <t xml:space="preserve">lizae:
</t>
        </r>
        <r>
          <rPr>
            <sz val="8"/>
            <color indexed="8"/>
            <rFont val="Tahoma"/>
            <family val="2"/>
            <charset val="1"/>
          </rPr>
          <t>Linked Structural Concrete Temporary Sheet</t>
        </r>
      </text>
    </comment>
    <comment ref="I19" authorId="0" shapeId="0" xr:uid="{00000000-0006-0000-0500-000002000000}">
      <text>
        <r>
          <rPr>
            <b/>
            <sz val="8"/>
            <color indexed="8"/>
            <rFont val="Tahoma"/>
            <family val="2"/>
            <charset val="1"/>
          </rPr>
          <t xml:space="preserve">lizae:
</t>
        </r>
        <r>
          <rPr>
            <sz val="8"/>
            <color indexed="8"/>
            <rFont val="Tahoma"/>
            <family val="2"/>
            <charset val="1"/>
          </rPr>
          <t xml:space="preserve">linked to LEC
</t>
        </r>
      </text>
    </comment>
    <comment ref="I22" authorId="0" shapeId="0" xr:uid="{00000000-0006-0000-0500-000003000000}">
      <text>
        <r>
          <rPr>
            <b/>
            <sz val="8"/>
            <color indexed="8"/>
            <rFont val="Tahoma"/>
            <family val="2"/>
            <charset val="1"/>
          </rPr>
          <t xml:space="preserve">lizae:
</t>
        </r>
        <r>
          <rPr>
            <sz val="8"/>
            <color indexed="8"/>
            <rFont val="Tahoma"/>
            <family val="2"/>
            <charset val="1"/>
          </rPr>
          <t xml:space="preserve">linked to LEC
</t>
        </r>
      </text>
    </comment>
    <comment ref="I25" authorId="0" shapeId="0" xr:uid="{00000000-0006-0000-0500-000004000000}">
      <text>
        <r>
          <rPr>
            <b/>
            <sz val="8"/>
            <color indexed="8"/>
            <rFont val="Tahoma"/>
            <family val="2"/>
            <charset val="1"/>
          </rPr>
          <t xml:space="preserve">lizae:
</t>
        </r>
        <r>
          <rPr>
            <sz val="8"/>
            <color indexed="8"/>
            <rFont val="Tahoma"/>
            <family val="2"/>
            <charset val="1"/>
          </rPr>
          <t>Linked Prelim Temporary Sheet</t>
        </r>
      </text>
    </comment>
    <comment ref="I28" authorId="0" shapeId="0" xr:uid="{00000000-0006-0000-0500-000005000000}">
      <text>
        <r>
          <rPr>
            <b/>
            <sz val="8"/>
            <color indexed="8"/>
            <rFont val="Tahoma"/>
            <family val="2"/>
            <charset val="1"/>
          </rPr>
          <t xml:space="preserve">lizae:
</t>
        </r>
        <r>
          <rPr>
            <sz val="8"/>
            <color indexed="8"/>
            <rFont val="Tahoma"/>
            <family val="2"/>
            <charset val="1"/>
          </rPr>
          <t xml:space="preserve">linked to LEC
</t>
        </r>
      </text>
    </comment>
    <comment ref="I31" authorId="0" shapeId="0" xr:uid="{00000000-0006-0000-0500-000006000000}">
      <text>
        <r>
          <rPr>
            <b/>
            <sz val="8"/>
            <color indexed="8"/>
            <rFont val="Tahoma"/>
            <family val="2"/>
            <charset val="1"/>
          </rPr>
          <t xml:space="preserve">lizae:
</t>
        </r>
        <r>
          <rPr>
            <sz val="8"/>
            <color indexed="8"/>
            <rFont val="Tahoma"/>
            <family val="2"/>
            <charset val="1"/>
          </rPr>
          <t xml:space="preserve">linked to LEC
</t>
        </r>
      </text>
    </comment>
    <comment ref="I34" authorId="0" shapeId="0" xr:uid="{00000000-0006-0000-0500-000007000000}">
      <text>
        <r>
          <rPr>
            <b/>
            <sz val="8"/>
            <color indexed="8"/>
            <rFont val="Tahoma"/>
            <family val="2"/>
            <charset val="1"/>
          </rPr>
          <t xml:space="preserve">lizae:
</t>
        </r>
        <r>
          <rPr>
            <sz val="8"/>
            <color indexed="8"/>
            <rFont val="Tahoma"/>
            <family val="2"/>
            <charset val="1"/>
          </rPr>
          <t xml:space="preserve">linked to LEC
</t>
        </r>
      </text>
    </comment>
    <comment ref="I53" authorId="0" shapeId="0" xr:uid="{00000000-0006-0000-0500-000008000000}">
      <text>
        <r>
          <rPr>
            <b/>
            <sz val="8"/>
            <color indexed="8"/>
            <rFont val="Tahoma"/>
            <family val="2"/>
            <charset val="1"/>
          </rPr>
          <t xml:space="preserve">lizae:
</t>
        </r>
        <r>
          <rPr>
            <sz val="8"/>
            <color indexed="8"/>
            <rFont val="Tahoma"/>
            <family val="2"/>
            <charset val="1"/>
          </rPr>
          <t>Linked EOT Temporary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H15" authorId="0" shapeId="0" xr:uid="{00000000-0006-0000-0600-000001000000}">
      <text>
        <r>
          <rPr>
            <b/>
            <sz val="8"/>
            <color indexed="8"/>
            <rFont val="Tahoma"/>
            <family val="2"/>
            <charset val="1"/>
          </rPr>
          <t xml:space="preserve">lizae:
</t>
        </r>
        <r>
          <rPr>
            <sz val="8"/>
            <color indexed="8"/>
            <rFont val="Tahoma"/>
            <family val="2"/>
            <charset val="1"/>
          </rPr>
          <t>Linked Structural Concrete Temporary Sheet</t>
        </r>
      </text>
    </comment>
    <comment ref="H49" authorId="0" shapeId="0" xr:uid="{00000000-0006-0000-0600-000002000000}">
      <text>
        <r>
          <rPr>
            <b/>
            <sz val="8"/>
            <color indexed="8"/>
            <rFont val="Tahoma"/>
            <family val="2"/>
            <charset val="1"/>
          </rPr>
          <t xml:space="preserve">lizae:
</t>
        </r>
        <r>
          <rPr>
            <sz val="8"/>
            <color indexed="8"/>
            <rFont val="Tahoma"/>
            <family val="2"/>
            <charset val="1"/>
          </rPr>
          <t>Linked Prelim Temporary 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M15" authorId="0" shapeId="0" xr:uid="{00000000-0006-0000-0900-000001000000}">
      <text>
        <r>
          <rPr>
            <b/>
            <sz val="8"/>
            <color indexed="8"/>
            <rFont val="Tahoma"/>
            <family val="2"/>
            <charset val="1"/>
          </rPr>
          <t xml:space="preserve">lizae:
</t>
        </r>
      </text>
    </comment>
  </commentList>
</comments>
</file>

<file path=xl/sharedStrings.xml><?xml version="1.0" encoding="utf-8"?>
<sst xmlns="http://schemas.openxmlformats.org/spreadsheetml/2006/main" count="2768" uniqueCount="953">
  <si>
    <t>PROJECT:</t>
  </si>
  <si>
    <t>Plot 18, BUSINESS BAY DUBAI, UAE</t>
  </si>
  <si>
    <t xml:space="preserve">Certificate No:   </t>
  </si>
  <si>
    <t>Date of Certificate :</t>
  </si>
  <si>
    <t>Issued By :</t>
  </si>
  <si>
    <t>Employer's Representative</t>
  </si>
  <si>
    <t>Invoice No.</t>
  </si>
  <si>
    <t>Cost Code:</t>
  </si>
  <si>
    <t>Dubai, UAE</t>
  </si>
  <si>
    <t>Company :</t>
  </si>
  <si>
    <t>Contract Start Date :</t>
  </si>
  <si>
    <t>PO Box 48926</t>
  </si>
  <si>
    <t>Date of  Application:</t>
  </si>
  <si>
    <t>Period for Works Certified:</t>
  </si>
  <si>
    <t>Payment Due Date : Prior to</t>
  </si>
  <si>
    <t>Certificate Currency:</t>
  </si>
  <si>
    <t>AED</t>
  </si>
  <si>
    <t>Consultant :</t>
  </si>
  <si>
    <t>VALUE COMPLETE</t>
  </si>
  <si>
    <t>CERTIFIED FOR PAYMENT</t>
  </si>
  <si>
    <t>Currency</t>
  </si>
  <si>
    <t>Original Contract Value</t>
  </si>
  <si>
    <t>(A) Contract Advance Payment in this certificate</t>
  </si>
  <si>
    <t xml:space="preserve">Advance Payment </t>
  </si>
  <si>
    <t>LESS:</t>
  </si>
  <si>
    <t>Advance Payment Recovery 5% - Works Completed</t>
  </si>
  <si>
    <t xml:space="preserve"> Advance Payment in this certificate</t>
  </si>
  <si>
    <t>(B) Value of Works Completed To Date (Valuation of Work In Place)</t>
  </si>
  <si>
    <t>Variations</t>
  </si>
  <si>
    <t>(C=A+B) Certified Value - Cumulative</t>
  </si>
  <si>
    <t>(D) LESS Retention (10%)</t>
  </si>
  <si>
    <t>(E) ADD: Release of Retention (50%)</t>
  </si>
  <si>
    <t>(F=C-D-E) Net Certificate Value After Retention &amp; Advances</t>
  </si>
  <si>
    <t>(G) LESS Previous Certified Value</t>
  </si>
  <si>
    <t>(H=F-G) Net Certified for payment</t>
  </si>
  <si>
    <t xml:space="preserve">(I) 5% VAT </t>
  </si>
  <si>
    <t>(H=F-G) NET AMOUNT CERTIFIED FOR PAYMENT 
             (CHANGE OVER LAST CERTIFICATE):</t>
  </si>
  <si>
    <t>RESIDUAL ADVANCE VALUE</t>
  </si>
  <si>
    <t>LESS Recovery form this Certificate</t>
  </si>
  <si>
    <t>RESIDUAL ADVANCE VALUE OF THIS CERTIFICATE</t>
  </si>
  <si>
    <t>Notes:</t>
  </si>
  <si>
    <t>Payment Terms:</t>
  </si>
  <si>
    <t>APPROVALS</t>
  </si>
  <si>
    <t>We certify that the above to be true and correct for and on behalf of OMNIYAT MIDDLE EAST REAL ESTATE DEVELOPMENTS LLC</t>
  </si>
  <si>
    <t>Peter Stephenson</t>
  </si>
  <si>
    <t>Ishan Garga</t>
  </si>
  <si>
    <t>Authorized Signatory</t>
  </si>
  <si>
    <t xml:space="preserve">Project Name  :                                      </t>
  </si>
  <si>
    <t>Plot 18, Business Bay Dubai, UAE</t>
  </si>
  <si>
    <t xml:space="preserve">Company :                                      </t>
  </si>
  <si>
    <t>Payment Cert. No.</t>
  </si>
  <si>
    <t>Budget</t>
  </si>
  <si>
    <t>Contract Title:</t>
  </si>
  <si>
    <t>SN</t>
  </si>
  <si>
    <t>PC No.</t>
  </si>
  <si>
    <t>INVOICE NO.</t>
  </si>
  <si>
    <t>PHASE</t>
  </si>
  <si>
    <t>CERTIFIED TO DATE</t>
  </si>
  <si>
    <t>TOTAL</t>
  </si>
  <si>
    <t>Client Provisional Sums</t>
  </si>
  <si>
    <t>SUMMARY - Bill 2</t>
  </si>
  <si>
    <t>Accepted Contract Amount</t>
  </si>
  <si>
    <t>PROGRESS  VALUATION</t>
  </si>
  <si>
    <t>Item</t>
  </si>
  <si>
    <t>Package</t>
  </si>
  <si>
    <t>Last Month</t>
  </si>
  <si>
    <t>This Month</t>
  </si>
  <si>
    <t>To Date</t>
  </si>
  <si>
    <t>%</t>
  </si>
  <si>
    <t>Value</t>
  </si>
  <si>
    <t>Provisional Sum Packages</t>
  </si>
  <si>
    <t>Structure - Steel</t>
  </si>
  <si>
    <t>Roof Coverings</t>
  </si>
  <si>
    <r>
      <rPr>
        <sz val="12"/>
        <rFont val="Arial Narrow"/>
        <family val="2"/>
        <charset val="1"/>
      </rPr>
      <t xml:space="preserve">External Walls - </t>
    </r>
    <r>
      <rPr>
        <b/>
        <sz val="12"/>
        <rFont val="Arial Narrow"/>
        <family val="2"/>
        <charset val="1"/>
      </rPr>
      <t>Gartners</t>
    </r>
  </si>
  <si>
    <t>External Walls - Remaining Provisional Sum</t>
  </si>
  <si>
    <t>BMU</t>
  </si>
  <si>
    <t>External Doors</t>
  </si>
  <si>
    <t>Internal Walls &amp; Partitions</t>
  </si>
  <si>
    <t>Contractor Floor Finishes</t>
  </si>
  <si>
    <t>Contractor Wall Finishes</t>
  </si>
  <si>
    <t>Contractor Ceiling Finishes</t>
  </si>
  <si>
    <t>Sanitary Appliances</t>
  </si>
  <si>
    <t>Electrical Installations</t>
  </si>
  <si>
    <t>Mechanical Installations</t>
  </si>
  <si>
    <r>
      <rPr>
        <sz val="12"/>
        <rFont val="Arial Narrow"/>
        <family val="2"/>
        <charset val="1"/>
      </rPr>
      <t xml:space="preserve">Vertical Transportation - </t>
    </r>
    <r>
      <rPr>
        <b/>
        <sz val="12"/>
        <rFont val="Arial Narrow"/>
        <family val="2"/>
        <charset val="1"/>
      </rPr>
      <t>KONE</t>
    </r>
  </si>
  <si>
    <t>BWIC</t>
  </si>
  <si>
    <t>Drainage</t>
  </si>
  <si>
    <t>External Works</t>
  </si>
  <si>
    <t>External Lighting</t>
  </si>
  <si>
    <t>Client Finishes, Incl Doors, Ironmongery, Fixtures &amp; Fittings &amp; Oyster Fit Out</t>
  </si>
  <si>
    <t>IT Building Automation</t>
  </si>
  <si>
    <t>Totals</t>
  </si>
  <si>
    <t>NASA MULTIPLEX L.L.C.</t>
  </si>
  <si>
    <t>THE OPUS, BUSINESS BAY</t>
  </si>
  <si>
    <t>CONTRACTOR'S  APPLICATION  FOR  INTERIM  CERTIFICATE</t>
  </si>
  <si>
    <t>The Opus, Business Bay</t>
  </si>
  <si>
    <t>Application No:</t>
  </si>
  <si>
    <t>Date of Contract:</t>
  </si>
  <si>
    <t>9th March 2008 (Letter of Acceptance)</t>
  </si>
  <si>
    <t>Date of Application:</t>
  </si>
  <si>
    <t>Contractor:</t>
  </si>
  <si>
    <t>Nasa Multiplex L.L.C.</t>
  </si>
  <si>
    <t>Contract Sum:</t>
  </si>
  <si>
    <t>UAE Dirhams 794,057,000</t>
  </si>
  <si>
    <t>Contractor's Application for Interim Certificate  No:</t>
  </si>
  <si>
    <t>We hereby apply for an Interim Certificate in accordance with Clause 14.2 (Advance Payment) and 14.3 (Application for Interim Payment</t>
  </si>
  <si>
    <t>Certificates ) the amount of such Interim Certificate being as set out below.</t>
  </si>
  <si>
    <t>Advance Payment (In Accordance with Item 41 of the LOA dated 9th March 08)</t>
  </si>
  <si>
    <t>Estimate of the Contract Value of the Works carried out on Site</t>
  </si>
  <si>
    <t>up to Date of Application</t>
  </si>
  <si>
    <t>90% of the Invoice Value delivered to Site of all Plant on Site</t>
  </si>
  <si>
    <t>Any other amounts to which we consider ourselves to be</t>
  </si>
  <si>
    <t>entitled</t>
  </si>
  <si>
    <t>GROSS  AMOUNT OF INTERIM CERTIFICATE APPLICATION</t>
  </si>
  <si>
    <r>
      <rPr>
        <u/>
        <sz val="11"/>
        <rFont val="Arial Narrow"/>
        <family val="2"/>
        <charset val="1"/>
      </rPr>
      <t>Deduct</t>
    </r>
    <r>
      <rPr>
        <sz val="11"/>
        <rFont val="Arial Narrow"/>
        <family val="2"/>
        <charset val="1"/>
      </rPr>
      <t xml:space="preserve"> Recovery of Advance Payment</t>
    </r>
  </si>
  <si>
    <t xml:space="preserve">    (Subject to Receipt of Advanced Payment)</t>
  </si>
  <si>
    <t>Amount owed by Omniyat for NMX portion of Certificate No 1</t>
  </si>
  <si>
    <t>Amount owed by Omniyat for NMX against Certificate No 5</t>
  </si>
  <si>
    <t>Amount owed by Omniyat for NMX against Certificate No 6</t>
  </si>
  <si>
    <t>Advance Abatement uopto and Including Certificate No 6</t>
  </si>
  <si>
    <t>Amount owed by Omniyat for NMX against Certificate No7</t>
  </si>
  <si>
    <t>Amount owed by Omniyat for NMX against Certificate No 8</t>
  </si>
  <si>
    <t>Amount Owed by Omniyat for NMx against Certificate No 9</t>
  </si>
  <si>
    <t>Amount Owed by Omniyat for NMx against Certificate No 10</t>
  </si>
  <si>
    <t>Amount Owed by Omniyat for NMx against Certificate No 11</t>
  </si>
  <si>
    <t>NET AMOUNT TO DATE</t>
  </si>
  <si>
    <r>
      <rPr>
        <u/>
        <sz val="11"/>
        <rFont val="Arial Narrow"/>
        <family val="2"/>
        <charset val="1"/>
      </rPr>
      <t>Deduct</t>
    </r>
    <r>
      <rPr>
        <sz val="11"/>
        <rFont val="Arial Narrow"/>
        <family val="2"/>
        <charset val="1"/>
      </rPr>
      <t>: Retention</t>
    </r>
  </si>
  <si>
    <t>Add: Retention Bond</t>
  </si>
  <si>
    <r>
      <rPr>
        <u/>
        <sz val="11"/>
        <rFont val="Arial Narrow"/>
        <family val="2"/>
        <charset val="1"/>
      </rPr>
      <t>Deduc</t>
    </r>
    <r>
      <rPr>
        <sz val="11"/>
        <rFont val="Arial Narrow"/>
        <family val="2"/>
        <charset val="1"/>
      </rPr>
      <t>t: Previous Employer's Representatives Certificate</t>
    </r>
  </si>
  <si>
    <t>NETT  AMOUNT OF INTERIM CERTIFICATE APPLICATION</t>
  </si>
  <si>
    <t>For and on behalf of</t>
  </si>
  <si>
    <t>Mr. Andrew Phillips</t>
  </si>
  <si>
    <t>Contractor's Representative</t>
  </si>
  <si>
    <t>Distribution 
(By the Engineer):</t>
  </si>
  <si>
    <t>Original: Employer's Representative</t>
  </si>
  <si>
    <t>Copies: (1) Employer  (2) Quantity Surveyor</t>
  </si>
  <si>
    <t>NASA MULTIPLEX L.L.C</t>
  </si>
  <si>
    <t>Date of Application</t>
  </si>
  <si>
    <t>Application Value</t>
  </si>
  <si>
    <t>Total Application Value</t>
  </si>
  <si>
    <t>Structural Concrete :</t>
  </si>
  <si>
    <t>(Refer to the Breakdown Appended)</t>
  </si>
  <si>
    <t>Provisional Sum Packages :</t>
  </si>
  <si>
    <t>Design Fees :</t>
  </si>
  <si>
    <t>Structural Engineer :</t>
  </si>
  <si>
    <t>MEP :</t>
  </si>
  <si>
    <t>Preliminaries :</t>
  </si>
  <si>
    <t>Attendances for Enabling Works :</t>
  </si>
  <si>
    <t>Professional Indemnity Insurance :</t>
  </si>
  <si>
    <t>Variation Works :</t>
  </si>
  <si>
    <t>Remeasurements :</t>
  </si>
  <si>
    <t>Sub Total</t>
  </si>
  <si>
    <t>Margin</t>
  </si>
  <si>
    <t>Materials On Site:</t>
  </si>
  <si>
    <t>NMX Works :</t>
  </si>
  <si>
    <t>Additional Expenditure for Preliminaries, EOT :</t>
  </si>
  <si>
    <t>GROSS AMOUNT DUE</t>
  </si>
  <si>
    <t>LESS RETENTION</t>
  </si>
  <si>
    <t>Advance Payment</t>
  </si>
  <si>
    <t>Advance Payment Claim</t>
  </si>
  <si>
    <t>Advance Payment Abatement</t>
  </si>
  <si>
    <t>Description</t>
  </si>
  <si>
    <t>Works Complete</t>
  </si>
  <si>
    <t>Bill No. 1</t>
  </si>
  <si>
    <t>Structural Concrete Frame</t>
  </si>
  <si>
    <t>Bill No. 2</t>
  </si>
  <si>
    <r>
      <rPr>
        <sz val="12"/>
        <rFont val="Arial Narrow"/>
        <family val="2"/>
        <charset val="1"/>
      </rPr>
      <t xml:space="preserve">External Walls - </t>
    </r>
    <r>
      <rPr>
        <b/>
        <sz val="12"/>
        <rFont val="Arial Narrow"/>
        <family val="2"/>
        <charset val="1"/>
      </rPr>
      <t>Remaining PS Allowance</t>
    </r>
  </si>
  <si>
    <t>Bill No. 3</t>
  </si>
  <si>
    <t>Provisional Sum for Completion of Mechanical, Electrical and Plumbing (MEP) Design and Structural Design Supervision and Inspections :</t>
  </si>
  <si>
    <r>
      <rPr>
        <sz val="12"/>
        <rFont val="Arial Narrow"/>
        <family val="2"/>
        <charset val="1"/>
      </rPr>
      <t xml:space="preserve">Structural - </t>
    </r>
    <r>
      <rPr>
        <b/>
        <sz val="12"/>
        <rFont val="Arial Narrow"/>
        <family val="2"/>
        <charset val="1"/>
      </rPr>
      <t>BG&amp;E</t>
    </r>
  </si>
  <si>
    <r>
      <rPr>
        <sz val="12"/>
        <rFont val="Arial Narrow"/>
        <family val="2"/>
        <charset val="1"/>
      </rPr>
      <t xml:space="preserve">MEP </t>
    </r>
    <r>
      <rPr>
        <b/>
        <sz val="12"/>
        <rFont val="Arial Narrow"/>
        <family val="2"/>
        <charset val="1"/>
      </rPr>
      <t>- Whitby &amp; Bird LOI</t>
    </r>
  </si>
  <si>
    <t>Remaining Design Provisional Sum</t>
  </si>
  <si>
    <t>Preliminaries (Fixed)</t>
  </si>
  <si>
    <t>Bill No. 4(a)</t>
  </si>
  <si>
    <t>Attendances for Piling, Shoring and Enabling Works (Fixed)</t>
  </si>
  <si>
    <t>Bill No. 4(b)</t>
  </si>
  <si>
    <t>Professional Indemnity Insurance (Fixed)</t>
  </si>
  <si>
    <t>Sub Totals</t>
  </si>
  <si>
    <r>
      <rPr>
        <b/>
        <sz val="12"/>
        <rFont val="Arial Narrow"/>
        <family val="2"/>
        <charset val="1"/>
      </rPr>
      <t>Add</t>
    </r>
    <r>
      <rPr>
        <sz val="12"/>
        <rFont val="Arial Narrow"/>
        <family val="2"/>
        <charset val="1"/>
      </rPr>
      <t xml:space="preserve"> Contractor's Profit Margin at 10%</t>
    </r>
  </si>
  <si>
    <t>Structural Concrete</t>
  </si>
  <si>
    <t>Percentage Complete</t>
  </si>
  <si>
    <t>Application Amount</t>
  </si>
  <si>
    <t>Remarks</t>
  </si>
  <si>
    <t>System Formwork</t>
  </si>
  <si>
    <t>Included within Advance Payment</t>
  </si>
  <si>
    <t>Jumpform</t>
  </si>
  <si>
    <t xml:space="preserve">Substructure Waterproofing </t>
  </si>
  <si>
    <t>SUMMARY - Bill 1</t>
  </si>
  <si>
    <t>Dewatering</t>
  </si>
  <si>
    <t>Excluded</t>
  </si>
  <si>
    <t>Earthworks</t>
  </si>
  <si>
    <t>Termite Treatment</t>
  </si>
  <si>
    <t>Pile Head Cut Off</t>
  </si>
  <si>
    <t>Road Markings</t>
  </si>
  <si>
    <t>Formwork</t>
  </si>
  <si>
    <t>Expansion / Construction Joints</t>
  </si>
  <si>
    <t>Reinforcement</t>
  </si>
  <si>
    <t>Concrete</t>
  </si>
  <si>
    <t>Post Tensioning Works</t>
  </si>
  <si>
    <t>Waterproofing Works</t>
  </si>
  <si>
    <t>Omniyat Properties</t>
  </si>
  <si>
    <t xml:space="preserve">Contract  : </t>
  </si>
  <si>
    <t>The Opus At Business Bay, Dubai, U.A.E.</t>
  </si>
  <si>
    <t xml:space="preserve">Item      : </t>
  </si>
  <si>
    <t>Ref:</t>
  </si>
  <si>
    <t>Qty</t>
  </si>
  <si>
    <t>Unit</t>
  </si>
  <si>
    <t>Rate</t>
  </si>
  <si>
    <t>Amount</t>
  </si>
  <si>
    <t>Remeasured Surplus/ Deficit</t>
  </si>
  <si>
    <t>Estimated Qty Tower</t>
  </si>
  <si>
    <t>Diff from      Orig Qty</t>
  </si>
  <si>
    <t>Value                                              At Risk</t>
  </si>
  <si>
    <t>A</t>
  </si>
  <si>
    <t>To Pile Caps</t>
  </si>
  <si>
    <t>m2</t>
  </si>
  <si>
    <t>B</t>
  </si>
  <si>
    <t>To Raft slab</t>
  </si>
  <si>
    <t>C</t>
  </si>
  <si>
    <t>To Retaining Walls</t>
  </si>
  <si>
    <t>D</t>
  </si>
  <si>
    <t>To Staircases</t>
  </si>
  <si>
    <t>E</t>
  </si>
  <si>
    <t>To Walls</t>
  </si>
  <si>
    <t>F</t>
  </si>
  <si>
    <t>To Columns</t>
  </si>
  <si>
    <t>G</t>
  </si>
  <si>
    <t>To Columns (inclined)</t>
  </si>
  <si>
    <t>H</t>
  </si>
  <si>
    <t>To Post Tensioned Beams &amp; Slabs</t>
  </si>
  <si>
    <t>I</t>
  </si>
  <si>
    <t>To Suspended  Slabs</t>
  </si>
  <si>
    <t>J</t>
  </si>
  <si>
    <t xml:space="preserve">To Suspended Beams </t>
  </si>
  <si>
    <t>K</t>
  </si>
  <si>
    <t>To Civil Works concrete</t>
  </si>
  <si>
    <t>L</t>
  </si>
  <si>
    <t>To Miscellaneous Concrete</t>
  </si>
  <si>
    <t>M</t>
  </si>
  <si>
    <t>To edges of slab: 600mm thick</t>
  </si>
  <si>
    <t>m</t>
  </si>
  <si>
    <t>N</t>
  </si>
  <si>
    <t>To edges of slab: 500mm thick</t>
  </si>
  <si>
    <t>O</t>
  </si>
  <si>
    <t>To edges of slab: 350mm thick</t>
  </si>
  <si>
    <t>P</t>
  </si>
  <si>
    <t>To edges of slab: 350mm thick (curved)</t>
  </si>
  <si>
    <t>Q</t>
  </si>
  <si>
    <t>To edges of slab: 300mm thick</t>
  </si>
  <si>
    <t>R</t>
  </si>
  <si>
    <t>To edges of slab: 400mm thick</t>
  </si>
  <si>
    <t>S</t>
  </si>
  <si>
    <t>To edges of slab: 300mm thick (curved)</t>
  </si>
  <si>
    <t>T</t>
  </si>
  <si>
    <t>To edges of slab: 275mm thick</t>
  </si>
  <si>
    <t>U</t>
  </si>
  <si>
    <t>To edges of slab: 275mm thick (curved)</t>
  </si>
  <si>
    <t>Formwork Continued</t>
  </si>
  <si>
    <t>To edges of slab: 250mm thick</t>
  </si>
  <si>
    <t>To edges of slab: 280mm thick</t>
  </si>
  <si>
    <t>To edges of slab: 280mm thick (curved)</t>
  </si>
  <si>
    <t>To edges of slab: 250mm thick (curved)</t>
  </si>
  <si>
    <t>To edges of slab: 225mm thick</t>
  </si>
  <si>
    <t>To edges of slab: 150mm thick</t>
  </si>
  <si>
    <t>To edges of slab: 150mm thick (curved)</t>
  </si>
  <si>
    <t>To edges of slab: 225mm thick (curved)</t>
  </si>
  <si>
    <t>Formwork to edges to form Construction Joints</t>
  </si>
  <si>
    <t>Formwork to edges to form Expansion Joints</t>
  </si>
  <si>
    <t>Provisional Sums - Design</t>
  </si>
  <si>
    <t>Total Claim</t>
  </si>
  <si>
    <t>Previous Claims</t>
  </si>
  <si>
    <t>This Claim</t>
  </si>
  <si>
    <t>Structure</t>
  </si>
  <si>
    <r>
      <rPr>
        <sz val="12"/>
        <rFont val="Arial Narrow"/>
        <family val="2"/>
        <charset val="1"/>
      </rPr>
      <t xml:space="preserve">Structure - </t>
    </r>
    <r>
      <rPr>
        <b/>
        <sz val="12"/>
        <rFont val="Arial Narrow"/>
        <family val="2"/>
        <charset val="1"/>
      </rPr>
      <t>BG&amp;E Engineers</t>
    </r>
  </si>
  <si>
    <t>Supervision</t>
  </si>
  <si>
    <t>MEP</t>
  </si>
  <si>
    <r>
      <rPr>
        <sz val="12"/>
        <rFont val="Arial Narrow"/>
        <family val="2"/>
        <charset val="1"/>
      </rPr>
      <t xml:space="preserve">MEP - </t>
    </r>
    <r>
      <rPr>
        <b/>
        <sz val="12"/>
        <rFont val="Arial Narrow"/>
        <family val="2"/>
        <charset val="1"/>
      </rPr>
      <t>Whitby &amp; Bird</t>
    </r>
  </si>
  <si>
    <t>MEP Design - Outstanding Provisional Sum Value</t>
  </si>
  <si>
    <t>Preliminaries</t>
  </si>
  <si>
    <t>Site Administration and Supervision(Pre &amp; Post Construction,Staff - Management &amp; Supervision)</t>
  </si>
  <si>
    <t>Miscellaneous Labour (Labour for site)</t>
  </si>
  <si>
    <t>Crane Operator, Alimak, Drivers and Banksman</t>
  </si>
  <si>
    <t>Transport of People</t>
  </si>
  <si>
    <t>Health and Safety Programme(Safety Training, First Aid, Safety Signage, Extinguishers)</t>
  </si>
  <si>
    <t>Site Accomodation (Temporary Buildings, Office Furniture , IT &amp; Software Set Up, Consumables, Plotter, Photocopy machines)</t>
  </si>
  <si>
    <t>Site Signage</t>
  </si>
  <si>
    <t>Temporary Utilities ( Site Power, Water, Drainage, Genset, Fuel)</t>
  </si>
  <si>
    <t>Telecommunications (Telephone, &amp; Telephone Set up, Fax &amp; Mobile Phones)</t>
  </si>
  <si>
    <t>Plant and Cranage ( Crane, Hoist, Other Plant &amp; Equipment, FOL)</t>
  </si>
  <si>
    <t>Scaffolding-Access / Edge Protection</t>
  </si>
  <si>
    <t>Site Clean Up( Rubbish Removal )</t>
  </si>
  <si>
    <t xml:space="preserve">Final Cleaning </t>
  </si>
  <si>
    <t>Site Security (Security Guards, Protection of Permanent Works)</t>
  </si>
  <si>
    <t>Surveys ( Survey and Surveying Equipment )</t>
  </si>
  <si>
    <t>Photographs and Records</t>
  </si>
  <si>
    <t>Facilities for Employer</t>
  </si>
  <si>
    <t>Insurance and Bonds</t>
  </si>
  <si>
    <t>MPXPE / HOA / OPUS - 001</t>
  </si>
  <si>
    <t>OPUS - Business Bay</t>
  </si>
  <si>
    <t>Appendix A</t>
  </si>
  <si>
    <t>Multiplex Plant &amp; Equipment LLC</t>
  </si>
  <si>
    <t>TC1</t>
  </si>
  <si>
    <t>TC2</t>
  </si>
  <si>
    <t>TC3</t>
  </si>
  <si>
    <t>TC4</t>
  </si>
  <si>
    <t>Tower Crane Specification</t>
  </si>
  <si>
    <t>Make</t>
  </si>
  <si>
    <t>HKTC</t>
  </si>
  <si>
    <t>Model</t>
  </si>
  <si>
    <t>290-HC 12</t>
  </si>
  <si>
    <t>Y.O.M</t>
  </si>
  <si>
    <t>Jib Length</t>
  </si>
  <si>
    <t>60m</t>
  </si>
  <si>
    <t>55m</t>
  </si>
  <si>
    <t>Maximum Capacity Freestand</t>
  </si>
  <si>
    <t>12T</t>
  </si>
  <si>
    <t>Tip Load</t>
  </si>
  <si>
    <t>4.1T@60m</t>
  </si>
  <si>
    <t>4.8T@55m</t>
  </si>
  <si>
    <t>Freestand Height</t>
  </si>
  <si>
    <t>69.9m</t>
  </si>
  <si>
    <t>57.3m</t>
  </si>
  <si>
    <t>Final Height</t>
  </si>
  <si>
    <t>119.58m</t>
  </si>
  <si>
    <t>131.82m</t>
  </si>
  <si>
    <t>Additional Tower Sections Required</t>
  </si>
  <si>
    <t>No Collars Required</t>
  </si>
  <si>
    <t>Mast Dimension</t>
  </si>
  <si>
    <t>2.3 x 2.3 x 4.14</t>
  </si>
  <si>
    <t>Rental (Incl. Maintenance)</t>
  </si>
  <si>
    <t>Minimum Hire Duration (Months)</t>
  </si>
  <si>
    <t xml:space="preserve">Rental / Month </t>
  </si>
  <si>
    <t>Total Rent Payable</t>
  </si>
  <si>
    <t>Extras</t>
  </si>
  <si>
    <t>Fixing Angles</t>
  </si>
  <si>
    <t>Transport to Site</t>
  </si>
  <si>
    <t>First Erection</t>
  </si>
  <si>
    <t>Tie Installation (Dhs 4000 / Set)</t>
  </si>
  <si>
    <t>Jacking Up or Down (Dhs 1400 / Section)</t>
  </si>
  <si>
    <t>Third party Inspections (Dhs 1,500 / Test)</t>
  </si>
  <si>
    <t>Dismantling</t>
  </si>
  <si>
    <t>Transport from Site</t>
  </si>
  <si>
    <t>Total Extras</t>
  </si>
  <si>
    <t>Minimum Payable to Multiplex Plant &amp; Equipment LLC</t>
  </si>
  <si>
    <t>Enabling Work Attendances</t>
  </si>
  <si>
    <t>SUMMARY - Bill 4(b)</t>
  </si>
  <si>
    <t>Month No</t>
  </si>
  <si>
    <t>Month</t>
  </si>
  <si>
    <t>Enabling Works Attendances</t>
  </si>
  <si>
    <t>May 2008</t>
  </si>
  <si>
    <t>June 2008</t>
  </si>
  <si>
    <t>July 2008</t>
  </si>
  <si>
    <t>Áugust 2008</t>
  </si>
  <si>
    <t>September 2008</t>
  </si>
  <si>
    <t>Óctober 2008</t>
  </si>
  <si>
    <t>November 2008</t>
  </si>
  <si>
    <t>December 2008</t>
  </si>
  <si>
    <t>Januray 2009</t>
  </si>
  <si>
    <t>February 2009</t>
  </si>
  <si>
    <t>March 2009</t>
  </si>
  <si>
    <t>Professional Indemnity Insurance</t>
  </si>
  <si>
    <t>2008</t>
  </si>
  <si>
    <t>Ápril 2008</t>
  </si>
  <si>
    <t>November 2009</t>
  </si>
  <si>
    <t>2009</t>
  </si>
  <si>
    <t>January 2009</t>
  </si>
  <si>
    <t>Ápril 2009</t>
  </si>
  <si>
    <t>May 2009</t>
  </si>
  <si>
    <t>June 2009</t>
  </si>
  <si>
    <t>July 2009</t>
  </si>
  <si>
    <t>Áugust 2009</t>
  </si>
  <si>
    <t>September 2009</t>
  </si>
  <si>
    <t>Óctober 2009</t>
  </si>
  <si>
    <t>December 2009</t>
  </si>
  <si>
    <t>2010</t>
  </si>
  <si>
    <t>January 2010</t>
  </si>
  <si>
    <t>February 2010</t>
  </si>
  <si>
    <t>March 2010</t>
  </si>
  <si>
    <t>Ápril 2010</t>
  </si>
  <si>
    <t>May 2010</t>
  </si>
  <si>
    <t>June 2010</t>
  </si>
  <si>
    <t>July 2010</t>
  </si>
  <si>
    <t>Áugust 2010</t>
  </si>
  <si>
    <t>September 2010</t>
  </si>
  <si>
    <t>Óctober 2010</t>
  </si>
  <si>
    <t>November 2010</t>
  </si>
  <si>
    <t>Additional Expenditure for Preliminaries Extension of Time</t>
  </si>
  <si>
    <t>Month 1 - Nov 08</t>
  </si>
  <si>
    <t>Month 2 - Dec 08</t>
  </si>
  <si>
    <t>Month 3 - Jan 09</t>
  </si>
  <si>
    <t>Month 4 - Feb 09</t>
  </si>
  <si>
    <t>Month 5 - Mar 09</t>
  </si>
  <si>
    <t>Month 6 - Apr 09</t>
  </si>
  <si>
    <t>Month 7 - May 09</t>
  </si>
  <si>
    <t>Note : Month 7 May 09 based on proposed</t>
  </si>
  <si>
    <t>start date on site 15/05/09</t>
  </si>
  <si>
    <t>INTERIM PAYMENT CERTIFICATE</t>
  </si>
  <si>
    <t>ANWA, DUBAI MARITIME CITY</t>
  </si>
  <si>
    <t>014</t>
  </si>
  <si>
    <t>(invoice submitted by the supplier)</t>
  </si>
  <si>
    <t>Omniyat Asset Management LLC</t>
  </si>
  <si>
    <t>(cost codes supplied by Omniyat accounts)</t>
  </si>
  <si>
    <t>Development Management</t>
  </si>
  <si>
    <t>Omniyat Asset Manamgement LLC</t>
  </si>
  <si>
    <t>Employer :</t>
  </si>
  <si>
    <t>ANWA Real Estate Developments LLC</t>
  </si>
  <si>
    <t>Payment Due Date :</t>
  </si>
  <si>
    <t>PO Box 709298</t>
  </si>
  <si>
    <t>Contractor/Consultant :</t>
  </si>
  <si>
    <t>(Address)</t>
  </si>
  <si>
    <t>Variations Approved to Date</t>
  </si>
  <si>
    <t>AdjustedContract Value</t>
  </si>
  <si>
    <t>(A) Contract Residual Advance Payment Balance After This certificate</t>
  </si>
  <si>
    <t>Advance Payment Recovery - Works Completed</t>
  </si>
  <si>
    <t>Residual Advance Carried from Last Certificate</t>
  </si>
  <si>
    <t xml:space="preserve"> </t>
  </si>
  <si>
    <t>Residual Advance After this certificate</t>
  </si>
  <si>
    <t>(B) Value of Works Completed To Date (Valuation of Work In Place)-AED</t>
  </si>
  <si>
    <t>Contract Works</t>
  </si>
  <si>
    <t>(D) LESS Retention (%)</t>
  </si>
  <si>
    <t>Refer to calculation</t>
  </si>
  <si>
    <t>(E) LESS: Deferred (%)</t>
  </si>
  <si>
    <t>We certify that the above to be true and correct for and on behalf of OMNIYAT ASSET MANAGEMENT LLC</t>
  </si>
  <si>
    <t>Oliver Keegan</t>
  </si>
  <si>
    <t>Tore Zeidler</t>
  </si>
  <si>
    <t>Dean Lander</t>
  </si>
  <si>
    <t>Project Manager</t>
  </si>
  <si>
    <t>Development Manager</t>
  </si>
  <si>
    <t>Development Director</t>
  </si>
  <si>
    <t>ANWA REAL ESTATE DEVELOPMENT LLC approval to proceed the net amount certified for approval</t>
  </si>
  <si>
    <t>Mohammad Ali Al Rahma</t>
  </si>
  <si>
    <t>Date</t>
  </si>
  <si>
    <t>Manager</t>
  </si>
  <si>
    <t>ALMASA MARITIME ONE LIMITED approval to proceed the net amount certified for approval</t>
  </si>
  <si>
    <t>Mark Phoenix</t>
  </si>
  <si>
    <r>
      <rPr>
        <b/>
        <sz val="10"/>
        <color indexed="10"/>
        <rFont val="Arial"/>
        <family val="2"/>
        <charset val="1"/>
      </rPr>
      <t>Note:</t>
    </r>
    <r>
      <rPr>
        <sz val="10"/>
        <rFont val="Arial"/>
        <family val="2"/>
        <charset val="1"/>
      </rPr>
      <t xml:space="preserve"> MA is POA of M. Ali Al Rahma</t>
    </r>
  </si>
  <si>
    <t>The Sterling East House</t>
  </si>
  <si>
    <t>Business Bay Dubai UAE</t>
  </si>
  <si>
    <t>Omniyat Middle East Real Estate Developments LLC</t>
  </si>
  <si>
    <t>OP 17 Limited</t>
  </si>
  <si>
    <t xml:space="preserve">We certify that the above to be true and correct for and on behalf of OMINIYAT MIDDLE EAST REAL ESTATE DEVELOPMENTS LLC </t>
  </si>
  <si>
    <t>Director - Corporate Finance</t>
  </si>
  <si>
    <t>Managing Director</t>
  </si>
  <si>
    <t>OP 17 LIMITED approval to proceed the net amount certified for approval</t>
  </si>
  <si>
    <t>Anthony Manning</t>
  </si>
  <si>
    <t>The Sterling West House</t>
  </si>
  <si>
    <t>Omniyat Properties Seventeen Ltd.</t>
  </si>
  <si>
    <t>OMNIYAT PROPERTIES SEVENTEEN LTD. approval to proceed the net amount certified for approval</t>
  </si>
  <si>
    <t>Zainab T A M Ali</t>
  </si>
  <si>
    <t>The Gemini, Business Bay Dubai UAE</t>
  </si>
  <si>
    <t>Omniyat Properties Ten Limited</t>
  </si>
  <si>
    <t>Colin James</t>
  </si>
  <si>
    <t>Joel Shearer</t>
  </si>
  <si>
    <t>John Airey</t>
  </si>
  <si>
    <t>Senior Development  Manager</t>
  </si>
  <si>
    <t>OMNIYAT PROPERTIES TEN LIMITED approval to proceed the net amount certified</t>
  </si>
  <si>
    <t xml:space="preserve">The Opus Boutique Hotel </t>
  </si>
  <si>
    <t>Opus HM Limited</t>
  </si>
  <si>
    <t>PO Box 506503</t>
  </si>
  <si>
    <t>We certify that the above to be true and correct for and on behalf of OMNIYAT ASSET MANAGEMENT  LLC</t>
  </si>
  <si>
    <t>OPUS HM LIMITED approval to proceed the net amount certified</t>
  </si>
  <si>
    <t>EMPLOYER'S REPRESENTATIVE CERTIFICATION</t>
  </si>
  <si>
    <t>We certify that the above to be true and correct.</t>
  </si>
  <si>
    <t>APPROVAL BY EMPLOYER</t>
  </si>
  <si>
    <t>Employer's approval of the net amount certified.</t>
  </si>
  <si>
    <t>For on behalf of SKY PALACES REAL ESTATE DEVELOPMENT LLC</t>
  </si>
  <si>
    <t>INTERNAL CERTIFICATION ONLY</t>
  </si>
  <si>
    <t xml:space="preserve"> PREVIOUS PAYMENTS -ANNEXURE 2</t>
  </si>
  <si>
    <t xml:space="preserve">Sky Palaces Real Estate Development LLC </t>
  </si>
  <si>
    <t>PO Box 12501</t>
  </si>
  <si>
    <t>SKY PALACES REAL ESTATE DEVELOPMENT LLC approval to proceed the net amount certified for approval</t>
  </si>
  <si>
    <r>
      <t xml:space="preserve">Omniyat Concept Investments </t>
    </r>
    <r>
      <rPr>
        <sz val="12"/>
        <rFont val="Arial"/>
        <family val="2"/>
        <charset val="1"/>
      </rPr>
      <t>LLC</t>
    </r>
  </si>
  <si>
    <r>
      <t xml:space="preserve">We certify that the above to be true and correct for and on behalf of </t>
    </r>
    <r>
      <rPr>
        <b/>
        <sz val="12"/>
        <rFont val="Arial"/>
        <family val="2"/>
      </rPr>
      <t>OMNIYAT CONCEPT INVESTMENTS LLC</t>
    </r>
  </si>
  <si>
    <t>For on behalf of OMNIYAT CONCEPT INVESTMENTS LLC</t>
  </si>
  <si>
    <t>Managing Director - Development</t>
  </si>
  <si>
    <t>Managing Director - Corporate Finance &amp; Investments</t>
  </si>
  <si>
    <t>PREVIOUSLY CERTIFIED</t>
  </si>
  <si>
    <t xml:space="preserve">Christopher Thomas </t>
  </si>
  <si>
    <t>Commercial Director</t>
  </si>
  <si>
    <t>Current Final Value</t>
  </si>
  <si>
    <t>PC No (Please don’t delete this)</t>
  </si>
  <si>
    <t>Invoice No (Please don’t delete this)</t>
  </si>
  <si>
    <t>Work Done (Please don’t delete this)</t>
  </si>
  <si>
    <t>Type</t>
  </si>
  <si>
    <t>Name</t>
  </si>
  <si>
    <t>Address 01</t>
  </si>
  <si>
    <t>Address 02</t>
  </si>
  <si>
    <t>Contract Start Date</t>
  </si>
  <si>
    <t>Date of  Application</t>
  </si>
  <si>
    <t>Period for Works Certified</t>
  </si>
  <si>
    <t>Payment Due Date</t>
  </si>
  <si>
    <t>Certificate Currency</t>
  </si>
  <si>
    <t>Cost Code</t>
  </si>
  <si>
    <t>Payment Terms</t>
  </si>
  <si>
    <t>Supply, Installation, Testing and Commissioning of Kitchen Equipment</t>
  </si>
  <si>
    <t>Contractor :</t>
  </si>
  <si>
    <t>P.O. Box 69</t>
  </si>
  <si>
    <t>D171</t>
  </si>
  <si>
    <t>Refer the attachment</t>
  </si>
  <si>
    <t>AP 01</t>
  </si>
  <si>
    <t>Advance Payment Recovery 30% - Works Completed</t>
  </si>
  <si>
    <t>Contract Amount</t>
  </si>
  <si>
    <t>Variation</t>
  </si>
  <si>
    <r>
      <t xml:space="preserve">Project : </t>
    </r>
    <r>
      <rPr>
        <sz val="12"/>
        <rFont val="Times New Roman"/>
        <family val="1"/>
      </rPr>
      <t>Dorchester Collection, Dubai</t>
    </r>
  </si>
  <si>
    <r>
      <t>Sub Contractor :</t>
    </r>
    <r>
      <rPr>
        <sz val="12"/>
        <rFont val="Times New Roman"/>
        <family val="1"/>
      </rPr>
      <t xml:space="preserve"> TSSC Kitchen &amp; Laundry Equipment Trading LLC</t>
    </r>
  </si>
  <si>
    <r>
      <t xml:space="preserve">Package : </t>
    </r>
    <r>
      <rPr>
        <sz val="12"/>
        <rFont val="Times New Roman"/>
        <family val="1"/>
      </rPr>
      <t>Supply &amp; Installation of Kitchen Equipment</t>
    </r>
  </si>
  <si>
    <r>
      <t>Document Ref. :</t>
    </r>
    <r>
      <rPr>
        <sz val="12"/>
        <rFont val="Times New Roman"/>
        <family val="1"/>
      </rPr>
      <t xml:space="preserve"> DCD/KE/13A22/IC/INV003</t>
    </r>
  </si>
  <si>
    <r>
      <t xml:space="preserve">Client : </t>
    </r>
    <r>
      <rPr>
        <sz val="12"/>
        <rFont val="Times New Roman"/>
        <family val="1"/>
      </rPr>
      <t>Sky Palaces Real Estate Development LLC</t>
    </r>
  </si>
  <si>
    <r>
      <t>Date</t>
    </r>
    <r>
      <rPr>
        <sz val="12"/>
        <rFont val="Times New Roman"/>
        <family val="1"/>
      </rPr>
      <t xml:space="preserve"> : 13</t>
    </r>
    <r>
      <rPr>
        <vertAlign val="superscript"/>
        <sz val="12"/>
        <rFont val="Times New Roman"/>
        <family val="1"/>
      </rPr>
      <t>th</t>
    </r>
    <r>
      <rPr>
        <sz val="12"/>
        <rFont val="Times New Roman"/>
        <family val="1"/>
      </rPr>
      <t xml:space="preserve"> January 2023</t>
    </r>
  </si>
  <si>
    <t>Bill Of Quantities for Kitchen Equipment with claim for work done until 13/Jan/2023</t>
  </si>
  <si>
    <t>Claim for Materials Delivered &amp; Work Done</t>
  </si>
  <si>
    <t>‡ - Basis of Cumulative Rate: Advance Payment - 30%, Material On Site - 90 % Installed - 95% &amp; Commissioned Equipment - 100%.</t>
  </si>
  <si>
    <t>Calc Change</t>
  </si>
  <si>
    <t>Area</t>
  </si>
  <si>
    <t>Price Updated</t>
  </si>
  <si>
    <t>Details Updated</t>
  </si>
  <si>
    <t>Equipment Category</t>
  </si>
  <si>
    <t>Composite Item No.</t>
  </si>
  <si>
    <t>Item No</t>
  </si>
  <si>
    <t>Area / Item Description</t>
  </si>
  <si>
    <t>Manufacturer</t>
  </si>
  <si>
    <t xml:space="preserve">Model </t>
  </si>
  <si>
    <t>Origin</t>
  </si>
  <si>
    <t>Unit Rate
(UAE Dirhams)</t>
  </si>
  <si>
    <t>Amount
(UAE Dirhams)</t>
  </si>
  <si>
    <t>MIR # Ref</t>
  </si>
  <si>
    <t>Invoice Qty</t>
  </si>
  <si>
    <t>% of Work Completed</t>
  </si>
  <si>
    <t>Value of Work Completed</t>
  </si>
  <si>
    <t>Prev. Claimed Amount For Work Complete</t>
  </si>
  <si>
    <t>Net Current Claim (AED)</t>
  </si>
  <si>
    <t>Comments</t>
  </si>
  <si>
    <t>Description Change</t>
  </si>
  <si>
    <t>BASEMENT 1</t>
  </si>
  <si>
    <t/>
  </si>
  <si>
    <t>FL.00 FLOWER ROOM</t>
  </si>
  <si>
    <t>Item No. Change</t>
  </si>
  <si>
    <t>FL.01</t>
  </si>
  <si>
    <t>No.</t>
  </si>
  <si>
    <t>Modular Coldroom complete with</t>
  </si>
  <si>
    <t>TSSC.</t>
  </si>
  <si>
    <t>Custom</t>
  </si>
  <si>
    <t>U. A. E.</t>
  </si>
  <si>
    <t>FL.01A</t>
  </si>
  <si>
    <t>Control Panel</t>
  </si>
  <si>
    <t>INCLUDED IN FL.01</t>
  </si>
  <si>
    <t>FL.01B</t>
  </si>
  <si>
    <t>Evaporator</t>
  </si>
  <si>
    <t>LU-VE</t>
  </si>
  <si>
    <t xml:space="preserve"> -</t>
  </si>
  <si>
    <t>GERMANY</t>
  </si>
  <si>
    <t>FL.01C</t>
  </si>
  <si>
    <t>Remote Air Cooled Compressor</t>
  </si>
  <si>
    <t>COPELAND - HERMETIC COMPRESSOR / RIVACOLD</t>
  </si>
  <si>
    <t>-</t>
  </si>
  <si>
    <t>LD.00 LOADING DOCK</t>
  </si>
  <si>
    <t>LD.07</t>
  </si>
  <si>
    <t>Floor drain with stainless steel gratings. 200 x 200</t>
  </si>
  <si>
    <t>PKI  / Techsteel</t>
  </si>
  <si>
    <t>MIR # 001</t>
  </si>
  <si>
    <t>LD.08</t>
  </si>
  <si>
    <t>Floor drain with stainless steel gratings. 10300 x 500</t>
  </si>
  <si>
    <t>Item deleted</t>
  </si>
  <si>
    <t>RD.00 RECEIVING &amp; DECANT</t>
  </si>
  <si>
    <t>RD.08</t>
  </si>
  <si>
    <t>RW.00 RAW WASH</t>
  </si>
  <si>
    <t>RW.03</t>
  </si>
  <si>
    <t>Floor drain with stainless steel gratings. 1200 x 300</t>
  </si>
  <si>
    <t>CS.00 CENTRL FOOD AND BEVERAGE STORES</t>
  </si>
  <si>
    <t>CS.01</t>
  </si>
  <si>
    <t>5 Compartment Modular Coldroom/Freezer Room Suite Comprising:</t>
  </si>
  <si>
    <t>CS.01A</t>
  </si>
  <si>
    <t>Control Panels</t>
  </si>
  <si>
    <t>CS.01B</t>
  </si>
  <si>
    <t>Evaporator (Vegetable &amp; Fruit Coldroom)</t>
  </si>
  <si>
    <t>CS.01C</t>
  </si>
  <si>
    <t>Air Cooled Compressor (Vegetable &amp; Fruit Coldroom)</t>
  </si>
  <si>
    <t>CS.01D</t>
  </si>
  <si>
    <t>Evaporator (Meat Coldroom)</t>
  </si>
  <si>
    <t>CS.01E</t>
  </si>
  <si>
    <t>Air Cooled Compressor (Meat Coldroom)</t>
  </si>
  <si>
    <t>CS.01F</t>
  </si>
  <si>
    <t>Evaporator (Poultry Coldroom)</t>
  </si>
  <si>
    <t>CS.01G</t>
  </si>
  <si>
    <t>Air Cooled Compressor (Poultry Coldroom)</t>
  </si>
  <si>
    <t>CS.01H</t>
  </si>
  <si>
    <t>Evaporator (Seafood Coldroom)</t>
  </si>
  <si>
    <t>CS.01I</t>
  </si>
  <si>
    <t>Air Cooled Compressor (Seafood Coldroom)</t>
  </si>
  <si>
    <t>CS.01J</t>
  </si>
  <si>
    <t>Evaporator (Fish Coldroom)</t>
  </si>
  <si>
    <t>CS.01K</t>
  </si>
  <si>
    <t>Air Cooled Compressor (Fish Coldroom)</t>
  </si>
  <si>
    <t>CS.06</t>
  </si>
  <si>
    <t>MIR # 002</t>
  </si>
  <si>
    <t>CS.08</t>
  </si>
  <si>
    <t>3 Compartment Modular Coldroom Suite Comprising:</t>
  </si>
  <si>
    <t>CS.08a</t>
  </si>
  <si>
    <t>CS.08b</t>
  </si>
  <si>
    <t>Evaporator (General Purpose Coldroom)</t>
  </si>
  <si>
    <t>CS.08c</t>
  </si>
  <si>
    <t>Air Cooled Compressor (General Purpose Coldroom)</t>
  </si>
  <si>
    <t>CS.08d</t>
  </si>
  <si>
    <t>Evaporator (Beverage Coldroom 1)</t>
  </si>
  <si>
    <t>CS.08e</t>
  </si>
  <si>
    <t>Air Cooled Compressor(Beverage Coldroom 1)</t>
  </si>
  <si>
    <t>CS.08f</t>
  </si>
  <si>
    <t>Evaporator (Beverage Coldroom 2)</t>
  </si>
  <si>
    <t>CS.08g</t>
  </si>
  <si>
    <t>Air Cooled Compressor(Beverage Coldroom 2)</t>
  </si>
  <si>
    <t>CS.09</t>
  </si>
  <si>
    <t>2 Compartment Modular Coldroom Suite Comprising:</t>
  </si>
  <si>
    <t>CS.09a</t>
  </si>
  <si>
    <t>CS.09b</t>
  </si>
  <si>
    <t>Evaporator (Freezer Room 1)</t>
  </si>
  <si>
    <t>CS.09c</t>
  </si>
  <si>
    <t>Air Cooled Compressor (Freezer Room 1)</t>
  </si>
  <si>
    <t>CS.09d</t>
  </si>
  <si>
    <t>Evaporator (Freezer Room 2)</t>
  </si>
  <si>
    <t>CS.09e</t>
  </si>
  <si>
    <t>Air Cooled Compressor(Freezer Room 2)</t>
  </si>
  <si>
    <t>CS.14</t>
  </si>
  <si>
    <t>Modular Coldroom Comprising:</t>
  </si>
  <si>
    <t>CS.14a</t>
  </si>
  <si>
    <t>CS.14b</t>
  </si>
  <si>
    <t>CS.14c</t>
  </si>
  <si>
    <t>Air Cooled Compressor</t>
  </si>
  <si>
    <t>P.00 PREPARATION AREAS - Vegetable and Fruit Preparation Area</t>
  </si>
  <si>
    <t>P.09</t>
  </si>
  <si>
    <t>P.00 PREPARATION AREAS - Meat Prep &amp; Poultry Preparation Areas</t>
  </si>
  <si>
    <t>P.19</t>
  </si>
  <si>
    <t>P.00 PREPARATION AREAS - Fish and Seafood Preparation Area</t>
  </si>
  <si>
    <t>P.32</t>
  </si>
  <si>
    <t>Floor drain with stainless steel gratings. 1000 x 300</t>
  </si>
  <si>
    <t>P.47</t>
  </si>
  <si>
    <t>Floor drain with stainless steel gratings. 500+1900+500 x 300</t>
  </si>
  <si>
    <t>P.48</t>
  </si>
  <si>
    <t>2 Compartment Modular Coldroom Suite</t>
  </si>
  <si>
    <t>P.48a</t>
  </si>
  <si>
    <t>Dual Compartment Control Panel</t>
  </si>
  <si>
    <t>P.48b</t>
  </si>
  <si>
    <t>Evaporator (Coldroom 1)</t>
  </si>
  <si>
    <t>P.48c</t>
  </si>
  <si>
    <t>Evaporator (Coldroom 2)</t>
  </si>
  <si>
    <t>P.48d</t>
  </si>
  <si>
    <t>Air Cooled Compressor (Coldroom 1)</t>
  </si>
  <si>
    <t>P.48e</t>
  </si>
  <si>
    <t>Air Cooled Compressor (Coldroom 2)</t>
  </si>
  <si>
    <t>BP.00 BAKERY &amp; PASTRY</t>
  </si>
  <si>
    <t>BP.11</t>
  </si>
  <si>
    <t>BP.11a</t>
  </si>
  <si>
    <t>BP.11b</t>
  </si>
  <si>
    <t>Evaporator (Coldroom)</t>
  </si>
  <si>
    <t>BP.11c</t>
  </si>
  <si>
    <t>Evaporator (Freezer Room)</t>
  </si>
  <si>
    <t>BP.11d</t>
  </si>
  <si>
    <t>Air Cooled Compressor (Coldroom)</t>
  </si>
  <si>
    <t>BP.11e</t>
  </si>
  <si>
    <t>Air Cooled Compressor (Freezer Room)</t>
  </si>
  <si>
    <t>BP.20</t>
  </si>
  <si>
    <t>Floor drain with stainless steel gratings. 2030 x 300</t>
  </si>
  <si>
    <t>BP.24</t>
  </si>
  <si>
    <t>BP.35</t>
  </si>
  <si>
    <t>Hood type: Baffle - Wall mount - Wall type - Double skin
Hood dimension: 3100 (L) x 2450 (W) x 600 (H) , in 1 section(s)
Material: AISI 304, 1.2 mm - Brush Finish
Exhaust air: 4644 m3/h
Make-up air by Ginox: 0 m3/h - Hood front
Lights: Flurorescent panel, 2 unit(s)
Drain type: Not applicable</t>
  </si>
  <si>
    <t>GINOX Hoods</t>
  </si>
  <si>
    <t>CUSTOM HOOD</t>
  </si>
  <si>
    <t>BP.35.1</t>
  </si>
  <si>
    <t>Incl. 3 x Automated Dampers, 1 x Touchpad (On/Off Control)</t>
  </si>
  <si>
    <t>CUSTOM</t>
  </si>
  <si>
    <t>BP.35a</t>
  </si>
  <si>
    <t>Fire Suppression System</t>
  </si>
  <si>
    <t>AVENGER</t>
  </si>
  <si>
    <t>WET CHEMICAL</t>
  </si>
  <si>
    <t>U. S. A.</t>
  </si>
  <si>
    <t>INCLUDED IN BP.37a</t>
  </si>
  <si>
    <t>BP.36</t>
  </si>
  <si>
    <t>service distribution unit with grid shelf. 2850 x 200</t>
  </si>
  <si>
    <t>Custom - SDU</t>
  </si>
  <si>
    <t>BP.37</t>
  </si>
  <si>
    <t>Hood type: UV - Wall mount - Wall type - Double skin
Hood dimension: 2300 (L) x 1500 (W) x 600 (H) , in 1 section(s)
Material: AISI 304, 1.2 mm - Brush Finish
Exhaust air: 1530 m3/h
Make-up air by Ginox: 0 m3/h - Hood front
Lights: Flurorescent panel, 1 unit(s)
Drain type: Not applicable</t>
  </si>
  <si>
    <t>BP.37.1</t>
  </si>
  <si>
    <t xml:space="preserve"> Incl. 2 x Automated Dampers, 1 x Touchpad (On/Off Control)</t>
  </si>
  <si>
    <t>BP.37a</t>
  </si>
  <si>
    <t>GM.00 GARDE MANGER</t>
  </si>
  <si>
    <t>GM.11</t>
  </si>
  <si>
    <t>Modular Coldroom comprising</t>
  </si>
  <si>
    <t>GM.11a</t>
  </si>
  <si>
    <t>GM.11b</t>
  </si>
  <si>
    <t>GM.11c</t>
  </si>
  <si>
    <t>HK.00 HOT KITCHEN</t>
  </si>
  <si>
    <t>HK.09</t>
  </si>
  <si>
    <t>Floor drain with stainless steel gratings. 3150+350+350 x 400/350</t>
  </si>
  <si>
    <t>HK.10</t>
  </si>
  <si>
    <t>Floor drain with stainless steel gratings. 850+300 x 400/350</t>
  </si>
  <si>
    <t>HK.11</t>
  </si>
  <si>
    <t>service distribution unit with grid shelf. 5460 x 250</t>
  </si>
  <si>
    <t>HK.12</t>
  </si>
  <si>
    <t>Hood type: UV - Island mount - Island type - Double skin
Hood dimension: 6055 (L) x 2975 (W) x 600 (H) , in 2 section(s)
Material: AISI 304, 1.2 mm - Brush Finish
Exhaust air: 16,085 m3/h
Make-up air by Ginox: 13,672 m3/h - Hood front
Lights: Flurorescent panel, 8 unit(s)
Drain type: Not applicable</t>
  </si>
  <si>
    <t>HK.12.1</t>
  </si>
  <si>
    <t xml:space="preserve"> Incl. 6 x Automated Dampers, 1 x Touchpad (On/Off Control)</t>
  </si>
  <si>
    <t>HK.12a</t>
  </si>
  <si>
    <t>HK.15</t>
  </si>
  <si>
    <t>HK.15a</t>
  </si>
  <si>
    <t>HK.15b</t>
  </si>
  <si>
    <t>HK.15c</t>
  </si>
  <si>
    <t>HK.20</t>
  </si>
  <si>
    <t>Modular Coldroom/Freezer comprising:</t>
  </si>
  <si>
    <t>HK.20a</t>
  </si>
  <si>
    <t>HK.20b</t>
  </si>
  <si>
    <t>HK.20c</t>
  </si>
  <si>
    <t>HK.24</t>
  </si>
  <si>
    <t>Hood type: Water Wash - Wall mount - Wall type - Double skin
Hood dimension: 4480 (L) x 1500 (W) x 600 (H) , in 2 section(s)
Material: AISI 304, 1.2 mm - Brush Finish
Exhaust air: 4,585 m3/h
Make-up air by Ginox: 3,897 m3/h - Hood front
Lights: Flurorescent panel, 2 unit(s)
Drain type: Gravity</t>
  </si>
  <si>
    <t>HK.24.1</t>
  </si>
  <si>
    <t>Incl. 4 x Automated Dampers, 1 x Touchpad (On/Off Control)</t>
  </si>
  <si>
    <t>HK.24a</t>
  </si>
  <si>
    <t>HK.30</t>
  </si>
  <si>
    <t>Hood type: Steam - Wall mount - Wall type - Single skin
Hood dimension: 1500 (L) x 1250 (W) x 600 (H) , in 1 section(s)
Material: AISI 304, 1.2 mm - Brush Finish
Exhaust air: 2,425 m3/h
Make-up air by Ginox: 0 m3/h - none
Lights: No, 0 unit(s)
Drain type: Not applicable</t>
  </si>
  <si>
    <t>MIR # 005</t>
  </si>
  <si>
    <t>HK.34</t>
  </si>
  <si>
    <t>Floor drain with stainless steel gratings. 1400 x 300</t>
  </si>
  <si>
    <t>SDP.00 STAFF DINING SUPPORT PANTRY</t>
  </si>
  <si>
    <t>SDP.07</t>
  </si>
  <si>
    <t>SD.09</t>
  </si>
  <si>
    <t>WW.00 STAFF DINING ROOM WAREWASH</t>
  </si>
  <si>
    <t>WW.07</t>
  </si>
  <si>
    <t>Hood type: Steam - Wall mount - Wall type - Single skin
Hood dimension: 1140 (L) x 1050 (W) x 600 (H) , in 1 section(s)
Material: AISI 304, 1.2 mm - Brush Finish
Exhaust air: 825 m3/h
Make-up air by Ginox: 0 m3/h - none
Lights: No, 0 unit(s)
Drain type: Not applicable</t>
  </si>
  <si>
    <t>WW.08</t>
  </si>
  <si>
    <t>WW.10</t>
  </si>
  <si>
    <t>R.00 CENTRAL REFUSE AREA</t>
  </si>
  <si>
    <t>R.05</t>
  </si>
  <si>
    <t>R.12</t>
  </si>
  <si>
    <t xml:space="preserve">Modular Coldroom comprising:
</t>
  </si>
  <si>
    <t>R.12a</t>
  </si>
  <si>
    <t>R.12b</t>
  </si>
  <si>
    <t>R.12c</t>
  </si>
  <si>
    <t>Evaporators</t>
  </si>
  <si>
    <t>R.13</t>
  </si>
  <si>
    <t>Floor drain with stainless steel gratings. 2770 x 2500</t>
  </si>
  <si>
    <t>R1.03</t>
  </si>
  <si>
    <t>Floor drain with stainless steel gratings. 2000 x 300</t>
  </si>
  <si>
    <t>R1.00 REFUSE STORE 1</t>
  </si>
  <si>
    <t>R2.03</t>
  </si>
  <si>
    <t>Sub-Total for BASEMENT 1 :</t>
  </si>
  <si>
    <t>Sub-Total for Basement 1 :</t>
  </si>
  <si>
    <t>UAE Dirhams</t>
  </si>
  <si>
    <t>Laundry Room</t>
  </si>
  <si>
    <t>LAUNDRY BASEMENT 1</t>
  </si>
  <si>
    <t>UD.00 UNIFORM DISTRIBUTION AREA</t>
  </si>
  <si>
    <t>UD.06</t>
  </si>
  <si>
    <t>GV.07</t>
  </si>
  <si>
    <t>LAUNDRY BASEMENT 2</t>
  </si>
  <si>
    <t>LL.00 LOBBY LOUNGE SUPPORT AREAS</t>
  </si>
  <si>
    <t>DL.08</t>
  </si>
  <si>
    <t>Sub-Total for Laundry Room :</t>
  </si>
  <si>
    <t>GROUND FLOOR</t>
  </si>
  <si>
    <t>BQ.00 BANQUET KITCHEN AND SUPPORT</t>
  </si>
  <si>
    <t>BQ.06</t>
  </si>
  <si>
    <t>BQ.08</t>
  </si>
  <si>
    <t>Hood type: UV - Wall mount - Wall type - Double skin
Hood dimension: 3850 (L) x 1550 (W) x 600 (H) , in 1 section(s)
Material: AISI 304, 1.2 mm - Brush Finish
Exhaust air: 3269 m3/h
Make-up air by Ginox: 0 m3/h - Hood front
Lights: Flurorescent panel, 2 unit(s)
Drain type: Not applicable</t>
  </si>
  <si>
    <t>MIR # 003</t>
  </si>
  <si>
    <t>BQ.08.1</t>
  </si>
  <si>
    <t xml:space="preserve"> Incl. 3 x Automated Dampers, 1 x Touchpad (On/Off Control)</t>
  </si>
  <si>
    <t>BQ.08A</t>
  </si>
  <si>
    <t>service distribution unit. 
3460 x 200</t>
  </si>
  <si>
    <t>MIR # 004</t>
  </si>
  <si>
    <t>BQ.08B</t>
  </si>
  <si>
    <t>BQ.13</t>
  </si>
  <si>
    <t>Hood type: UV - Wall mount - Wall type - Double skin
Hood dimension: 2050 (L) x 1300 (W) x 600 (H) , in 1 section(s)
Material: AISI 304, 1.2 mm - Brush Finish
Exhaust air: 1339 m3/h
Make-up air by Ginox: 0 m3/h - Hood front
Lights: Flurorescent panel, 1 unit(s)
Drain type: Not applicable</t>
  </si>
  <si>
    <t>BQ.13.1</t>
  </si>
  <si>
    <t>BQ.13A</t>
  </si>
  <si>
    <t>INCLUDED IN BQ.08B</t>
  </si>
  <si>
    <t>BQ.14</t>
  </si>
  <si>
    <t>Coldroom Comprising:</t>
  </si>
  <si>
    <t>MIR # 006</t>
  </si>
  <si>
    <t>BQ.14A</t>
  </si>
  <si>
    <t>Panel Sytem with 2 Single Door</t>
  </si>
  <si>
    <t>BQ.14B</t>
  </si>
  <si>
    <t>BQ.14C</t>
  </si>
  <si>
    <t>Evaporator (Coldroom 01)</t>
  </si>
  <si>
    <t>RIVACOLD</t>
  </si>
  <si>
    <t>MONOBLOCK</t>
  </si>
  <si>
    <t>ITALY</t>
  </si>
  <si>
    <t>BQ.14D</t>
  </si>
  <si>
    <t>Evaporator(Coldroom 02)</t>
  </si>
  <si>
    <t>BQ.14E</t>
  </si>
  <si>
    <t>Air-Cooled Compressor (Coldroom 01)</t>
  </si>
  <si>
    <t>BQ.14F</t>
  </si>
  <si>
    <t>Air- Cooled Compressor(Coldroom 02)</t>
  </si>
  <si>
    <t>BQ.23</t>
  </si>
  <si>
    <t>Floor drain with stainless steel gratings. 
1000 x 300
1200+525 x 300</t>
  </si>
  <si>
    <t>BQ.48</t>
  </si>
  <si>
    <t>Hood type: Steam - Wall mount - Wall type - Single skin
Hood dimension: 2000 (L) x 1200 (W) x 600 (H) , in 1 section(s)
Material: AISI 304, 1.2 mm - Brush Finish
Exhaust air: - m3/h
Make-up air by Ginox: 0 m3/h - none
Lights: No, 0 unit(s)
Drain type: Not applicable</t>
  </si>
  <si>
    <t>ADDITIONAL UNIT</t>
  </si>
  <si>
    <t>1</t>
  </si>
  <si>
    <t>Lot</t>
  </si>
  <si>
    <r>
      <rPr>
        <b/>
        <sz val="10"/>
        <rFont val="Arial"/>
        <family val="2"/>
      </rPr>
      <t>FLOOR PANEL</t>
    </r>
    <r>
      <rPr>
        <sz val="10"/>
        <rFont val="Arial"/>
        <family val="2"/>
      </rPr>
      <t xml:space="preserve">
Floor panels constructed from 100 mm thick Rigid injected CFC free polyurethane foam finished with 1.4 mm thick AISI 304 stainless steel chequered plate on top, and 0.7 mm thick pre-painted GI sheet on unexposed side below. Overall sizes as per individual cold rooms listed above.</t>
    </r>
  </si>
  <si>
    <t>TSSC..</t>
  </si>
  <si>
    <t>2</t>
  </si>
  <si>
    <t xml:space="preserve">FIRE SUPPRESSION SYSTEM PRE PIPING
</t>
  </si>
  <si>
    <t>Sub-Total for GROUND FLOOR :</t>
  </si>
  <si>
    <t>Sub-Total for Ground Floor :</t>
  </si>
  <si>
    <t>LEVEL 2</t>
  </si>
  <si>
    <t>LP.00 LOBBY PATISSERIE</t>
  </si>
  <si>
    <t>LP.01</t>
  </si>
  <si>
    <t>Refrigerated Display Counter</t>
  </si>
  <si>
    <t>GINOX</t>
  </si>
  <si>
    <t>INCLUDED IN LP.01A</t>
  </si>
  <si>
    <t>LP.01A</t>
  </si>
  <si>
    <t>Refrigerated venitlated display for cakes 1060 x 800 x 1200
Finishes on the front fascia, sides and stone not to be
included within this package
Remote compressor to be located within 20 lineal meters (excluded)</t>
  </si>
  <si>
    <t>GINOX Refri.</t>
  </si>
  <si>
    <t>DISPLAY</t>
  </si>
  <si>
    <t>LP.01B</t>
  </si>
  <si>
    <t>LP.01C</t>
  </si>
  <si>
    <t>Work counter with:
* Closed storage cabinet with shelf,
* Void under.
Excludes: Front fascia and any decorative/joinery works.
2200 x 800 x 900</t>
  </si>
  <si>
    <t>LP.01D</t>
  </si>
  <si>
    <t>Undercounter refrigerator with two sets of two drawers
1350 x 660 x 780</t>
  </si>
  <si>
    <t>LP.01E</t>
  </si>
  <si>
    <t>Closed storage cabinet with shelf</t>
  </si>
  <si>
    <t>INCLUDED IN LP.01C</t>
  </si>
  <si>
    <t>LP.02</t>
  </si>
  <si>
    <t>Work counter with:
* 3 x Utensil drawer with closed storage cabinet,
* Service riser.
Excludes: Front fascia and any decorative/joinery works.
1810 x 445 x 900</t>
  </si>
  <si>
    <t>LP.03</t>
  </si>
  <si>
    <t>Pastry Working Counter with:
* 1 x Utensil drawer with closed storage cabinet,
* Void under.
Excludes: Front fascia and any decorative/joinery works.
1715 x 750 x 900</t>
  </si>
  <si>
    <t>LP.03A</t>
  </si>
  <si>
    <t>Two doors biscuit top chiller 1/1GN with remote condensing unit, digital temperature display and controller
Temperature ‐2ᵒC to +8ᵒC
Interior and exterior in stainless steel
Silicone gaskets
Technical compartment on the right side and two sets of two drawers
Remote compressor to be located at 30 lineal meters
Dim: 1150 x 660 x 780
Remote compressor to be located within 20 lineal meters (excluded)</t>
  </si>
  <si>
    <t>CB721‐HD‐HD</t>
  </si>
  <si>
    <t>LP.03B</t>
  </si>
  <si>
    <t>Utensil drawer with closed storage cabinet</t>
  </si>
  <si>
    <t>INCLUDED IN LP.03</t>
  </si>
  <si>
    <t>LP.06</t>
  </si>
  <si>
    <t>Work counter with:
* 1 x WHB,
* 1 x Waste bin cabinet,
* Open storage cabinet.
1640 x 490 x 900</t>
  </si>
  <si>
    <t>LP.08</t>
  </si>
  <si>
    <t>Work counter with:
* 1 x Utility sink,
* 1 x Waste bin cabinet,
* 1 x Knock out drawer with closed cabinet
* Closed storage cabinet,
* Void under.
2990+735 x 640 x 900</t>
  </si>
  <si>
    <t>LP.14</t>
  </si>
  <si>
    <t>Run of Heated, Chilled and Ambient Cupboards</t>
  </si>
  <si>
    <t>TB.00 TERRACE BAR</t>
  </si>
  <si>
    <t>TB.05</t>
  </si>
  <si>
    <t>Floor drain with stainless steel gratings. 
200 x 200</t>
  </si>
  <si>
    <t>SBP.00 SECRET BAR PANTRY</t>
  </si>
  <si>
    <t>SBP.08</t>
  </si>
  <si>
    <t>LL.00 LOBBY LOUNGE SUPPORT PANTRY</t>
  </si>
  <si>
    <t>LL.04</t>
  </si>
  <si>
    <t>Floor drain with stainless steel gratings. 1200+525 x 300</t>
  </si>
  <si>
    <t>LL.16</t>
  </si>
  <si>
    <t>LL.22</t>
  </si>
  <si>
    <t>Hood type: Steam - Wall mount - Wall type - Single skin
Hood dimension: 1000 (L) x 1000 (W) x 600 (H) , in 1 section(s)
Material: AISI 304, 1.2 mm - Brush Finish
Exhaust air: 1350 m3/h
Make-up air by Ginox: 0 m3/h - none
Lights: No, 0 unit(s)
Drain type: Not applicable</t>
  </si>
  <si>
    <t>LL.46</t>
  </si>
  <si>
    <t>Services Distribution Unit with Potshelf and panels</t>
  </si>
  <si>
    <t>LL.49</t>
  </si>
  <si>
    <t>Hood type: UV - Wall mount - Wall type - Double skin
Hood dimension: 3800 (L) x 1265 (W) x 600 (H) , in 1 section(s)
Material: AISI 304, 1.2 mm - Brush Finish
Exhaust air: 3700 m3/h
Make-up air by Ginox: 3145 m3/h - Hood front
Lights: Flurorescent panel, 2 unit(s)
Drain type: Not applicable</t>
  </si>
  <si>
    <t>LL.49.1</t>
  </si>
  <si>
    <t>LL.49A</t>
  </si>
  <si>
    <t>Sub-Total for LEVEL 2 :</t>
  </si>
  <si>
    <t>LEVEL 4</t>
  </si>
  <si>
    <t>RS.00 ROOM SERVICE BOH</t>
  </si>
  <si>
    <t>RS.24</t>
  </si>
  <si>
    <t>RS.27</t>
  </si>
  <si>
    <t>Hood type: UV - Wall mount - Wall type - Double skin
Hood dimension: 4500 (L) x 1050 (W) x 600 (H) , in 2 section(s)
Material: AISI 304, 1.2 mm - Brush Finish
Exhaust air: 4310 m3/h
Make-up air by Ginox: 3664 m3/h - Hood front
Lights: Flurorescent panel, 2 unit(s)
Drain type: Not applicable</t>
  </si>
  <si>
    <t>RS.27.1</t>
  </si>
  <si>
    <t>RS.27A</t>
  </si>
  <si>
    <t>RS.27B</t>
  </si>
  <si>
    <t>Service distribution unit. 
3950 x 200</t>
  </si>
  <si>
    <t>RS.27C</t>
  </si>
  <si>
    <t>Demand control: Incl. 0 automated damper(s), 1 pair(s) optical sensors, 2 temp. sensor(s).</t>
  </si>
  <si>
    <t>DELETED</t>
  </si>
  <si>
    <t>ADK.00 ALL DAY DNING KITCHEN</t>
  </si>
  <si>
    <t>ADK.07</t>
  </si>
  <si>
    <t>Floor drain with stainless steel gratings. 
900 x 300
1200 X 250</t>
  </si>
  <si>
    <t>ADK.09</t>
  </si>
  <si>
    <t>Hood type: Steam - Wall mount - Wall type - Single skin
Hood dimension: 1025 (L) x 990 (W) x 600 (H) , in 1 section(s)
Material: AISI 304, 1.2 mm - Brush Finish
Exhaust air: 600 m3/h
Make-up air by Ginox: 0 m3/h - none
Lights: No, 0 unit(s)
Drain type: Not applicable</t>
  </si>
  <si>
    <t>ADK.14</t>
  </si>
  <si>
    <t>ADK.48</t>
  </si>
  <si>
    <t>Stone Hearth Oven</t>
  </si>
  <si>
    <t>Clay Oven</t>
  </si>
  <si>
    <t>Bespoke</t>
  </si>
  <si>
    <t>U. K.</t>
  </si>
  <si>
    <t>ADK.49</t>
  </si>
  <si>
    <t>Hood type: Water Mist Wash - Island mount - Island type - Double skin
Hood dimension: 3950 (L) x 2350 (W) x 600 (H) , in 2 section(s)
Material: AISI 304, 1.2 mm - Brush Finish
Exhaust air: 10670 m3/h
Make-up air by Ginox: 9072 m3/h - Hood front
Lights: LED spot, 12 unit(s)
Drain type: Gravity
Note: Special finishes as per consultant specifications</t>
  </si>
  <si>
    <t>ADK.49.1</t>
  </si>
  <si>
    <t>ADK.49a</t>
  </si>
  <si>
    <t>ADK.49b</t>
  </si>
  <si>
    <t>Demand control: Incl. 0 automated damper(s), 2 pair(s) optical sensors, 4 temp. sensor(s).</t>
  </si>
  <si>
    <t>ADK.55</t>
  </si>
  <si>
    <t>Hood type: Steam - Wall mount - Wall type - Single skin
Hood dimension: 2165 (L) x 900 (W) x 600 (H) , in 1 section(s)
Material: AISI 304, 1.2 mm - Brush Finish
Exhaust air: 918 m3/h
Make-up air by Ginox: 0 m3/h - none
Lights: No, 0 unit(s)
Drain type: Not applicable</t>
  </si>
  <si>
    <t>ADK.56a</t>
  </si>
  <si>
    <t>Refrigerated ventilated vertical display for wine Composed of :
Nr. 2 units with two doors, Nr. 1 unit with one door Special shelves for wine bottles, Remote compressor to be located within 20 lineal meters (excluded), No cladding, Internal mirror finish, Dimmable lighting
2700 x 550 x 2000 (As per drawings)</t>
  </si>
  <si>
    <t>ADK.56b</t>
  </si>
  <si>
    <t>Vertical Ambient display for wine
Composed of :
Nr. 2 units with two doors, Nr. 1 unit with one door Special shelves for wine bottles, No cladding
Internal mirror finish, Dimmable lighting
2700 x 550 x 2000, (As per drawings)
Finishes on the front fascia, sides and stone not to be included within this package Remote compressor to be located within 20 lineal meters (excluded)</t>
  </si>
  <si>
    <t>ADK.57</t>
  </si>
  <si>
    <t>Display Ambient for wine
Composed of :
Nr. 1 units with 3 doors, Special shelves for wine bottle Special handles, No cladding, Internal mirror finish Dimmable lighting, 1600 x 550 x 2000
(As per drawings)
Finishes on the front fascia, sides and stone not to be included within this package Remote compressor to be located within 20 lineal meters (excluded)</t>
  </si>
  <si>
    <t>CB.00 CAFÉ BAR</t>
  </si>
  <si>
    <t>CB.01</t>
  </si>
  <si>
    <t>Kombucha Dispenser</t>
  </si>
  <si>
    <t>KEGCO</t>
  </si>
  <si>
    <t>KOM20S-1</t>
  </si>
  <si>
    <t>CB.05</t>
  </si>
  <si>
    <t>Nitro Cold Brew Dispenser With Filter</t>
  </si>
  <si>
    <t>K163S-2</t>
  </si>
  <si>
    <t>CB.11</t>
  </si>
  <si>
    <t>CB.15</t>
  </si>
  <si>
    <t>4 WELL ICE CREAM CHURNER</t>
  </si>
  <si>
    <t xml:space="preserve">Carpigiani </t>
  </si>
  <si>
    <t>CC400</t>
  </si>
  <si>
    <t>CB.16</t>
  </si>
  <si>
    <t>Double door bottle cooler (two sets of two drawers) with digital temperature display and controller
Dim: 900 x 505 x 840</t>
  </si>
  <si>
    <t>CF</t>
  </si>
  <si>
    <t>CB.17</t>
  </si>
  <si>
    <t>Refrigerated ventilated display 700 x 500 x 1200
Finishes on the front fascia, sides and stone not to be
included within this package
Remote compressor to be located within 20 lineal meters (excluded)</t>
  </si>
  <si>
    <t>CB.18</t>
  </si>
  <si>
    <t>Hot display 700 x 500 x 1200
Finishes on the front fascia, sides and stone not to be
included within this package</t>
  </si>
  <si>
    <t>CB.19</t>
  </si>
  <si>
    <t>"U" shaped bar counter with:
* 1 x WHB,
* 2 x Utility sink with closed storage cabinet,
* 1 x Cutting board,
* 1 x Cashier station,
* Cocktail station with insulated ice well with sliding lids,
partation and perforated false bottom. Unit to have condiment
well to rear and speed rail to front,
* Recessed blender station,
* Closed storage cabinet with shelf,
* Void under.
Excludes: Front fascia and any decorative/joinery works.
5000+1100+5000 x 600 x 900</t>
  </si>
  <si>
    <t>CB.19a</t>
  </si>
  <si>
    <t>Preparation Counter with inset cutting boards</t>
  </si>
  <si>
    <t>included in CB.19</t>
  </si>
  <si>
    <t>CB.19b</t>
  </si>
  <si>
    <t>Wash Hand Station</t>
  </si>
  <si>
    <t>CB.19c</t>
  </si>
  <si>
    <t>Panelled Recess for Undercounter Refrigerator</t>
  </si>
  <si>
    <t>CB.19d</t>
  </si>
  <si>
    <t>Panelled Recess for Ice Cream Unit</t>
  </si>
  <si>
    <t>CB.19e</t>
  </si>
  <si>
    <t>Recessed Worktop for Equipment</t>
  </si>
  <si>
    <t>CB.19f</t>
  </si>
  <si>
    <t>Ice Well with Double Speed Rail</t>
  </si>
  <si>
    <t>CB.19g</t>
  </si>
  <si>
    <t>CB.19h</t>
  </si>
  <si>
    <t>Panelled Recess for Waste Bin</t>
  </si>
  <si>
    <t>CB.19i</t>
  </si>
  <si>
    <t>Sink Bowl with Shelf Under</t>
  </si>
  <si>
    <t>CB.19j</t>
  </si>
  <si>
    <t>Panelled Recess for Ice Machine</t>
  </si>
  <si>
    <t>Sub-Total for Level 4 :</t>
  </si>
  <si>
    <t>Remote Condensing Unit of Display Refrigeration as per the quotation ref: Ref: DCD/KLE/13A20/HP/MTS/BOQ013Pkg.1 a</t>
  </si>
  <si>
    <t>RCU-01</t>
  </si>
  <si>
    <r>
      <t xml:space="preserve">Supply and Installation of the Remote Condensing Unit for the following item, where the limit of piping would be of 20 Meter.
</t>
    </r>
    <r>
      <rPr>
        <b/>
        <sz val="10"/>
        <rFont val="Arial"/>
        <family val="2"/>
      </rPr>
      <t>Level 4</t>
    </r>
    <r>
      <rPr>
        <sz val="10"/>
        <rFont val="Arial"/>
        <family val="2"/>
      </rPr>
      <t xml:space="preserve">
ADK.56a   Refrigerated ventilated vertical display for wine
ADK.56b   Vertical display for wine
ADK.57     Display for wine
CB.17       Refrigerated ventilated display
</t>
    </r>
    <r>
      <rPr>
        <b/>
        <sz val="10"/>
        <rFont val="Arial"/>
        <family val="2"/>
      </rPr>
      <t>Level 2</t>
    </r>
    <r>
      <rPr>
        <sz val="10"/>
        <rFont val="Arial"/>
        <family val="2"/>
      </rPr>
      <t xml:space="preserve">
LP.01A    Refrigerated venitlated display for cakes
LP.01B    Refrigerated venitlated display for cakes</t>
    </r>
  </si>
  <si>
    <t>GINOX Refri..</t>
  </si>
  <si>
    <t>Design Charges - Engineering Work, Quotation Ref: VQTE-0002-HP-DCD-EW/KL/P1-27D21-JA-02</t>
  </si>
  <si>
    <t>DC-01</t>
  </si>
  <si>
    <t xml:space="preserve">Scope of Engineering Work:
(As per work completed under RPJV before change in scope)
1. Material Submittal for Approval
2. Shop Drawings including Equipment Layout &amp; MEP Requirements in 2D
3. Coordination of drawings with Main Contractor
</t>
  </si>
  <si>
    <t>TSSC Dubai</t>
  </si>
  <si>
    <t>Service</t>
  </si>
  <si>
    <t>Total For Food Service Equipment In All Areas As Listed (Installed &amp; Commissioned)   :</t>
  </si>
  <si>
    <t>Grand Total For Kitchen Equipment In All Areas As Listed (Installed &amp; Commissioned) :</t>
  </si>
  <si>
    <t>Special Discount</t>
  </si>
  <si>
    <t>Total Amount After Discount</t>
  </si>
  <si>
    <t>VAT 5%</t>
  </si>
  <si>
    <t>Grand Total</t>
  </si>
  <si>
    <t>(Three Million, Five Hundred and Fifty Two Thousand, Eight Hundred and Sixty Six UAE Dirhams)</t>
  </si>
  <si>
    <t>•	AED 967,364 X 60% for Panels = 580,418.40
•	90% Upon delivery of above amount = 522,376.56
•	For 2 cold rooms out of 22 = (522,376.56/22)*2 = 47,488.77</t>
  </si>
  <si>
    <t>M/s TSSC Kitchen &amp; Laundry Equipment Trading LLC</t>
  </si>
  <si>
    <t>The Payment shall be released within 30 days of the Payment Application</t>
  </si>
  <si>
    <t>Delivery of Kitchen Equipment to the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</si>
</sst>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8">
    <numFmt numFmtId="41" formatCode="_(* #,##0_);_(* \(#,##0\);_(* &quot;-&quot;_);_(@_)"/>
    <numFmt numFmtId="43" formatCode="_(* #,##0.00_);_(* \(#,##0.00\);_(* &quot;-&quot;??_);_(@_)"/>
    <numFmt numFmtId="164" formatCode="_-* #,##0.00_-;\-* #,##0.00_-;_-* \-??_-;_-@_-"/>
    <numFmt numFmtId="165" formatCode="#,##0&quot; m2&quot;_);\(#,##0&quot; m2)&quot;"/>
    <numFmt numFmtId="166" formatCode="d\-mmm\-yy;@"/>
    <numFmt numFmtId="167" formatCode="_(* #,##0.000000_);_(* \(#,##0.000000\);_(* \-??_);_(@_)"/>
    <numFmt numFmtId="168" formatCode="_(* #,##0.00_);_(* \(#,##0.00\);_(* \-??_);_(@_)"/>
    <numFmt numFmtId="169" formatCode="_ * #,##0.00_ ;_ * \-#,##0.00_ ;_ * \-??_ ;_ @_ "/>
    <numFmt numFmtId="170" formatCode="00#"/>
    <numFmt numFmtId="171" formatCode="_(\$* #,##0.00_);_(\$* \(#,##0.00\);_(\$* \-??_);_(@_)"/>
    <numFmt numFmtId="172" formatCode="&quot;Dhs &quot;* #,##0,&quot; K&quot;_);&quot;(Dhs &quot;* #,##0,&quot; K)&quot;"/>
    <numFmt numFmtId="173" formatCode="&quot;Dhs &quot;* #,##0,,&quot; M&quot;_);&quot;(Dhs  &quot;#,##0,,&quot; M)&quot;"/>
    <numFmt numFmtId="174" formatCode=";;;"/>
    <numFmt numFmtId="175" formatCode="&quot;ج.م.&quot;#,##0_-;&quot;ج.م.&quot;#,##0\-"/>
    <numFmt numFmtId="176" formatCode="###0.0_);[Red]\(###0.0\)"/>
    <numFmt numFmtId="177" formatCode="dd\ mmmm\ yyyy;@"/>
    <numFmt numFmtId="178" formatCode="d\ mmmm\ yyyy;@"/>
    <numFmt numFmtId="179" formatCode="\$#,##0;&quot;-$&quot;#,##0"/>
    <numFmt numFmtId="180" formatCode="&quot;Dhs &quot;* #,##0_-;&quot;(Dhs  &quot;#,##0_-\);_-&quot;Dhs  -&quot;_-;_-@_-"/>
    <numFmt numFmtId="181" formatCode="&quot;Dhs &quot;* #,##0&quot; /m2&quot;_);&quot;(Dhs &quot;* #,##0&quot; /m2)&quot;"/>
    <numFmt numFmtId="182" formatCode="_-* #,##0_-;\-* #,##0_-;_-* \-_-;_-@_-"/>
    <numFmt numFmtId="183" formatCode="_ * #,##0_ ;_ * \-#,##0_ ;_ * \-_ ;_ @_ "/>
    <numFmt numFmtId="184" formatCode="_ \\* #,##0.00_ ;_ \\* &quot;\\\\\\-&quot;#,##0.00_ ;_ \\* \-??_ ;_ @_ "/>
    <numFmt numFmtId="185" formatCode="\\#,##0.00;&quot;\\\\-&quot;#,##0.00"/>
    <numFmt numFmtId="186" formatCode="_ * #,##0.00_ ;_ * &quot;\\\\\\-&quot;#,##0.00_ ;_ * \-??_ ;_ @_ "/>
    <numFmt numFmtId="187" formatCode="\\#,##0.00;[Red]&quot;\-&quot;#,##0.00"/>
    <numFmt numFmtId="188" formatCode="\\#,##0;[Red]&quot;\-&quot;#,##0"/>
    <numFmt numFmtId="189" formatCode="\\#,##0;[Red]&quot;\\\\-&quot;#,##0"/>
    <numFmt numFmtId="190" formatCode="\\#,##0.00;[Red]&quot;\\\\-&quot;#,##0.00"/>
    <numFmt numFmtId="191" formatCode="\\#,##0;&quot;\\\\-&quot;#,##0"/>
    <numFmt numFmtId="192" formatCode="_ \\* #,##0_ ;_ \\* &quot;\\\\\\\\\\\\\\\\-&quot;#,##0_ ;_ \\* \-_ ;_ @_ "/>
    <numFmt numFmtId="193" formatCode="mmmm\ d&quot;, &quot;yyyy;@"/>
    <numFmt numFmtId="194" formatCode="_([$AED]\ * #,##0.00_);_([$AED]\ * \(#,##0.00\);_([$AED]\ * \-??_);_(@_)"/>
    <numFmt numFmtId="195" formatCode="mmm/yyyy"/>
    <numFmt numFmtId="196" formatCode="_-* #,##0_-;\-* #,##0_-;_-* \-??_-;_-@_-"/>
    <numFmt numFmtId="197" formatCode="d\ mmmm\ yyyy"/>
    <numFmt numFmtId="198" formatCode="[$-F800]dddd&quot;, &quot;mmmm\ dd&quot;, &quot;yyyy"/>
    <numFmt numFmtId="199" formatCode="_(* #,##0_);_(* \(#,##0\);_(* \-??_);_(@_)"/>
    <numFmt numFmtId="200" formatCode="#,###&quot; Dh&quot;_-;\(#,###&quot; Dh)&quot;"/>
    <numFmt numFmtId="201" formatCode="#,###&quot; Dh&quot;_-;#,###&quot; Dh-&quot;"/>
    <numFmt numFmtId="202" formatCode="#,###.00&quot; Dh&quot;_-;\(#,###.00&quot; Dh)&quot;"/>
    <numFmt numFmtId="203" formatCode="_(* #,##0_);_(* \(#,##0\);_(* \-_);_(@_)"/>
    <numFmt numFmtId="204" formatCode="[$AED]\ #,##0.00"/>
    <numFmt numFmtId="205" formatCode="mmmm\ yyyy"/>
    <numFmt numFmtId="206" formatCode="0#,##0"/>
    <numFmt numFmtId="207" formatCode="_(\ #,##0_);_(\ \(#,##0\);_(\ &quot;-&quot;_);_(@_)"/>
    <numFmt numFmtId="208" formatCode="0.0"/>
    <numFmt numFmtId="209" formatCode="#."/>
  </numFmts>
  <fonts count="129">
    <font>
      <sz val="10"/>
      <name val="Arial"/>
      <charset val="1"/>
    </font>
    <font>
      <sz val="11"/>
      <color indexed="8"/>
      <name val="Calibri"/>
      <family val="2"/>
      <charset val="1"/>
    </font>
    <font>
      <sz val="11"/>
      <color indexed="9"/>
      <name val="Calibri"/>
      <family val="2"/>
      <charset val="1"/>
    </font>
    <font>
      <sz val="8"/>
      <name val="Times New Roman"/>
      <family val="1"/>
      <charset val="1"/>
    </font>
    <font>
      <b/>
      <sz val="12"/>
      <color indexed="9"/>
      <name val="Arial"/>
      <family val="2"/>
      <charset val="1"/>
    </font>
    <font>
      <sz val="11"/>
      <color indexed="25"/>
      <name val="Calibri"/>
      <family val="2"/>
      <charset val="1"/>
    </font>
    <font>
      <sz val="11"/>
      <color indexed="16"/>
      <name val="Calibri"/>
      <family val="2"/>
      <charset val="1"/>
    </font>
    <font>
      <sz val="10"/>
      <name val="Arial"/>
      <family val="2"/>
      <charset val="1"/>
    </font>
    <font>
      <b/>
      <sz val="11"/>
      <color indexed="52"/>
      <name val="Calibri"/>
      <family val="2"/>
      <charset val="1"/>
    </font>
    <font>
      <b/>
      <sz val="11"/>
      <color indexed="53"/>
      <name val="Calibri"/>
      <family val="2"/>
      <charset val="1"/>
    </font>
    <font>
      <b/>
      <sz val="11"/>
      <color indexed="9"/>
      <name val="Calibri"/>
      <family val="2"/>
      <charset val="1"/>
    </font>
    <font>
      <b/>
      <sz val="8"/>
      <name val="Arial"/>
      <family val="2"/>
      <charset val="1"/>
    </font>
    <font>
      <sz val="10"/>
      <name val="MS Serif"/>
      <family val="1"/>
      <charset val="1"/>
    </font>
    <font>
      <sz val="10"/>
      <name val="Courier New"/>
      <family val="3"/>
      <charset val="1"/>
    </font>
    <font>
      <b/>
      <sz val="11"/>
      <color indexed="8"/>
      <name val="Calibri"/>
      <family val="2"/>
      <charset val="1"/>
    </font>
    <font>
      <sz val="10"/>
      <color indexed="16"/>
      <name val="MS Serif"/>
      <family val="1"/>
      <charset val="1"/>
    </font>
    <font>
      <i/>
      <sz val="11"/>
      <color indexed="23"/>
      <name val="Calibri"/>
      <family val="2"/>
      <charset val="1"/>
    </font>
    <font>
      <i/>
      <sz val="11"/>
      <color indexed="19"/>
      <name val="Calibri"/>
      <family val="2"/>
      <charset val="1"/>
    </font>
    <font>
      <sz val="11"/>
      <color indexed="17"/>
      <name val="Calibri"/>
      <family val="2"/>
      <charset val="1"/>
    </font>
    <font>
      <sz val="11"/>
      <color indexed="17"/>
      <name val="Calibri"/>
      <family val="2"/>
      <charset val="1"/>
    </font>
    <font>
      <sz val="8"/>
      <name val="Arial"/>
      <family val="2"/>
      <charset val="1"/>
    </font>
    <font>
      <b/>
      <sz val="12"/>
      <name val="Arial"/>
      <family val="2"/>
      <charset val="1"/>
    </font>
    <font>
      <b/>
      <sz val="15"/>
      <color indexed="63"/>
      <name val="Calibri"/>
      <family val="2"/>
      <charset val="1"/>
    </font>
    <font>
      <b/>
      <sz val="15"/>
      <color indexed="56"/>
      <name val="Calibri"/>
      <family val="2"/>
      <charset val="1"/>
    </font>
    <font>
      <b/>
      <sz val="13"/>
      <color indexed="63"/>
      <name val="Calibri"/>
      <family val="2"/>
      <charset val="1"/>
    </font>
    <font>
      <b/>
      <sz val="13"/>
      <color indexed="56"/>
      <name val="Calibri"/>
      <family val="2"/>
      <charset val="1"/>
    </font>
    <font>
      <b/>
      <i/>
      <sz val="10"/>
      <name val="Arial"/>
      <family val="2"/>
      <charset val="1"/>
    </font>
    <font>
      <b/>
      <sz val="11"/>
      <color indexed="63"/>
      <name val="Calibri"/>
      <family val="2"/>
      <charset val="1"/>
    </font>
    <font>
      <b/>
      <sz val="11"/>
      <color indexed="56"/>
      <name val="Calibri"/>
      <family val="2"/>
      <charset val="1"/>
    </font>
    <font>
      <b/>
      <sz val="8"/>
      <name val="MS Sans Serif"/>
      <family val="2"/>
      <charset val="1"/>
    </font>
    <font>
      <u/>
      <sz val="10"/>
      <color indexed="12"/>
      <name val="Arial"/>
      <family val="2"/>
      <charset val="1"/>
    </font>
    <font>
      <u/>
      <sz val="7.5"/>
      <color indexed="12"/>
      <name val="Arial"/>
      <family val="2"/>
      <charset val="1"/>
    </font>
    <font>
      <sz val="11"/>
      <color indexed="62"/>
      <name val="Calibri"/>
      <family val="2"/>
      <charset val="1"/>
    </font>
    <font>
      <sz val="11"/>
      <color indexed="62"/>
      <name val="Calibri"/>
      <family val="2"/>
      <charset val="1"/>
    </font>
    <font>
      <sz val="11"/>
      <color indexed="52"/>
      <name val="Calibri"/>
      <family val="2"/>
      <charset val="1"/>
    </font>
    <font>
      <sz val="11"/>
      <color indexed="53"/>
      <name val="Calibri"/>
      <family val="2"/>
      <charset val="1"/>
    </font>
    <font>
      <sz val="10"/>
      <name val="Arabic Transparent"/>
      <charset val="178"/>
    </font>
    <font>
      <sz val="11"/>
      <color indexed="60"/>
      <name val="Calibri"/>
      <family val="2"/>
      <charset val="1"/>
    </font>
    <font>
      <sz val="11"/>
      <color indexed="60"/>
      <name val="Calibri"/>
      <family val="2"/>
      <charset val="1"/>
    </font>
    <font>
      <sz val="12"/>
      <name val="Arial"/>
      <family val="2"/>
      <charset val="1"/>
    </font>
    <font>
      <sz val="12"/>
      <name val="宋体"/>
      <charset val="134"/>
    </font>
    <font>
      <sz val="11"/>
      <color indexed="8"/>
      <name val="Arial"/>
      <family val="2"/>
      <charset val="1"/>
    </font>
    <font>
      <sz val="10"/>
      <color indexed="8"/>
      <name val="Arial"/>
      <family val="2"/>
      <charset val="1"/>
    </font>
    <font>
      <sz val="10"/>
      <name val="Bookman Old"/>
      <family val="2"/>
      <charset val="1"/>
    </font>
    <font>
      <sz val="10"/>
      <color indexed="8"/>
      <name val="Times New Roman"/>
      <family val="1"/>
      <charset val="1"/>
    </font>
    <font>
      <sz val="12"/>
      <name val="Times New Roman"/>
      <family val="1"/>
      <charset val="1"/>
    </font>
    <font>
      <sz val="11"/>
      <color indexed="8"/>
      <name val="Arial Narrow"/>
      <family val="2"/>
      <charset val="1"/>
    </font>
    <font>
      <sz val="13"/>
      <name val="Humanst521 Lt BT"/>
      <charset val="1"/>
    </font>
    <font>
      <b/>
      <sz val="11"/>
      <color indexed="59"/>
      <name val="Calibri"/>
      <family val="2"/>
      <charset val="1"/>
    </font>
    <font>
      <sz val="10"/>
      <name val="Times New Roman"/>
      <family val="1"/>
    </font>
    <font>
      <sz val="8"/>
      <name val="Arial"/>
      <family val="2"/>
    </font>
    <font>
      <b/>
      <sz val="10"/>
      <name val="Arial"/>
      <family val="2"/>
      <charset val="1"/>
    </font>
    <font>
      <sz val="8"/>
      <name val="MS Sans Serif"/>
      <family val="2"/>
      <charset val="1"/>
    </font>
    <font>
      <sz val="10"/>
      <name val="Times New Roman"/>
      <family val="1"/>
      <charset val="1"/>
    </font>
    <font>
      <sz val="10"/>
      <name val="Arial"/>
      <family val="2"/>
    </font>
    <font>
      <b/>
      <sz val="18"/>
      <color indexed="63"/>
      <name val="Cambria"/>
      <family val="2"/>
      <charset val="1"/>
    </font>
    <font>
      <sz val="11"/>
      <color indexed="10"/>
      <name val="Calibri"/>
      <family val="2"/>
      <charset val="1"/>
    </font>
    <font>
      <sz val="10"/>
      <name val="¿¬Ìå"/>
      <family val="1"/>
      <charset val="1"/>
    </font>
    <font>
      <sz val="1"/>
      <color indexed="8"/>
      <name val="Courier New"/>
      <family val="3"/>
      <charset val="1"/>
    </font>
    <font>
      <sz val="12"/>
      <name val="官帕眉"/>
      <charset val="134"/>
    </font>
    <font>
      <b/>
      <sz val="1"/>
      <color indexed="8"/>
      <name val="Courier New"/>
      <family val="3"/>
      <charset val="1"/>
    </font>
    <font>
      <sz val="11"/>
      <name val="Arial"/>
      <family val="2"/>
      <charset val="1"/>
    </font>
    <font>
      <b/>
      <sz val="22"/>
      <color indexed="9"/>
      <name val="Arial"/>
      <family val="2"/>
      <charset val="1"/>
    </font>
    <font>
      <sz val="14"/>
      <name val="Arial"/>
      <family val="2"/>
      <charset val="1"/>
    </font>
    <font>
      <b/>
      <sz val="16"/>
      <name val="Arial"/>
      <family val="2"/>
      <charset val="1"/>
    </font>
    <font>
      <b/>
      <sz val="14"/>
      <name val="Arial"/>
      <family val="2"/>
      <charset val="1"/>
    </font>
    <font>
      <sz val="13"/>
      <color indexed="8"/>
      <name val="Arial"/>
      <family val="2"/>
      <charset val="1"/>
    </font>
    <font>
      <b/>
      <sz val="13"/>
      <name val="Arial"/>
      <family val="2"/>
      <charset val="1"/>
    </font>
    <font>
      <sz val="13"/>
      <name val="Arial"/>
      <family val="2"/>
      <charset val="1"/>
    </font>
    <font>
      <b/>
      <sz val="11"/>
      <name val="Arial"/>
      <family val="2"/>
      <charset val="1"/>
    </font>
    <font>
      <b/>
      <sz val="13"/>
      <color indexed="8"/>
      <name val="Arial"/>
      <family val="2"/>
      <charset val="1"/>
    </font>
    <font>
      <strike/>
      <sz val="13"/>
      <name val="Arial"/>
      <family val="2"/>
      <charset val="1"/>
    </font>
    <font>
      <b/>
      <strike/>
      <sz val="13"/>
      <name val="Arial"/>
      <family val="2"/>
      <charset val="1"/>
    </font>
    <font>
      <b/>
      <sz val="18"/>
      <name val="Arial"/>
      <family val="2"/>
      <charset val="1"/>
    </font>
    <font>
      <sz val="12"/>
      <name val="Arial Narrow"/>
      <family val="2"/>
      <charset val="1"/>
    </font>
    <font>
      <b/>
      <sz val="12"/>
      <name val="Arial Narrow"/>
      <family val="2"/>
      <charset val="1"/>
    </font>
    <font>
      <b/>
      <sz val="14"/>
      <name val="Arial Narrow"/>
      <family val="2"/>
      <charset val="1"/>
    </font>
    <font>
      <sz val="10"/>
      <name val="Arial Narrow"/>
      <family val="2"/>
      <charset val="1"/>
    </font>
    <font>
      <sz val="11"/>
      <name val="Arial Narrow"/>
      <family val="2"/>
      <charset val="1"/>
    </font>
    <font>
      <b/>
      <sz val="16"/>
      <name val="Arial Narrow"/>
      <family val="2"/>
      <charset val="1"/>
    </font>
    <font>
      <b/>
      <sz val="11"/>
      <name val="Arial Narrow"/>
      <family val="2"/>
      <charset val="1"/>
    </font>
    <font>
      <b/>
      <sz val="12"/>
      <color indexed="55"/>
      <name val="Arial Narrow"/>
      <family val="2"/>
      <charset val="1"/>
    </font>
    <font>
      <u/>
      <sz val="11"/>
      <name val="Arial Narrow"/>
      <family val="2"/>
      <charset val="1"/>
    </font>
    <font>
      <sz val="9"/>
      <name val="Arial Narrow"/>
      <family val="2"/>
      <charset val="1"/>
    </font>
    <font>
      <sz val="11"/>
      <color indexed="12"/>
      <name val="Arial Narrow"/>
      <family val="2"/>
      <charset val="1"/>
    </font>
    <font>
      <sz val="11"/>
      <color indexed="10"/>
      <name val="Arial Narrow"/>
      <family val="2"/>
      <charset val="1"/>
    </font>
    <font>
      <b/>
      <sz val="8"/>
      <color indexed="8"/>
      <name val="Tahoma"/>
      <family val="2"/>
      <charset val="1"/>
    </font>
    <font>
      <sz val="8"/>
      <color indexed="8"/>
      <name val="Tahoma"/>
      <family val="2"/>
      <charset val="1"/>
    </font>
    <font>
      <b/>
      <u/>
      <sz val="12"/>
      <name val="Arial Narrow"/>
      <family val="2"/>
      <charset val="1"/>
    </font>
    <font>
      <b/>
      <sz val="11"/>
      <color indexed="10"/>
      <name val="Arial Narrow"/>
      <family val="2"/>
      <charset val="1"/>
    </font>
    <font>
      <sz val="14"/>
      <name val="Arial Narrow"/>
      <family val="2"/>
      <charset val="1"/>
    </font>
    <font>
      <sz val="12"/>
      <color indexed="12"/>
      <name val="Arial Narrow"/>
      <family val="2"/>
      <charset val="1"/>
    </font>
    <font>
      <b/>
      <sz val="12"/>
      <color indexed="12"/>
      <name val="Arial Narrow"/>
      <family val="2"/>
      <charset val="1"/>
    </font>
    <font>
      <sz val="12"/>
      <color indexed="8"/>
      <name val="Arial Narrow"/>
      <family val="2"/>
      <charset val="1"/>
    </font>
    <font>
      <b/>
      <u/>
      <sz val="12"/>
      <color indexed="8"/>
      <name val="Arial Narrow"/>
      <family val="2"/>
      <charset val="1"/>
    </font>
    <font>
      <b/>
      <sz val="12"/>
      <color indexed="8"/>
      <name val="Arial Narrow"/>
      <family val="2"/>
      <charset val="1"/>
    </font>
    <font>
      <b/>
      <u/>
      <sz val="11"/>
      <name val="Arial Narrow"/>
      <family val="2"/>
      <charset val="1"/>
    </font>
    <font>
      <b/>
      <sz val="20"/>
      <name val="Arial"/>
      <family val="2"/>
      <charset val="1"/>
    </font>
    <font>
      <sz val="12"/>
      <color indexed="10"/>
      <name val="Arial Narrow"/>
      <family val="2"/>
      <charset val="1"/>
    </font>
    <font>
      <b/>
      <sz val="26"/>
      <color indexed="9"/>
      <name val="Arial"/>
      <family val="2"/>
      <charset val="1"/>
    </font>
    <font>
      <sz val="10"/>
      <color indexed="10"/>
      <name val="Arial"/>
      <family val="2"/>
      <charset val="1"/>
    </font>
    <font>
      <b/>
      <sz val="13"/>
      <color indexed="10"/>
      <name val="Arial"/>
      <family val="2"/>
      <charset val="1"/>
    </font>
    <font>
      <b/>
      <sz val="22"/>
      <name val="Arial"/>
      <family val="2"/>
      <charset val="1"/>
    </font>
    <font>
      <b/>
      <sz val="10"/>
      <color indexed="10"/>
      <name val="Arial"/>
      <family val="2"/>
      <charset val="1"/>
    </font>
    <font>
      <sz val="10"/>
      <name val="Arial"/>
      <family val="2"/>
    </font>
    <font>
      <b/>
      <sz val="14"/>
      <name val="Arial"/>
      <family val="2"/>
    </font>
    <font>
      <sz val="14"/>
      <name val="Arial"/>
      <family val="2"/>
    </font>
    <font>
      <sz val="8"/>
      <name val="Arial"/>
      <family val="2"/>
    </font>
    <font>
      <b/>
      <sz val="12"/>
      <name val="Arial"/>
      <family val="2"/>
    </font>
    <font>
      <b/>
      <sz val="18"/>
      <color rgb="FFFF0000"/>
      <name val="Arial"/>
      <family val="2"/>
      <charset val="1"/>
    </font>
    <font>
      <sz val="13"/>
      <name val="Arial"/>
      <family val="2"/>
    </font>
    <font>
      <sz val="11"/>
      <color indexed="8"/>
      <name val="Arial"/>
      <family val="2"/>
    </font>
    <font>
      <sz val="11"/>
      <name val="Arial"/>
      <family val="2"/>
    </font>
    <font>
      <sz val="10"/>
      <color indexed="8"/>
      <name val="Arial"/>
      <family val="2"/>
    </font>
    <font>
      <b/>
      <sz val="12"/>
      <name val="Times New Roman"/>
      <family val="1"/>
    </font>
    <font>
      <sz val="12"/>
      <name val="Times New Roman"/>
      <family val="1"/>
    </font>
    <font>
      <vertAlign val="superscript"/>
      <sz val="12"/>
      <name val="Times New Roman"/>
      <family val="1"/>
    </font>
    <font>
      <b/>
      <i/>
      <sz val="12"/>
      <name val="Times New Roman"/>
      <family val="1"/>
    </font>
    <font>
      <b/>
      <sz val="10"/>
      <name val="Times New Roman"/>
      <family val="1"/>
    </font>
    <font>
      <b/>
      <sz val="10"/>
      <name val="Arial"/>
      <family val="2"/>
    </font>
    <font>
      <sz val="9"/>
      <color indexed="8"/>
      <name val="Times New Roman"/>
      <family val="1"/>
    </font>
    <font>
      <b/>
      <sz val="11"/>
      <name val="Arial"/>
      <family val="2"/>
    </font>
    <font>
      <sz val="10"/>
      <color theme="0" tint="-0.499984740745262"/>
      <name val="Arial"/>
      <family val="2"/>
    </font>
    <font>
      <sz val="10"/>
      <color theme="0" tint="-0.499984740745262"/>
      <name val="Times New Roman"/>
      <family val="1"/>
    </font>
    <font>
      <b/>
      <i/>
      <sz val="11"/>
      <name val="Times New Roman"/>
      <family val="1"/>
    </font>
    <font>
      <b/>
      <sz val="11"/>
      <name val="Times New Roman"/>
      <family val="1"/>
    </font>
    <font>
      <sz val="10"/>
      <color rgb="FFFF0000"/>
      <name val="Arial"/>
      <family val="2"/>
    </font>
    <font>
      <b/>
      <sz val="16"/>
      <name val="Times New Roman"/>
      <family val="1"/>
    </font>
    <font>
      <b/>
      <sz val="12"/>
      <color rgb="FFFF0000"/>
      <name val="Times New Roman"/>
      <family val="1"/>
    </font>
  </fonts>
  <fills count="66">
    <fill>
      <patternFill patternType="none"/>
    </fill>
    <fill>
      <patternFill patternType="gray125"/>
    </fill>
    <fill>
      <patternFill patternType="solid">
        <fgColor indexed="47"/>
        <bgColor indexed="33"/>
      </patternFill>
    </fill>
    <fill>
      <patternFill patternType="solid">
        <fgColor indexed="58"/>
        <bgColor indexed="41"/>
      </patternFill>
    </fill>
    <fill>
      <patternFill patternType="solid">
        <fgColor indexed="45"/>
        <bgColor indexed="29"/>
      </patternFill>
    </fill>
    <fill>
      <patternFill patternType="solid">
        <fgColor indexed="28"/>
        <bgColor indexed="37"/>
      </patternFill>
    </fill>
    <fill>
      <patternFill patternType="solid">
        <fgColor indexed="44"/>
        <bgColor indexed="40"/>
      </patternFill>
    </fill>
    <fill>
      <patternFill patternType="solid">
        <fgColor indexed="39"/>
        <bgColor indexed="32"/>
      </patternFill>
    </fill>
    <fill>
      <patternFill patternType="solid">
        <fgColor indexed="42"/>
        <bgColor indexed="27"/>
      </patternFill>
    </fill>
    <fill>
      <patternFill patternType="solid">
        <fgColor indexed="37"/>
        <bgColor indexed="30"/>
      </patternFill>
    </fill>
    <fill>
      <patternFill patternType="mediumGray">
        <fgColor indexed="22"/>
        <bgColor indexed="57"/>
      </patternFill>
    </fill>
    <fill>
      <patternFill patternType="solid">
        <fgColor indexed="41"/>
        <bgColor indexed="58"/>
      </patternFill>
    </fill>
    <fill>
      <patternFill patternType="solid">
        <fgColor indexed="26"/>
        <bgColor indexed="39"/>
      </patternFill>
    </fill>
    <fill>
      <patternFill patternType="solid">
        <fgColor indexed="18"/>
        <bgColor indexed="39"/>
      </patternFill>
    </fill>
    <fill>
      <patternFill patternType="darkGray">
        <fgColor indexed="40"/>
        <bgColor indexed="31"/>
      </patternFill>
    </fill>
    <fill>
      <patternFill patternType="solid">
        <fgColor indexed="38"/>
        <bgColor indexed="33"/>
      </patternFill>
    </fill>
    <fill>
      <patternFill patternType="darkGray">
        <fgColor indexed="35"/>
        <bgColor indexed="11"/>
      </patternFill>
    </fill>
    <fill>
      <patternFill patternType="mediumGray">
        <fgColor indexed="17"/>
        <bgColor indexed="48"/>
      </patternFill>
    </fill>
    <fill>
      <patternFill patternType="solid">
        <fgColor indexed="22"/>
        <bgColor indexed="57"/>
      </patternFill>
    </fill>
    <fill>
      <patternFill patternType="solid">
        <fgColor indexed="40"/>
        <bgColor indexed="11"/>
      </patternFill>
    </fill>
    <fill>
      <patternFill patternType="solid">
        <fgColor indexed="36"/>
        <bgColor indexed="47"/>
      </patternFill>
    </fill>
    <fill>
      <patternFill patternType="solid">
        <fgColor indexed="24"/>
        <bgColor indexed="46"/>
      </patternFill>
    </fill>
    <fill>
      <patternFill patternType="darkGray">
        <fgColor indexed="25"/>
        <bgColor indexed="60"/>
      </patternFill>
    </fill>
    <fill>
      <patternFill patternType="solid">
        <fgColor indexed="21"/>
        <bgColor indexed="29"/>
      </patternFill>
    </fill>
    <fill>
      <patternFill patternType="darkGray">
        <fgColor indexed="49"/>
        <bgColor indexed="15"/>
      </patternFill>
    </fill>
    <fill>
      <patternFill patternType="darkGray">
        <fgColor indexed="35"/>
        <bgColor indexed="22"/>
      </patternFill>
    </fill>
    <fill>
      <patternFill patternType="solid">
        <fgColor indexed="46"/>
        <bgColor indexed="24"/>
      </patternFill>
    </fill>
    <fill>
      <patternFill patternType="solid">
        <fgColor indexed="54"/>
        <bgColor indexed="61"/>
      </patternFill>
    </fill>
    <fill>
      <patternFill patternType="darkGray">
        <fgColor indexed="44"/>
        <bgColor indexed="24"/>
      </patternFill>
    </fill>
    <fill>
      <patternFill patternType="solid">
        <fgColor indexed="33"/>
        <bgColor indexed="47"/>
      </patternFill>
    </fill>
    <fill>
      <patternFill patternType="solid">
        <fgColor indexed="31"/>
        <bgColor indexed="11"/>
      </patternFill>
    </fill>
    <fill>
      <patternFill patternType="solid">
        <fgColor indexed="52"/>
        <bgColor indexed="53"/>
      </patternFill>
    </fill>
    <fill>
      <patternFill patternType="solid">
        <fgColor indexed="48"/>
        <bgColor indexed="54"/>
      </patternFill>
    </fill>
    <fill>
      <patternFill patternType="solid">
        <fgColor indexed="55"/>
        <bgColor indexed="23"/>
      </patternFill>
    </fill>
    <fill>
      <patternFill patternType="darkGray">
        <fgColor indexed="60"/>
        <bgColor indexed="61"/>
      </patternFill>
    </fill>
    <fill>
      <patternFill patternType="solid">
        <fgColor indexed="62"/>
        <bgColor indexed="56"/>
      </patternFill>
    </fill>
    <fill>
      <patternFill patternType="solid">
        <fgColor indexed="50"/>
        <bgColor indexed="55"/>
      </patternFill>
    </fill>
    <fill>
      <patternFill patternType="solid">
        <fgColor indexed="61"/>
        <bgColor indexed="54"/>
      </patternFill>
    </fill>
    <fill>
      <patternFill patternType="solid">
        <fgColor indexed="27"/>
        <bgColor indexed="41"/>
      </patternFill>
    </fill>
    <fill>
      <patternFill patternType="darkGray">
        <fgColor indexed="49"/>
        <bgColor indexed="48"/>
      </patternFill>
    </fill>
    <fill>
      <patternFill patternType="solid">
        <fgColor indexed="51"/>
        <bgColor indexed="52"/>
      </patternFill>
    </fill>
    <fill>
      <patternFill patternType="solid">
        <fgColor indexed="20"/>
        <bgColor indexed="36"/>
      </patternFill>
    </fill>
    <fill>
      <patternFill patternType="solid">
        <fgColor indexed="32"/>
        <bgColor indexed="39"/>
      </patternFill>
    </fill>
    <fill>
      <patternFill patternType="darkGray">
        <fgColor indexed="46"/>
        <bgColor indexed="55"/>
      </patternFill>
    </fill>
    <fill>
      <patternFill patternType="darkGray">
        <fgColor indexed="46"/>
        <bgColor indexed="57"/>
      </patternFill>
    </fill>
    <fill>
      <patternFill patternType="solid">
        <fgColor indexed="29"/>
        <bgColor indexed="45"/>
      </patternFill>
    </fill>
    <fill>
      <patternFill patternType="mediumGray">
        <fgColor indexed="11"/>
        <bgColor indexed="22"/>
      </patternFill>
    </fill>
    <fill>
      <patternFill patternType="mediumGray">
        <fgColor indexed="42"/>
        <bgColor indexed="35"/>
      </patternFill>
    </fill>
    <fill>
      <patternFill patternType="solid">
        <fgColor indexed="15"/>
        <bgColor indexed="49"/>
      </patternFill>
    </fill>
    <fill>
      <patternFill patternType="solid">
        <fgColor indexed="12"/>
        <bgColor indexed="62"/>
      </patternFill>
    </fill>
    <fill>
      <patternFill patternType="solid">
        <fgColor indexed="43"/>
        <bgColor indexed="34"/>
      </patternFill>
    </fill>
    <fill>
      <patternFill patternType="solid">
        <fgColor indexed="34"/>
        <bgColor indexed="43"/>
      </patternFill>
    </fill>
    <fill>
      <patternFill patternType="solid">
        <fgColor indexed="23"/>
        <bgColor indexed="19"/>
      </patternFill>
    </fill>
    <fill>
      <patternFill patternType="solid">
        <fgColor indexed="30"/>
        <bgColor indexed="37"/>
      </patternFill>
    </fill>
    <fill>
      <patternFill patternType="solid">
        <fgColor indexed="57"/>
        <bgColor indexed="22"/>
      </patternFill>
    </fill>
    <fill>
      <patternFill patternType="solid">
        <fgColor indexed="11"/>
        <bgColor indexed="30"/>
      </patternFill>
    </fill>
    <fill>
      <patternFill patternType="solid">
        <fgColor indexed="9"/>
        <bgColor indexed="32"/>
      </patternFill>
    </fill>
    <fill>
      <patternFill patternType="solid">
        <fgColor indexed="13"/>
        <bgColor indexed="43"/>
      </patternFill>
    </fill>
    <fill>
      <patternFill patternType="darkGray">
        <fgColor indexed="16"/>
        <bgColor indexed="10"/>
      </patternFill>
    </fill>
    <fill>
      <patternFill patternType="solid">
        <fgColor rgb="FFFFFF00"/>
        <bgColor indexed="64"/>
      </patternFill>
    </fill>
    <fill>
      <patternFill patternType="solid">
        <fgColor indexed="47"/>
        <bgColor indexed="64"/>
      </patternFill>
    </fill>
    <fill>
      <patternFill patternType="solid">
        <fgColor indexed="24"/>
        <bgColor indexed="64"/>
      </patternFill>
    </fill>
    <fill>
      <patternFill patternType="solid">
        <fgColor indexed="41"/>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CCFF"/>
        <bgColor indexed="64"/>
      </patternFill>
    </fill>
  </fills>
  <borders count="213">
    <border>
      <left/>
      <right/>
      <top/>
      <bottom/>
      <diagonal/>
    </border>
    <border>
      <left style="thin">
        <color indexed="8"/>
      </left>
      <right style="thin">
        <color indexed="8"/>
      </right>
      <top style="thin">
        <color indexed="8"/>
      </top>
      <bottom style="thin">
        <color indexed="8"/>
      </bottom>
      <diagonal/>
    </border>
    <border>
      <left style="thin">
        <color indexed="19"/>
      </left>
      <right style="thin">
        <color indexed="19"/>
      </right>
      <top style="thin">
        <color indexed="19"/>
      </top>
      <bottom style="thin">
        <color indexed="19"/>
      </bottom>
      <diagonal/>
    </border>
    <border>
      <left style="thin">
        <color indexed="23"/>
      </left>
      <right style="thin">
        <color indexed="23"/>
      </right>
      <top style="thin">
        <color indexed="23"/>
      </top>
      <bottom style="thin">
        <color indexed="23"/>
      </bottom>
      <diagonal/>
    </border>
    <border>
      <left style="double">
        <color indexed="59"/>
      </left>
      <right style="double">
        <color indexed="59"/>
      </right>
      <top style="double">
        <color indexed="59"/>
      </top>
      <bottom style="double">
        <color indexed="59"/>
      </bottom>
      <diagonal/>
    </border>
    <border>
      <left style="double">
        <color indexed="63"/>
      </left>
      <right style="double">
        <color indexed="63"/>
      </right>
      <top style="double">
        <color indexed="63"/>
      </top>
      <bottom style="double">
        <color indexed="63"/>
      </bottom>
      <diagonal/>
    </border>
    <border>
      <left/>
      <right/>
      <top style="medium">
        <color indexed="8"/>
      </top>
      <bottom style="medium">
        <color indexed="8"/>
      </bottom>
      <diagonal/>
    </border>
    <border>
      <left/>
      <right/>
      <top style="thin">
        <color indexed="8"/>
      </top>
      <bottom style="thin">
        <color indexed="8"/>
      </bottom>
      <diagonal/>
    </border>
    <border>
      <left/>
      <right/>
      <top/>
      <bottom style="thick">
        <color indexed="48"/>
      </bottom>
      <diagonal/>
    </border>
    <border>
      <left/>
      <right/>
      <top/>
      <bottom style="thick">
        <color indexed="52"/>
      </bottom>
      <diagonal/>
    </border>
    <border>
      <left/>
      <right/>
      <top/>
      <bottom style="thick">
        <color indexed="24"/>
      </bottom>
      <diagonal/>
    </border>
    <border>
      <left/>
      <right/>
      <top/>
      <bottom style="thick">
        <color indexed="47"/>
      </bottom>
      <diagonal/>
    </border>
    <border>
      <left/>
      <right/>
      <top/>
      <bottom style="medium">
        <color indexed="47"/>
      </bottom>
      <diagonal/>
    </border>
    <border>
      <left/>
      <right/>
      <top/>
      <bottom style="medium">
        <color indexed="24"/>
      </bottom>
      <diagonal/>
    </border>
    <border>
      <left/>
      <right/>
      <top/>
      <bottom style="medium">
        <color indexed="8"/>
      </bottom>
      <diagonal/>
    </border>
    <border>
      <left/>
      <right/>
      <top/>
      <bottom style="double">
        <color indexed="5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46"/>
      </left>
      <right style="thin">
        <color indexed="46"/>
      </right>
      <top style="thin">
        <color indexed="46"/>
      </top>
      <bottom style="thin">
        <color indexed="46"/>
      </bottom>
      <diagonal/>
    </border>
    <border>
      <left style="thin">
        <color indexed="59"/>
      </left>
      <right style="thin">
        <color indexed="59"/>
      </right>
      <top style="thin">
        <color indexed="59"/>
      </top>
      <bottom style="thin">
        <color indexed="59"/>
      </bottom>
      <diagonal/>
    </border>
    <border>
      <left style="thin">
        <color indexed="63"/>
      </left>
      <right style="thin">
        <color indexed="63"/>
      </right>
      <top style="thin">
        <color indexed="63"/>
      </top>
      <bottom style="thin">
        <color indexed="63"/>
      </bottom>
      <diagonal/>
    </border>
    <border>
      <left/>
      <right/>
      <top style="thin">
        <color indexed="8"/>
      </top>
      <bottom style="double">
        <color indexed="8"/>
      </bottom>
      <diagonal/>
    </border>
    <border>
      <left/>
      <right/>
      <top style="thin">
        <color indexed="48"/>
      </top>
      <bottom style="double">
        <color indexed="48"/>
      </bottom>
      <diagonal/>
    </border>
    <border>
      <left/>
      <right/>
      <top style="thin">
        <color indexed="52"/>
      </top>
      <bottom style="double">
        <color indexed="52"/>
      </bottom>
      <diagonal/>
    </border>
    <border>
      <left/>
      <right/>
      <top style="double">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style="medium">
        <color indexed="8"/>
      </top>
      <bottom/>
      <diagonal/>
    </border>
    <border>
      <left/>
      <right style="medium">
        <color indexed="8"/>
      </right>
      <top style="medium">
        <color indexed="8"/>
      </top>
      <bottom/>
      <diagonal/>
    </border>
    <border>
      <left style="thin">
        <color indexed="8"/>
      </left>
      <right style="medium">
        <color indexed="8"/>
      </right>
      <top/>
      <bottom/>
      <diagonal/>
    </border>
    <border>
      <left style="medium">
        <color indexed="8"/>
      </left>
      <right/>
      <top/>
      <bottom style="thin">
        <color indexed="8"/>
      </bottom>
      <diagonal/>
    </border>
    <border>
      <left/>
      <right/>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bottom style="medium">
        <color indexed="8"/>
      </bottom>
      <diagonal/>
    </border>
    <border>
      <left style="medium">
        <color indexed="8"/>
      </left>
      <right/>
      <top style="medium">
        <color indexed="8"/>
      </top>
      <bottom style="thick">
        <color indexed="8"/>
      </bottom>
      <diagonal/>
    </border>
    <border>
      <left style="medium">
        <color indexed="8"/>
      </left>
      <right/>
      <top style="medium">
        <color indexed="8"/>
      </top>
      <bottom style="medium">
        <color indexed="8"/>
      </bottom>
      <diagonal/>
    </border>
    <border>
      <left/>
      <right style="thin">
        <color indexed="8"/>
      </right>
      <top style="medium">
        <color indexed="8"/>
      </top>
      <bottom style="medium">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8"/>
      </left>
      <right/>
      <top/>
      <bottom/>
      <diagonal/>
    </border>
    <border>
      <left/>
      <right style="thin">
        <color indexed="8"/>
      </right>
      <top/>
      <bottom/>
      <diagonal/>
    </border>
    <border>
      <left style="medium">
        <color indexed="8"/>
      </left>
      <right style="thin">
        <color indexed="8"/>
      </right>
      <top style="medium">
        <color indexed="8"/>
      </top>
      <bottom/>
      <diagonal/>
    </border>
    <border>
      <left style="medium">
        <color indexed="8"/>
      </left>
      <right style="thin">
        <color indexed="8"/>
      </right>
      <top/>
      <bottom/>
      <diagonal/>
    </border>
    <border>
      <left style="medium">
        <color indexed="8"/>
      </left>
      <right style="thin">
        <color indexed="8"/>
      </right>
      <top/>
      <bottom style="medium">
        <color indexed="8"/>
      </bottom>
      <diagonal/>
    </border>
    <border>
      <left style="medium">
        <color indexed="8"/>
      </left>
      <right style="dashed">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bottom/>
      <diagonal/>
    </border>
    <border>
      <left style="medium">
        <color indexed="8"/>
      </left>
      <right style="dashed">
        <color indexed="8"/>
      </right>
      <top style="medium">
        <color indexed="8"/>
      </top>
      <bottom/>
      <diagonal/>
    </border>
    <border>
      <left style="dashed">
        <color indexed="8"/>
      </left>
      <right style="medium">
        <color indexed="8"/>
      </right>
      <top style="medium">
        <color indexed="8"/>
      </top>
      <bottom/>
      <diagonal/>
    </border>
    <border>
      <left style="dashed">
        <color indexed="8"/>
      </left>
      <right/>
      <top style="medium">
        <color indexed="8"/>
      </top>
      <bottom/>
      <diagonal/>
    </border>
    <border>
      <left style="medium">
        <color indexed="8"/>
      </left>
      <right style="dashed">
        <color indexed="8"/>
      </right>
      <top/>
      <bottom/>
      <diagonal/>
    </border>
    <border>
      <left style="dashed">
        <color indexed="8"/>
      </left>
      <right style="medium">
        <color indexed="8"/>
      </right>
      <top/>
      <bottom/>
      <diagonal/>
    </border>
    <border>
      <left style="dashed">
        <color indexed="8"/>
      </left>
      <right/>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dotted">
        <color indexed="8"/>
      </right>
      <top style="medium">
        <color indexed="8"/>
      </top>
      <bottom/>
      <diagonal/>
    </border>
    <border>
      <left style="dotted">
        <color indexed="8"/>
      </left>
      <right style="medium">
        <color indexed="8"/>
      </right>
      <top style="medium">
        <color indexed="8"/>
      </top>
      <bottom/>
      <diagonal/>
    </border>
    <border>
      <left style="dotted">
        <color indexed="8"/>
      </left>
      <right style="medium">
        <color indexed="8"/>
      </right>
      <top/>
      <bottom/>
      <diagonal/>
    </border>
    <border>
      <left style="thin">
        <color indexed="8"/>
      </left>
      <right/>
      <top/>
      <bottom style="medium">
        <color indexed="8"/>
      </bottom>
      <diagonal/>
    </border>
    <border>
      <left style="medium">
        <color indexed="8"/>
      </left>
      <right style="dotted">
        <color indexed="8"/>
      </right>
      <top/>
      <bottom style="medium">
        <color indexed="8"/>
      </bottom>
      <diagonal/>
    </border>
    <border>
      <left style="dotted">
        <color indexed="8"/>
      </left>
      <right style="medium">
        <color indexed="8"/>
      </right>
      <top/>
      <bottom style="medium">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style="medium">
        <color indexed="8"/>
      </left>
      <right/>
      <top style="medium">
        <color indexed="8"/>
      </top>
      <bottom/>
      <diagonal/>
    </border>
    <border>
      <left style="medium">
        <color indexed="8"/>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style="medium">
        <color indexed="8"/>
      </left>
      <right style="thin">
        <color indexed="8"/>
      </right>
      <top style="thin">
        <color indexed="8"/>
      </top>
      <bottom/>
      <diagonal/>
    </border>
    <border>
      <left style="thin">
        <color indexed="8"/>
      </left>
      <right style="thin">
        <color indexed="8"/>
      </right>
      <top style="medium">
        <color indexed="8"/>
      </top>
      <bottom/>
      <diagonal/>
    </border>
    <border>
      <left style="thin">
        <color indexed="8"/>
      </left>
      <right style="thin">
        <color indexed="8"/>
      </right>
      <top/>
      <bottom style="medium">
        <color indexed="8"/>
      </bottom>
      <diagonal/>
    </border>
    <border>
      <left style="medium">
        <color indexed="8"/>
      </left>
      <right style="dotted">
        <color indexed="8"/>
      </right>
      <top/>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
      <left/>
      <right style="dashed">
        <color indexed="8"/>
      </right>
      <top style="thin">
        <color indexed="8"/>
      </top>
      <bottom style="medium">
        <color indexed="8"/>
      </bottom>
      <diagonal/>
    </border>
    <border>
      <left style="dashed">
        <color indexed="8"/>
      </left>
      <right style="dashed">
        <color indexed="8"/>
      </right>
      <top style="thin">
        <color indexed="8"/>
      </top>
      <bottom style="medium">
        <color indexed="8"/>
      </bottom>
      <diagonal/>
    </border>
    <border>
      <left style="medium">
        <color indexed="8"/>
      </left>
      <right style="thin">
        <color indexed="8"/>
      </right>
      <top style="medium">
        <color indexed="8"/>
      </top>
      <bottom style="hair">
        <color indexed="8"/>
      </bottom>
      <diagonal/>
    </border>
    <border>
      <left style="thin">
        <color indexed="8"/>
      </left>
      <right style="thin">
        <color indexed="8"/>
      </right>
      <top style="medium">
        <color indexed="8"/>
      </top>
      <bottom style="hair">
        <color indexed="8"/>
      </bottom>
      <diagonal/>
    </border>
    <border>
      <left style="thin">
        <color indexed="8"/>
      </left>
      <right/>
      <top style="medium">
        <color indexed="8"/>
      </top>
      <bottom style="hair">
        <color indexed="8"/>
      </bottom>
      <diagonal/>
    </border>
    <border>
      <left style="medium">
        <color indexed="8"/>
      </left>
      <right style="dotted">
        <color indexed="8"/>
      </right>
      <top style="medium">
        <color indexed="8"/>
      </top>
      <bottom style="hair">
        <color indexed="8"/>
      </bottom>
      <diagonal/>
    </border>
    <border>
      <left/>
      <right/>
      <top style="medium">
        <color indexed="8"/>
      </top>
      <bottom style="hair">
        <color indexed="8"/>
      </bottom>
      <diagonal/>
    </border>
    <border>
      <left style="dotted">
        <color indexed="8"/>
      </left>
      <right style="medium">
        <color indexed="8"/>
      </right>
      <top style="medium">
        <color indexed="8"/>
      </top>
      <bottom style="hair">
        <color indexed="8"/>
      </bottom>
      <diagonal/>
    </border>
    <border>
      <left style="thin">
        <color indexed="8"/>
      </left>
      <right style="thin">
        <color indexed="8"/>
      </right>
      <top/>
      <bottom style="hair">
        <color indexed="8"/>
      </bottom>
      <diagonal/>
    </border>
    <border>
      <left style="thin">
        <color indexed="8"/>
      </left>
      <right/>
      <top/>
      <bottom style="hair">
        <color indexed="8"/>
      </bottom>
      <diagonal/>
    </border>
    <border>
      <left/>
      <right style="thin">
        <color indexed="8"/>
      </right>
      <top/>
      <bottom style="hair">
        <color indexed="8"/>
      </bottom>
      <diagonal/>
    </border>
    <border>
      <left style="medium">
        <color indexed="8"/>
      </left>
      <right style="thin">
        <color indexed="8"/>
      </right>
      <top style="hair">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style="medium">
        <color indexed="8"/>
      </left>
      <right style="dotted">
        <color indexed="8"/>
      </right>
      <top style="hair">
        <color indexed="8"/>
      </top>
      <bottom style="hair">
        <color indexed="8"/>
      </bottom>
      <diagonal/>
    </border>
    <border>
      <left/>
      <right/>
      <top style="hair">
        <color indexed="8"/>
      </top>
      <bottom style="hair">
        <color indexed="8"/>
      </bottom>
      <diagonal/>
    </border>
    <border>
      <left style="dotted">
        <color indexed="8"/>
      </left>
      <right style="medium">
        <color indexed="8"/>
      </right>
      <top style="hair">
        <color indexed="8"/>
      </top>
      <bottom style="hair">
        <color indexed="8"/>
      </bottom>
      <diagonal/>
    </border>
    <border>
      <left style="dotted">
        <color indexed="8"/>
      </left>
      <right style="dotted">
        <color indexed="8"/>
      </right>
      <top style="hair">
        <color indexed="8"/>
      </top>
      <bottom style="hair">
        <color indexed="8"/>
      </bottom>
      <diagonal/>
    </border>
    <border>
      <left style="medium">
        <color indexed="8"/>
      </left>
      <right style="thin">
        <color indexed="8"/>
      </right>
      <top style="hair">
        <color indexed="8"/>
      </top>
      <bottom/>
      <diagonal/>
    </border>
    <border>
      <left style="thin">
        <color indexed="8"/>
      </left>
      <right style="thin">
        <color indexed="8"/>
      </right>
      <top style="hair">
        <color indexed="8"/>
      </top>
      <bottom/>
      <diagonal/>
    </border>
    <border>
      <left style="thin">
        <color indexed="8"/>
      </left>
      <right/>
      <top style="hair">
        <color indexed="8"/>
      </top>
      <bottom/>
      <diagonal/>
    </border>
    <border>
      <left style="medium">
        <color indexed="8"/>
      </left>
      <right style="thin">
        <color indexed="8"/>
      </right>
      <top style="hair">
        <color indexed="8"/>
      </top>
      <bottom style="double">
        <color indexed="8"/>
      </bottom>
      <diagonal/>
    </border>
    <border>
      <left style="thin">
        <color indexed="8"/>
      </left>
      <right style="thin">
        <color indexed="8"/>
      </right>
      <top style="hair">
        <color indexed="8"/>
      </top>
      <bottom style="double">
        <color indexed="8"/>
      </bottom>
      <diagonal/>
    </border>
    <border>
      <left style="thin">
        <color indexed="8"/>
      </left>
      <right/>
      <top style="hair">
        <color indexed="8"/>
      </top>
      <bottom style="double">
        <color indexed="8"/>
      </bottom>
      <diagonal/>
    </border>
    <border>
      <left style="medium">
        <color indexed="8"/>
      </left>
      <right style="dotted">
        <color indexed="8"/>
      </right>
      <top style="hair">
        <color indexed="8"/>
      </top>
      <bottom style="double">
        <color indexed="8"/>
      </bottom>
      <diagonal/>
    </border>
    <border>
      <left/>
      <right/>
      <top style="hair">
        <color indexed="8"/>
      </top>
      <bottom style="double">
        <color indexed="8"/>
      </bottom>
      <diagonal/>
    </border>
    <border>
      <left style="dotted">
        <color indexed="8"/>
      </left>
      <right style="medium">
        <color indexed="8"/>
      </right>
      <top style="hair">
        <color indexed="8"/>
      </top>
      <bottom style="double">
        <color indexed="8"/>
      </bottom>
      <diagonal/>
    </border>
    <border>
      <left style="medium">
        <color indexed="8"/>
      </left>
      <right style="thin">
        <color indexed="8"/>
      </right>
      <top style="double">
        <color indexed="8"/>
      </top>
      <bottom style="hair">
        <color indexed="8"/>
      </bottom>
      <diagonal/>
    </border>
    <border>
      <left style="thin">
        <color indexed="8"/>
      </left>
      <right style="thin">
        <color indexed="8"/>
      </right>
      <top style="double">
        <color indexed="8"/>
      </top>
      <bottom style="hair">
        <color indexed="8"/>
      </bottom>
      <diagonal/>
    </border>
    <border>
      <left style="thin">
        <color indexed="8"/>
      </left>
      <right/>
      <top style="double">
        <color indexed="8"/>
      </top>
      <bottom style="hair">
        <color indexed="8"/>
      </bottom>
      <diagonal/>
    </border>
    <border>
      <left style="medium">
        <color indexed="8"/>
      </left>
      <right style="dotted">
        <color indexed="8"/>
      </right>
      <top style="double">
        <color indexed="8"/>
      </top>
      <bottom style="hair">
        <color indexed="8"/>
      </bottom>
      <diagonal/>
    </border>
    <border>
      <left/>
      <right/>
      <top style="double">
        <color indexed="8"/>
      </top>
      <bottom style="hair">
        <color indexed="8"/>
      </bottom>
      <diagonal/>
    </border>
    <border>
      <left style="dotted">
        <color indexed="8"/>
      </left>
      <right style="medium">
        <color indexed="8"/>
      </right>
      <top style="double">
        <color indexed="8"/>
      </top>
      <bottom style="hair">
        <color indexed="8"/>
      </bottom>
      <diagonal/>
    </border>
    <border>
      <left style="medium">
        <color indexed="8"/>
      </left>
      <right style="thin">
        <color indexed="8"/>
      </right>
      <top/>
      <bottom style="hair">
        <color indexed="8"/>
      </bottom>
      <diagonal/>
    </border>
    <border>
      <left style="medium">
        <color indexed="8"/>
      </left>
      <right style="dotted">
        <color indexed="8"/>
      </right>
      <top/>
      <bottom style="hair">
        <color indexed="8"/>
      </bottom>
      <diagonal/>
    </border>
    <border>
      <left/>
      <right/>
      <top/>
      <bottom style="hair">
        <color indexed="8"/>
      </bottom>
      <diagonal/>
    </border>
    <border>
      <left style="dotted">
        <color indexed="8"/>
      </left>
      <right style="medium">
        <color indexed="8"/>
      </right>
      <top/>
      <bottom style="hair">
        <color indexed="8"/>
      </bottom>
      <diagonal/>
    </border>
    <border>
      <left style="medium">
        <color indexed="8"/>
      </left>
      <right style="dotted">
        <color indexed="8"/>
      </right>
      <top style="hair">
        <color indexed="8"/>
      </top>
      <bottom/>
      <diagonal/>
    </border>
    <border>
      <left/>
      <right/>
      <top style="hair">
        <color indexed="8"/>
      </top>
      <bottom/>
      <diagonal/>
    </border>
    <border>
      <left style="dotted">
        <color indexed="8"/>
      </left>
      <right style="medium">
        <color indexed="8"/>
      </right>
      <top style="hair">
        <color indexed="8"/>
      </top>
      <bottom/>
      <diagonal/>
    </border>
    <border>
      <left style="medium">
        <color indexed="8"/>
      </left>
      <right style="dotted">
        <color indexed="8"/>
      </right>
      <top style="hair">
        <color indexed="8"/>
      </top>
      <bottom style="medium">
        <color indexed="8"/>
      </bottom>
      <diagonal/>
    </border>
    <border>
      <left style="dotted">
        <color indexed="8"/>
      </left>
      <right style="dotted">
        <color indexed="8"/>
      </right>
      <top style="hair">
        <color indexed="8"/>
      </top>
      <bottom style="medium">
        <color indexed="8"/>
      </bottom>
      <diagonal/>
    </border>
    <border>
      <left style="dotted">
        <color indexed="8"/>
      </left>
      <right style="medium">
        <color indexed="8"/>
      </right>
      <top style="hair">
        <color indexed="8"/>
      </top>
      <bottom style="medium">
        <color indexed="8"/>
      </bottom>
      <diagonal/>
    </border>
    <border>
      <left style="medium">
        <color indexed="8"/>
      </left>
      <right style="medium">
        <color indexed="8"/>
      </right>
      <top/>
      <bottom style="thin">
        <color indexed="8"/>
      </bottom>
      <diagonal/>
    </border>
    <border>
      <left style="medium">
        <color indexed="8"/>
      </left>
      <right style="dashed">
        <color indexed="8"/>
      </right>
      <top/>
      <bottom style="thin">
        <color indexed="8"/>
      </bottom>
      <diagonal/>
    </border>
    <border>
      <left style="dashed">
        <color indexed="8"/>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dashed">
        <color indexed="8"/>
      </right>
      <top style="thin">
        <color indexed="8"/>
      </top>
      <bottom/>
      <diagonal/>
    </border>
    <border>
      <left style="dashed">
        <color indexed="8"/>
      </left>
      <right style="medium">
        <color indexed="8"/>
      </right>
      <top style="thin">
        <color indexed="8"/>
      </top>
      <bottom/>
      <diagonal/>
    </border>
    <border>
      <left style="medium">
        <color indexed="8"/>
      </left>
      <right style="dashed">
        <color indexed="8"/>
      </right>
      <top/>
      <bottom style="medium">
        <color indexed="8"/>
      </bottom>
      <diagonal/>
    </border>
    <border>
      <left style="dashed">
        <color indexed="8"/>
      </left>
      <right style="medium">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top style="thin">
        <color indexed="8"/>
      </top>
      <bottom/>
      <diagonal/>
    </border>
    <border>
      <left style="medium">
        <color indexed="8"/>
      </left>
      <right style="medium">
        <color indexed="8"/>
      </right>
      <top style="medium">
        <color indexed="8"/>
      </top>
      <bottom style="medium">
        <color indexed="8"/>
      </bottom>
      <diagonal/>
    </border>
    <border>
      <left style="thin">
        <color indexed="8"/>
      </left>
      <right style="medium">
        <color indexed="8"/>
      </right>
      <top style="medium">
        <color indexed="8"/>
      </top>
      <bottom style="thick">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style="thin">
        <color indexed="64"/>
      </bottom>
      <diagonal/>
    </border>
    <border>
      <left/>
      <right style="thin">
        <color indexed="8"/>
      </right>
      <top style="medium">
        <color indexed="8"/>
      </top>
      <bottom style="thick">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medium">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medium">
        <color indexed="8"/>
      </right>
      <top style="medium">
        <color indexed="8"/>
      </top>
      <bottom style="thin">
        <color indexed="8"/>
      </bottom>
      <diagonal/>
    </border>
    <border>
      <left style="medium">
        <color indexed="8"/>
      </left>
      <right style="thin">
        <color indexed="8"/>
      </right>
      <top style="medium">
        <color indexed="8"/>
      </top>
      <bottom style="thick">
        <color indexed="8"/>
      </bottom>
      <diagonal/>
    </border>
    <border>
      <left/>
      <right style="medium">
        <color indexed="8"/>
      </right>
      <top style="thin">
        <color indexed="64"/>
      </top>
      <bottom style="double">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medium">
        <color indexed="54"/>
      </left>
      <right/>
      <top style="medium">
        <color indexed="54"/>
      </top>
      <bottom style="thin">
        <color indexed="54"/>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54"/>
      </left>
      <right/>
      <top/>
      <bottom/>
      <diagonal/>
    </border>
    <border>
      <left style="thin">
        <color indexed="64"/>
      </left>
      <right/>
      <top/>
      <bottom/>
      <diagonal/>
    </border>
    <border>
      <left style="thin">
        <color indexed="54"/>
      </left>
      <right/>
      <top/>
      <bottom style="thin">
        <color indexed="54"/>
      </bottom>
      <diagonal/>
    </border>
    <border>
      <left/>
      <right/>
      <top/>
      <bottom style="thin">
        <color indexed="54"/>
      </bottom>
      <diagonal/>
    </border>
    <border>
      <left/>
      <right style="thin">
        <color indexed="64"/>
      </right>
      <top/>
      <bottom style="thin">
        <color indexed="54"/>
      </bottom>
      <diagonal/>
    </border>
    <border>
      <left style="thin">
        <color indexed="54"/>
      </left>
      <right/>
      <top style="thin">
        <color indexed="54"/>
      </top>
      <bottom style="thin">
        <color indexed="64"/>
      </bottom>
      <diagonal/>
    </border>
    <border>
      <left/>
      <right/>
      <top style="thin">
        <color indexed="54"/>
      </top>
      <bottom style="thin">
        <color indexed="64"/>
      </bottom>
      <diagonal/>
    </border>
    <border>
      <left/>
      <right style="thin">
        <color indexed="64"/>
      </right>
      <top style="thin">
        <color indexed="54"/>
      </top>
      <bottom style="thin">
        <color indexed="64"/>
      </bottom>
      <diagonal/>
    </border>
    <border>
      <left style="thin">
        <color indexed="64"/>
      </left>
      <right/>
      <top style="thin">
        <color indexed="64"/>
      </top>
      <bottom style="medium">
        <color indexed="64"/>
      </bottom>
      <diagonal/>
    </border>
    <border>
      <left style="medium">
        <color indexed="54"/>
      </left>
      <right/>
      <top style="thin">
        <color indexed="5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hair">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top/>
      <bottom style="hair">
        <color indexed="64"/>
      </bottom>
      <diagonal/>
    </border>
    <border>
      <left/>
      <right/>
      <top/>
      <bottom style="hair">
        <color indexed="64"/>
      </bottom>
      <diagonal/>
    </border>
    <border>
      <left style="thin">
        <color indexed="64"/>
      </left>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thin">
        <color indexed="64"/>
      </right>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403">
    <xf numFmtId="0" fontId="0" fillId="0" borderId="0"/>
    <xf numFmtId="164" fontId="104" fillId="0" borderId="0" applyFill="0" applyBorder="0" applyProtection="0"/>
    <xf numFmtId="0" fontId="1" fillId="2" borderId="0" applyNumberFormat="0" applyBorder="0" applyProtection="0"/>
    <xf numFmtId="0" fontId="1" fillId="3" borderId="0" applyNumberFormat="0" applyBorder="0" applyProtection="0"/>
    <xf numFmtId="0" fontId="1" fillId="4" borderId="0" applyNumberFormat="0" applyBorder="0" applyProtection="0"/>
    <xf numFmtId="0" fontId="1" fillId="5" borderId="0" applyNumberFormat="0" applyBorder="0" applyProtection="0"/>
    <xf numFmtId="0" fontId="1" fillId="6" borderId="0" applyNumberFormat="0" applyBorder="0" applyProtection="0"/>
    <xf numFmtId="0" fontId="1" fillId="7" borderId="0" applyNumberFormat="0" applyBorder="0" applyProtection="0"/>
    <xf numFmtId="0" fontId="1" fillId="8" borderId="0" applyNumberFormat="0" applyBorder="0" applyProtection="0"/>
    <xf numFmtId="0" fontId="1" fillId="9" borderId="0" applyNumberFormat="0" applyBorder="0" applyProtection="0"/>
    <xf numFmtId="0" fontId="1" fillId="10" borderId="0" applyNumberFormat="0" applyBorder="0" applyProtection="0"/>
    <xf numFmtId="0" fontId="1" fillId="11" borderId="0" applyNumberFormat="0" applyBorder="0" applyProtection="0"/>
    <xf numFmtId="0" fontId="1" fillId="12" borderId="0" applyNumberFormat="0" applyBorder="0" applyProtection="0"/>
    <xf numFmtId="0" fontId="1" fillId="13" borderId="0" applyNumberFormat="0" applyBorder="0" applyProtection="0"/>
    <xf numFmtId="0" fontId="1" fillId="2" borderId="0" applyNumberFormat="0" applyBorder="0" applyProtection="0"/>
    <xf numFmtId="0" fontId="1" fillId="14" borderId="0" applyNumberFormat="0" applyBorder="0" applyProtection="0"/>
    <xf numFmtId="0" fontId="1" fillId="4" borderId="0" applyNumberFormat="0" applyBorder="0" applyProtection="0"/>
    <xf numFmtId="0" fontId="1" fillId="15" borderId="0" applyNumberFormat="0" applyBorder="0" applyProtection="0"/>
    <xf numFmtId="0" fontId="1" fillId="6" borderId="0" applyNumberFormat="0" applyBorder="0" applyProtection="0"/>
    <xf numFmtId="0" fontId="1" fillId="16" borderId="0" applyNumberFormat="0" applyBorder="0" applyProtection="0"/>
    <xf numFmtId="0" fontId="1" fillId="17" borderId="0" applyNumberFormat="0" applyBorder="0" applyProtection="0"/>
    <xf numFmtId="0" fontId="1" fillId="18" borderId="0" applyNumberFormat="0" applyBorder="0" applyProtection="0"/>
    <xf numFmtId="0" fontId="1" fillId="10" borderId="0" applyNumberFormat="0" applyBorder="0" applyProtection="0"/>
    <xf numFmtId="0" fontId="1" fillId="19" borderId="0" applyNumberFormat="0" applyBorder="0" applyProtection="0"/>
    <xf numFmtId="0" fontId="1" fillId="2" borderId="0" applyNumberFormat="0" applyBorder="0" applyProtection="0"/>
    <xf numFmtId="0" fontId="1" fillId="20" borderId="0" applyNumberFormat="0" applyBorder="0" applyProtection="0"/>
    <xf numFmtId="0" fontId="2" fillId="2" borderId="0" applyNumberFormat="0" applyBorder="0" applyProtection="0"/>
    <xf numFmtId="0" fontId="2" fillId="21" borderId="0" applyNumberFormat="0" applyBorder="0" applyProtection="0"/>
    <xf numFmtId="0" fontId="2" fillId="22" borderId="0" applyNumberFormat="0" applyBorder="0" applyProtection="0"/>
    <xf numFmtId="0" fontId="2" fillId="23" borderId="0" applyNumberFormat="0" applyBorder="0" applyProtection="0"/>
    <xf numFmtId="0" fontId="2" fillId="24" borderId="0" applyNumberFormat="0" applyBorder="0" applyProtection="0"/>
    <xf numFmtId="0" fontId="2" fillId="25" borderId="0" applyNumberFormat="0" applyBorder="0" applyProtection="0"/>
    <xf numFmtId="0" fontId="2" fillId="17" borderId="0" applyNumberFormat="0" applyBorder="0" applyProtection="0"/>
    <xf numFmtId="0" fontId="2" fillId="26" borderId="0" applyNumberFormat="0" applyBorder="0" applyProtection="0"/>
    <xf numFmtId="0" fontId="2" fillId="27" borderId="0" applyNumberFormat="0" applyBorder="0" applyProtection="0"/>
    <xf numFmtId="0" fontId="2" fillId="28" borderId="0" applyNumberFormat="0" applyBorder="0" applyProtection="0"/>
    <xf numFmtId="0" fontId="2" fillId="2" borderId="0" applyNumberFormat="0" applyBorder="0" applyProtection="0"/>
    <xf numFmtId="0" fontId="2" fillId="29" borderId="0" applyNumberFormat="0" applyBorder="0" applyProtection="0"/>
    <xf numFmtId="0" fontId="1" fillId="30" borderId="0" applyNumberFormat="0" applyBorder="0" applyProtection="0"/>
    <xf numFmtId="0" fontId="1" fillId="30" borderId="0" applyNumberFormat="0" applyBorder="0" applyProtection="0"/>
    <xf numFmtId="0" fontId="2" fillId="6" borderId="0" applyNumberFormat="0" applyBorder="0" applyProtection="0"/>
    <xf numFmtId="0" fontId="2" fillId="31" borderId="0" applyNumberFormat="0" applyBorder="0" applyProtection="0"/>
    <xf numFmtId="0" fontId="2" fillId="32" borderId="0" applyNumberFormat="0" applyBorder="0" applyProtection="0"/>
    <xf numFmtId="0" fontId="2" fillId="32" borderId="0" applyNumberFormat="0" applyBorder="0" applyProtection="0"/>
    <xf numFmtId="0" fontId="1" fillId="12" borderId="0" applyNumberFormat="0" applyBorder="0" applyProtection="0"/>
    <xf numFmtId="0" fontId="1" fillId="10" borderId="0" applyNumberFormat="0" applyBorder="0" applyProtection="0"/>
    <xf numFmtId="0" fontId="2" fillId="33" borderId="0" applyNumberFormat="0" applyBorder="0" applyProtection="0"/>
    <xf numFmtId="0" fontId="2" fillId="22" borderId="0" applyNumberFormat="0" applyBorder="0" applyProtection="0"/>
    <xf numFmtId="0" fontId="2" fillId="34" borderId="0" applyNumberFormat="0" applyBorder="0" applyProtection="0"/>
    <xf numFmtId="0" fontId="2" fillId="34" borderId="0" applyNumberFormat="0" applyBorder="0" applyProtection="0"/>
    <xf numFmtId="0" fontId="1" fillId="12" borderId="0" applyNumberFormat="0" applyBorder="0" applyProtection="0"/>
    <xf numFmtId="0" fontId="1" fillId="8" borderId="0" applyNumberFormat="0" applyBorder="0" applyProtection="0"/>
    <xf numFmtId="0" fontId="2" fillId="10" borderId="0" applyNumberFormat="0" applyBorder="0" applyProtection="0"/>
    <xf numFmtId="0" fontId="2" fillId="35" borderId="0" applyNumberFormat="0" applyBorder="0" applyProtection="0"/>
    <xf numFmtId="0" fontId="2" fillId="36" borderId="0" applyNumberFormat="0" applyBorder="0" applyProtection="0"/>
    <xf numFmtId="0" fontId="2" fillId="36" borderId="0" applyNumberFormat="0" applyBorder="0" applyProtection="0"/>
    <xf numFmtId="0" fontId="1" fillId="30" borderId="0" applyNumberFormat="0" applyBorder="0" applyProtection="0"/>
    <xf numFmtId="0" fontId="1" fillId="10" borderId="0" applyNumberFormat="0" applyBorder="0" applyProtection="0"/>
    <xf numFmtId="0" fontId="2" fillId="10" borderId="0" applyNumberFormat="0" applyBorder="0" applyProtection="0"/>
    <xf numFmtId="0" fontId="2" fillId="17" borderId="0" applyNumberFormat="0" applyBorder="0" applyProtection="0"/>
    <xf numFmtId="0" fontId="2" fillId="37" borderId="0" applyNumberFormat="0" applyBorder="0" applyProtection="0"/>
    <xf numFmtId="0" fontId="2" fillId="37" borderId="0" applyNumberFormat="0" applyBorder="0" applyProtection="0"/>
    <xf numFmtId="0" fontId="1" fillId="38" borderId="0" applyNumberFormat="0" applyBorder="0" applyProtection="0"/>
    <xf numFmtId="0" fontId="1" fillId="30" borderId="0" applyNumberFormat="0" applyBorder="0" applyProtection="0"/>
    <xf numFmtId="0" fontId="2" fillId="6" borderId="0" applyNumberFormat="0" applyBorder="0" applyProtection="0"/>
    <xf numFmtId="0" fontId="2" fillId="27" borderId="0" applyNumberFormat="0" applyBorder="0" applyProtection="0"/>
    <xf numFmtId="0" fontId="2" fillId="39" borderId="0" applyNumberFormat="0" applyBorder="0" applyProtection="0"/>
    <xf numFmtId="0" fontId="2" fillId="39" borderId="0" applyNumberFormat="0" applyBorder="0" applyProtection="0"/>
    <xf numFmtId="0" fontId="1" fillId="12" borderId="0" applyNumberFormat="0" applyBorder="0" applyProtection="0"/>
    <xf numFmtId="0" fontId="1" fillId="2" borderId="0" applyNumberFormat="0" applyBorder="0" applyProtection="0"/>
    <xf numFmtId="0" fontId="2" fillId="2" borderId="0" applyNumberFormat="0" applyBorder="0" applyProtection="0"/>
    <xf numFmtId="0" fontId="2" fillId="31" borderId="0" applyNumberFormat="0" applyBorder="0" applyProtection="0"/>
    <xf numFmtId="0" fontId="2" fillId="40" borderId="0" applyNumberFormat="0" applyBorder="0" applyProtection="0"/>
    <xf numFmtId="0" fontId="2" fillId="40" borderId="0" applyNumberFormat="0" applyBorder="0" applyProtection="0"/>
    <xf numFmtId="0" fontId="57" fillId="0" borderId="0"/>
    <xf numFmtId="165" fontId="104" fillId="0" borderId="0" applyFill="0" applyBorder="0" applyProtection="0"/>
    <xf numFmtId="165" fontId="104" fillId="0" borderId="0" applyFill="0" applyBorder="0" applyProtection="0"/>
    <xf numFmtId="165" fontId="104" fillId="0" borderId="0" applyFill="0" applyBorder="0" applyProtection="0"/>
    <xf numFmtId="165" fontId="104" fillId="0" borderId="0" applyFill="0" applyBorder="0" applyProtection="0"/>
    <xf numFmtId="165" fontId="104" fillId="0" borderId="0" applyFill="0" applyBorder="0" applyProtection="0"/>
    <xf numFmtId="165" fontId="104" fillId="0" borderId="0" applyFill="0" applyBorder="0" applyProtection="0"/>
    <xf numFmtId="0" fontId="3" fillId="0" borderId="0">
      <alignment horizontal="center" wrapText="1"/>
      <protection locked="0"/>
    </xf>
    <xf numFmtId="166" fontId="4" fillId="33" borderId="0"/>
    <xf numFmtId="0" fontId="5" fillId="4" borderId="0" applyNumberFormat="0" applyBorder="0" applyProtection="0"/>
    <xf numFmtId="0" fontId="6" fillId="41" borderId="0" applyNumberFormat="0" applyBorder="0" applyProtection="0"/>
    <xf numFmtId="0" fontId="104" fillId="0" borderId="1" applyNumberFormat="0" applyFill="0" applyProtection="0"/>
    <xf numFmtId="167" fontId="7" fillId="0" borderId="0" applyFill="0" applyBorder="0"/>
    <xf numFmtId="167" fontId="7" fillId="0" borderId="0" applyFill="0" applyBorder="0"/>
    <xf numFmtId="167" fontId="7" fillId="0" borderId="0" applyFill="0" applyBorder="0"/>
    <xf numFmtId="0" fontId="8" fillId="10" borderId="3" applyNumberFormat="0" applyProtection="0"/>
    <xf numFmtId="0" fontId="8" fillId="10" borderId="3" applyNumberFormat="0" applyProtection="0"/>
    <xf numFmtId="0" fontId="9" fillId="42" borderId="2" applyNumberFormat="0" applyProtection="0"/>
    <xf numFmtId="0" fontId="10" fillId="33" borderId="5" applyNumberFormat="0" applyProtection="0"/>
    <xf numFmtId="0" fontId="10" fillId="43" borderId="4" applyNumberFormat="0" applyProtection="0"/>
    <xf numFmtId="0" fontId="11" fillId="38" borderId="1">
      <alignment horizontal="center" vertical="center" wrapText="1"/>
    </xf>
    <xf numFmtId="164"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4"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4" fontId="104" fillId="0" borderId="0" applyFill="0" applyBorder="0" applyProtection="0"/>
    <xf numFmtId="164" fontId="104" fillId="0" borderId="0" applyFill="0" applyBorder="0" applyProtection="0"/>
    <xf numFmtId="169"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4" fontId="54" fillId="0" borderId="0" applyFill="0" applyBorder="0" applyProtection="0"/>
    <xf numFmtId="168" fontId="104" fillId="0" borderId="0" applyFill="0" applyBorder="0" applyProtection="0"/>
    <xf numFmtId="168" fontId="104" fillId="0" borderId="0" applyFill="0" applyBorder="0" applyProtection="0"/>
    <xf numFmtId="170" fontId="104" fillId="0" borderId="0" applyFill="0" applyBorder="0" applyProtection="0"/>
    <xf numFmtId="170" fontId="104" fillId="0" borderId="0" applyFill="0" applyBorder="0" applyProtection="0"/>
    <xf numFmtId="164" fontId="104" fillId="0" borderId="0" applyFill="0" applyBorder="0" applyProtection="0"/>
    <xf numFmtId="168" fontId="104" fillId="0" borderId="0" applyFill="0" applyBorder="0" applyProtection="0"/>
    <xf numFmtId="164" fontId="104" fillId="0" borderId="0" applyFill="0" applyBorder="0" applyProtection="0"/>
    <xf numFmtId="164" fontId="104" fillId="0" borderId="0" applyFill="0" applyBorder="0" applyProtection="0"/>
    <xf numFmtId="164" fontId="104" fillId="0" borderId="0" applyFill="0" applyBorder="0" applyProtection="0"/>
    <xf numFmtId="164" fontId="104" fillId="0" borderId="0" applyFill="0" applyBorder="0" applyProtection="0"/>
    <xf numFmtId="168" fontId="104" fillId="0" borderId="0" applyFill="0" applyBorder="0" applyProtection="0"/>
    <xf numFmtId="0" fontId="104" fillId="0" borderId="0" applyFill="0" applyBorder="0" applyProtection="0"/>
    <xf numFmtId="168" fontId="104" fillId="0" borderId="0" applyFill="0" applyBorder="0" applyProtection="0"/>
    <xf numFmtId="169"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4" fontId="104" fillId="0" borderId="0" applyFill="0" applyBorder="0" applyProtection="0"/>
    <xf numFmtId="164" fontId="104" fillId="0" borderId="0" applyFill="0" applyBorder="0" applyProtection="0"/>
    <xf numFmtId="168" fontId="104" fillId="0" borderId="0" applyFill="0" applyBorder="0" applyProtection="0"/>
    <xf numFmtId="164" fontId="104" fillId="0" borderId="0" applyFill="0" applyBorder="0" applyProtection="0"/>
    <xf numFmtId="164"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4"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4" fontId="104" fillId="0" borderId="0" applyFill="0" applyBorder="0" applyProtection="0"/>
    <xf numFmtId="168" fontId="104" fillId="0" borderId="0" applyFill="0" applyBorder="0" applyProtection="0"/>
    <xf numFmtId="164" fontId="104" fillId="0" borderId="0" applyFill="0" applyBorder="0" applyProtection="0"/>
    <xf numFmtId="164" fontId="104" fillId="0" borderId="0" applyFill="0" applyBorder="0" applyProtection="0"/>
    <xf numFmtId="168" fontId="104" fillId="0" borderId="0" applyFill="0" applyBorder="0" applyProtection="0"/>
    <xf numFmtId="164" fontId="104" fillId="0" borderId="0" applyFill="0" applyBorder="0" applyProtection="0"/>
    <xf numFmtId="164" fontId="104" fillId="0" borderId="0" applyFill="0" applyBorder="0" applyProtection="0"/>
    <xf numFmtId="40" fontId="104" fillId="0" borderId="0" applyFill="0" applyBorder="0" applyProtection="0"/>
    <xf numFmtId="164" fontId="104" fillId="0" borderId="0" applyFill="0" applyBorder="0" applyProtection="0"/>
    <xf numFmtId="0" fontId="12" fillId="0" borderId="0" applyNumberFormat="0"/>
    <xf numFmtId="0" fontId="13" fillId="0" borderId="0" applyNumberFormat="0"/>
    <xf numFmtId="171" fontId="104" fillId="0" borderId="0" applyFill="0" applyBorder="0" applyProtection="0"/>
    <xf numFmtId="172" fontId="104" fillId="0" borderId="0" applyFill="0" applyBorder="0" applyProtection="0"/>
    <xf numFmtId="172" fontId="104" fillId="0" borderId="0" applyFill="0" applyBorder="0" applyProtection="0"/>
    <xf numFmtId="172" fontId="104" fillId="0" borderId="0" applyFill="0" applyBorder="0" applyProtection="0"/>
    <xf numFmtId="173" fontId="104" fillId="0" borderId="0" applyFill="0" applyBorder="0" applyProtection="0"/>
    <xf numFmtId="173" fontId="104" fillId="0" borderId="0" applyFill="0" applyBorder="0" applyProtection="0"/>
    <xf numFmtId="173" fontId="104" fillId="0" borderId="0" applyFill="0" applyBorder="0" applyProtection="0"/>
    <xf numFmtId="171" fontId="104" fillId="0" borderId="0" applyFill="0" applyBorder="0" applyProtection="0"/>
    <xf numFmtId="0" fontId="14" fillId="44" borderId="0" applyNumberFormat="0" applyBorder="0" applyProtection="0"/>
    <xf numFmtId="0" fontId="14" fillId="45" borderId="0" applyNumberFormat="0" applyBorder="0" applyProtection="0"/>
    <xf numFmtId="0" fontId="14" fillId="46" borderId="0" applyNumberFormat="0" applyBorder="0" applyProtection="0"/>
    <xf numFmtId="0" fontId="15" fillId="0" borderId="0" applyNumberFormat="0"/>
    <xf numFmtId="0" fontId="16" fillId="0" borderId="0" applyNumberFormat="0" applyFill="0" applyBorder="0" applyProtection="0"/>
    <xf numFmtId="0" fontId="17" fillId="0" borderId="0" applyNumberFormat="0" applyFill="0" applyBorder="0" applyProtection="0"/>
    <xf numFmtId="0" fontId="18" fillId="8" borderId="0" applyNumberFormat="0" applyBorder="0" applyProtection="0"/>
    <xf numFmtId="0" fontId="19" fillId="47" borderId="0" applyNumberFormat="0" applyBorder="0" applyProtection="0"/>
    <xf numFmtId="0" fontId="20" fillId="10" borderId="0" applyNumberFormat="0" applyBorder="0" applyProtection="0"/>
    <xf numFmtId="0" fontId="21" fillId="0" borderId="6" applyNumberFormat="0" applyProtection="0"/>
    <xf numFmtId="0" fontId="21" fillId="0" borderId="7">
      <alignment horizontal="left" vertical="center"/>
    </xf>
    <xf numFmtId="0" fontId="21" fillId="0" borderId="7">
      <alignment horizontal="left" vertical="center"/>
    </xf>
    <xf numFmtId="0" fontId="22" fillId="0" borderId="9" applyNumberFormat="0" applyFill="0" applyProtection="0"/>
    <xf numFmtId="0" fontId="23" fillId="0" borderId="8" applyNumberFormat="0" applyFill="0" applyProtection="0"/>
    <xf numFmtId="0" fontId="24" fillId="0" borderId="11" applyNumberFormat="0" applyFill="0" applyProtection="0"/>
    <xf numFmtId="0" fontId="25" fillId="0" borderId="10" applyNumberFormat="0" applyFill="0" applyProtection="0"/>
    <xf numFmtId="0" fontId="26" fillId="0" borderId="0"/>
    <xf numFmtId="0" fontId="27" fillId="0" borderId="12" applyNumberFormat="0" applyFill="0" applyProtection="0"/>
    <xf numFmtId="0" fontId="28" fillId="0" borderId="13" applyNumberFormat="0" applyFill="0" applyProtection="0"/>
    <xf numFmtId="0" fontId="27" fillId="0" borderId="0" applyNumberFormat="0" applyFill="0" applyBorder="0" applyProtection="0"/>
    <xf numFmtId="0" fontId="28" fillId="0" borderId="0" applyNumberFormat="0" applyFill="0" applyBorder="0" applyProtection="0"/>
    <xf numFmtId="0" fontId="29" fillId="0" borderId="14">
      <alignment horizontal="center"/>
    </xf>
    <xf numFmtId="0" fontId="29" fillId="0" borderId="14">
      <alignment horizontal="center"/>
    </xf>
    <xf numFmtId="0" fontId="29" fillId="0" borderId="0">
      <alignment horizontal="center"/>
    </xf>
    <xf numFmtId="174" fontId="104" fillId="0" borderId="0" applyFill="0" applyBorder="0" applyProtection="0"/>
    <xf numFmtId="174" fontId="104" fillId="0" borderId="0" applyFill="0" applyBorder="0" applyProtection="0"/>
    <xf numFmtId="174" fontId="104" fillId="0" borderId="0" applyFill="0" applyBorder="0" applyProtection="0"/>
    <xf numFmtId="0" fontId="30" fillId="0" borderId="0" applyNumberFormat="0" applyFill="0" applyBorder="0" applyProtection="0"/>
    <xf numFmtId="0" fontId="31" fillId="0" borderId="0" applyNumberFormat="0" applyFill="0" applyBorder="0" applyProtection="0"/>
    <xf numFmtId="0" fontId="20" fillId="12" borderId="0" applyNumberFormat="0" applyBorder="0" applyProtection="0"/>
    <xf numFmtId="0" fontId="20" fillId="12" borderId="0" applyNumberFormat="0" applyBorder="0" applyProtection="0"/>
    <xf numFmtId="0" fontId="32" fillId="2" borderId="3" applyNumberFormat="0" applyProtection="0"/>
    <xf numFmtId="0" fontId="32" fillId="2" borderId="3" applyNumberFormat="0" applyProtection="0"/>
    <xf numFmtId="0" fontId="33" fillId="2" borderId="2" applyNumberFormat="0" applyProtection="0"/>
    <xf numFmtId="0" fontId="33" fillId="2" borderId="2" applyNumberFormat="0" applyProtection="0"/>
    <xf numFmtId="175" fontId="7" fillId="48" borderId="0"/>
    <xf numFmtId="0" fontId="34" fillId="0" borderId="16" applyNumberFormat="0" applyFill="0" applyProtection="0"/>
    <xf numFmtId="0" fontId="35" fillId="0" borderId="15" applyNumberFormat="0" applyFill="0" applyProtection="0"/>
    <xf numFmtId="175" fontId="7" fillId="49" borderId="0"/>
    <xf numFmtId="0" fontId="104" fillId="0" borderId="0" applyFill="0" applyBorder="0" applyProtection="0"/>
    <xf numFmtId="0" fontId="104" fillId="0" borderId="0" applyFill="0" applyBorder="0" applyProtection="0"/>
    <xf numFmtId="0" fontId="104" fillId="0" borderId="0" applyFill="0" applyBorder="0" applyProtection="0"/>
    <xf numFmtId="0" fontId="104" fillId="0" borderId="0" applyFill="0" applyBorder="0" applyProtection="0"/>
    <xf numFmtId="0" fontId="36" fillId="0" borderId="0" applyNumberFormat="0">
      <alignment horizontal="right"/>
    </xf>
    <xf numFmtId="0" fontId="37" fillId="50" borderId="0" applyNumberFormat="0" applyBorder="0" applyProtection="0"/>
    <xf numFmtId="0" fontId="38" fillId="51" borderId="0" applyNumberFormat="0" applyBorder="0" applyProtection="0"/>
    <xf numFmtId="176" fontId="7" fillId="0" borderId="0"/>
    <xf numFmtId="176" fontId="7" fillId="0" borderId="0"/>
    <xf numFmtId="176" fontId="7" fillId="0" borderId="0"/>
    <xf numFmtId="0" fontId="7" fillId="0" borderId="0"/>
    <xf numFmtId="39" fontId="39" fillId="0" borderId="0"/>
    <xf numFmtId="0" fontId="1" fillId="0" borderId="0"/>
    <xf numFmtId="0" fontId="40" fillId="0" borderId="0"/>
    <xf numFmtId="0" fontId="1" fillId="0" borderId="0"/>
    <xf numFmtId="0" fontId="7" fillId="0" borderId="0"/>
    <xf numFmtId="0" fontId="40" fillId="0" borderId="0"/>
    <xf numFmtId="0" fontId="1" fillId="0" borderId="0"/>
    <xf numFmtId="0" fontId="7" fillId="0" borderId="0"/>
    <xf numFmtId="0" fontId="7" fillId="0" borderId="0"/>
    <xf numFmtId="0" fontId="1" fillId="0" borderId="0"/>
    <xf numFmtId="0" fontId="1" fillId="0" borderId="0"/>
    <xf numFmtId="177" fontId="7" fillId="0" borderId="0"/>
    <xf numFmtId="0" fontId="1" fillId="0" borderId="0"/>
    <xf numFmtId="0" fontId="1" fillId="0" borderId="0"/>
    <xf numFmtId="0" fontId="1" fillId="0" borderId="0"/>
    <xf numFmtId="0" fontId="1" fillId="0" borderId="0"/>
    <xf numFmtId="0" fontId="1" fillId="0" borderId="0"/>
    <xf numFmtId="0" fontId="41" fillId="0" borderId="0"/>
    <xf numFmtId="0" fontId="41" fillId="0" borderId="0"/>
    <xf numFmtId="0" fontId="1" fillId="0" borderId="0"/>
    <xf numFmtId="0" fontId="1" fillId="0" borderId="0"/>
    <xf numFmtId="0" fontId="7" fillId="0" borderId="0"/>
    <xf numFmtId="0" fontId="42" fillId="0" borderId="0"/>
    <xf numFmtId="178" fontId="7" fillId="0" borderId="0"/>
    <xf numFmtId="178" fontId="7" fillId="0" borderId="0"/>
    <xf numFmtId="166" fontId="7" fillId="0" borderId="0"/>
    <xf numFmtId="0" fontId="7" fillId="0" borderId="0"/>
    <xf numFmtId="166" fontId="7" fillId="0" borderId="0"/>
    <xf numFmtId="0" fontId="42" fillId="0" borderId="0"/>
    <xf numFmtId="0" fontId="7" fillId="0" borderId="0"/>
    <xf numFmtId="0" fontId="7" fillId="0" borderId="0"/>
    <xf numFmtId="0" fontId="7" fillId="0" borderId="0"/>
    <xf numFmtId="0" fontId="43" fillId="0" borderId="0">
      <alignment horizontal="left" vertical="center"/>
    </xf>
    <xf numFmtId="0" fontId="44" fillId="0" borderId="0"/>
    <xf numFmtId="0" fontId="42" fillId="0" borderId="0"/>
    <xf numFmtId="0" fontId="1" fillId="0" borderId="0"/>
    <xf numFmtId="14" fontId="45" fillId="0" borderId="0"/>
    <xf numFmtId="0" fontId="1" fillId="0" borderId="0"/>
    <xf numFmtId="0" fontId="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1" fillId="0" borderId="0"/>
    <xf numFmtId="0" fontId="1" fillId="0" borderId="0"/>
    <xf numFmtId="166" fontId="46" fillId="0" borderId="0"/>
    <xf numFmtId="0" fontId="7" fillId="0" borderId="0"/>
    <xf numFmtId="0" fontId="1" fillId="0" borderId="0"/>
    <xf numFmtId="0" fontId="1" fillId="0" borderId="0"/>
    <xf numFmtId="0" fontId="1" fillId="0" borderId="0"/>
    <xf numFmtId="0" fontId="1" fillId="0" borderId="0"/>
    <xf numFmtId="39" fontId="47"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1"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166" fontId="7" fillId="0" borderId="0"/>
    <xf numFmtId="166"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4" fillId="12" borderId="17" applyNumberFormat="0" applyProtection="0"/>
    <xf numFmtId="0" fontId="104" fillId="12" borderId="17" applyNumberFormat="0" applyProtection="0"/>
    <xf numFmtId="0" fontId="104" fillId="12" borderId="18" applyNumberFormat="0" applyProtection="0"/>
    <xf numFmtId="164" fontId="104" fillId="0" borderId="0" applyFill="0" applyBorder="0" applyProtection="0"/>
    <xf numFmtId="182" fontId="104" fillId="0" borderId="0" applyFill="0" applyBorder="0" applyProtection="0"/>
    <xf numFmtId="0" fontId="27" fillId="10" borderId="20" applyNumberFormat="0" applyProtection="0"/>
    <xf numFmtId="0" fontId="27" fillId="10" borderId="20" applyNumberFormat="0" applyProtection="0"/>
    <xf numFmtId="0" fontId="48" fillId="42" borderId="19" applyNumberFormat="0" applyProtection="0"/>
    <xf numFmtId="14" fontId="3" fillId="0" borderId="0">
      <alignment horizontal="center" wrapText="1"/>
      <protection locked="0"/>
    </xf>
    <xf numFmtId="9" fontId="104" fillId="0" borderId="0" applyFill="0" applyBorder="0" applyProtection="0"/>
    <xf numFmtId="10" fontId="104" fillId="0" borderId="0" applyFill="0" applyBorder="0" applyProtection="0"/>
    <xf numFmtId="10" fontId="104" fillId="0" borderId="0" applyFill="0" applyBorder="0" applyProtection="0"/>
    <xf numFmtId="10"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179" fontId="49" fillId="0" borderId="0"/>
    <xf numFmtId="0" fontId="104" fillId="0" borderId="0" applyNumberFormat="0" applyFill="0" applyBorder="0" applyProtection="0"/>
    <xf numFmtId="0" fontId="104" fillId="52" borderId="0" applyNumberFormat="0" applyBorder="0"/>
    <xf numFmtId="0" fontId="50" fillId="0" borderId="0" applyNumberFormat="0" applyFill="0" applyBorder="0" applyProtection="0"/>
    <xf numFmtId="0" fontId="104" fillId="53" borderId="7" applyNumberFormat="0"/>
    <xf numFmtId="0" fontId="104" fillId="53" borderId="7" applyNumberFormat="0"/>
    <xf numFmtId="0" fontId="51" fillId="50" borderId="0" applyNumberFormat="0" applyBorder="0"/>
    <xf numFmtId="0" fontId="51" fillId="50" borderId="0" applyNumberFormat="0" applyBorder="0"/>
    <xf numFmtId="0" fontId="51" fillId="50" borderId="0" applyNumberFormat="0" applyBorder="0"/>
    <xf numFmtId="0" fontId="52" fillId="0" borderId="0" applyNumberFormat="0" applyFill="0" applyBorder="0"/>
    <xf numFmtId="0" fontId="53" fillId="0" borderId="0"/>
    <xf numFmtId="0" fontId="54" fillId="0" borderId="0"/>
    <xf numFmtId="180" fontId="51" fillId="0" borderId="21"/>
    <xf numFmtId="0" fontId="55" fillId="0" borderId="0" applyNumberFormat="0" applyFill="0" applyBorder="0" applyProtection="0"/>
    <xf numFmtId="0" fontId="14" fillId="0" borderId="23" applyNumberFormat="0" applyFill="0" applyProtection="0"/>
    <xf numFmtId="0" fontId="14" fillId="0" borderId="23" applyNumberFormat="0" applyFill="0" applyProtection="0"/>
    <xf numFmtId="0" fontId="14" fillId="0" borderId="22" applyNumberFormat="0" applyFill="0" applyProtection="0"/>
    <xf numFmtId="181" fontId="104" fillId="0" borderId="0" applyFill="0" applyBorder="0" applyProtection="0"/>
    <xf numFmtId="181" fontId="104" fillId="0" borderId="0" applyFill="0" applyBorder="0" applyProtection="0"/>
    <xf numFmtId="181" fontId="104" fillId="0" borderId="0" applyFill="0" applyBorder="0" applyProtection="0"/>
    <xf numFmtId="0" fontId="56" fillId="0" borderId="0" applyNumberFormat="0" applyFill="0" applyBorder="0" applyProtection="0"/>
    <xf numFmtId="0" fontId="56" fillId="0" borderId="0" applyNumberFormat="0" applyFill="0" applyBorder="0" applyProtection="0"/>
    <xf numFmtId="0" fontId="7" fillId="0" borderId="0"/>
    <xf numFmtId="183" fontId="104" fillId="0" borderId="0" applyFill="0" applyBorder="0" applyProtection="0"/>
    <xf numFmtId="169" fontId="104" fillId="0" borderId="0" applyFill="0" applyBorder="0" applyProtection="0"/>
    <xf numFmtId="0" fontId="58" fillId="0" borderId="0">
      <protection locked="0"/>
    </xf>
    <xf numFmtId="0" fontId="40" fillId="0" borderId="0"/>
    <xf numFmtId="184" fontId="7" fillId="0" borderId="0">
      <protection locked="0"/>
    </xf>
    <xf numFmtId="185" fontId="59" fillId="0" borderId="0">
      <protection locked="0"/>
    </xf>
    <xf numFmtId="0" fontId="7" fillId="0" borderId="0"/>
    <xf numFmtId="0" fontId="58" fillId="0" borderId="0">
      <protection locked="0"/>
    </xf>
    <xf numFmtId="186" fontId="7" fillId="0" borderId="0">
      <protection locked="0"/>
    </xf>
    <xf numFmtId="187" fontId="104" fillId="0" borderId="0" applyFill="0" applyBorder="0" applyProtection="0"/>
    <xf numFmtId="188" fontId="104" fillId="0" borderId="0" applyFill="0" applyBorder="0" applyProtection="0"/>
    <xf numFmtId="4" fontId="58" fillId="0" borderId="0">
      <protection locked="0"/>
    </xf>
    <xf numFmtId="189" fontId="59" fillId="0" borderId="0">
      <protection locked="0"/>
    </xf>
    <xf numFmtId="190" fontId="7" fillId="0" borderId="0">
      <alignment vertical="center"/>
    </xf>
    <xf numFmtId="0" fontId="60" fillId="0" borderId="0">
      <protection locked="0"/>
    </xf>
    <xf numFmtId="0" fontId="60" fillId="0" borderId="0">
      <protection locked="0"/>
    </xf>
    <xf numFmtId="191" fontId="59" fillId="0" borderId="0">
      <protection locked="0"/>
    </xf>
    <xf numFmtId="0" fontId="59" fillId="0" borderId="0"/>
    <xf numFmtId="0" fontId="58" fillId="0" borderId="24">
      <protection locked="0"/>
    </xf>
    <xf numFmtId="190" fontId="104" fillId="0" borderId="0" applyFill="0" applyBorder="0" applyProtection="0"/>
    <xf numFmtId="192" fontId="104" fillId="0" borderId="0" applyFill="0" applyBorder="0" applyProtection="0"/>
    <xf numFmtId="0" fontId="113" fillId="0" borderId="0"/>
    <xf numFmtId="0" fontId="54" fillId="0" borderId="0"/>
    <xf numFmtId="0" fontId="54" fillId="0" borderId="0"/>
    <xf numFmtId="43" fontId="120" fillId="0" borderId="0" applyFont="0" applyFill="0" applyBorder="0" applyAlignment="0" applyProtection="0"/>
    <xf numFmtId="9" fontId="113" fillId="0" borderId="0" applyFont="0" applyFill="0" applyBorder="0" applyAlignment="0" applyProtection="0"/>
  </cellStyleXfs>
  <cellXfs count="1060">
    <xf numFmtId="0" fontId="0" fillId="0" borderId="0" xfId="0"/>
    <xf numFmtId="0" fontId="61" fillId="0" borderId="0" xfId="0" applyFont="1"/>
    <xf numFmtId="0" fontId="63" fillId="0" borderId="0" xfId="0" applyFont="1"/>
    <xf numFmtId="0" fontId="64" fillId="0" borderId="25" xfId="0" applyFont="1" applyBorder="1"/>
    <xf numFmtId="0" fontId="64" fillId="0" borderId="0" xfId="0" applyFont="1"/>
    <xf numFmtId="3" fontId="63" fillId="0" borderId="0" xfId="0" applyNumberFormat="1" applyFont="1"/>
    <xf numFmtId="3" fontId="65" fillId="0" borderId="0" xfId="0" applyNumberFormat="1" applyFont="1" applyAlignment="1">
      <alignment horizontal="left"/>
    </xf>
    <xf numFmtId="3" fontId="65" fillId="0" borderId="26" xfId="0" applyNumberFormat="1" applyFont="1" applyBorder="1" applyAlignment="1">
      <alignment horizontal="right"/>
    </xf>
    <xf numFmtId="0" fontId="63" fillId="0" borderId="27" xfId="0" applyFont="1" applyBorder="1"/>
    <xf numFmtId="0" fontId="63" fillId="0" borderId="14" xfId="0" applyFont="1" applyBorder="1"/>
    <xf numFmtId="3" fontId="63" fillId="0" borderId="14" xfId="0" applyNumberFormat="1" applyFont="1" applyBorder="1"/>
    <xf numFmtId="193" fontId="66" fillId="0" borderId="28" xfId="0" applyNumberFormat="1" applyFont="1" applyBorder="1" applyAlignment="1">
      <alignment horizontal="right"/>
    </xf>
    <xf numFmtId="0" fontId="67" fillId="0" borderId="25" xfId="0" applyFont="1" applyBorder="1"/>
    <xf numFmtId="0" fontId="67" fillId="0" borderId="0" xfId="0" applyFont="1"/>
    <xf numFmtId="0" fontId="68" fillId="0" borderId="0" xfId="0" applyFont="1"/>
    <xf numFmtId="3" fontId="68" fillId="0" borderId="0" xfId="0" applyNumberFormat="1" applyFont="1"/>
    <xf numFmtId="0" fontId="66" fillId="0" borderId="26" xfId="0" applyFont="1" applyBorder="1" applyAlignment="1">
      <alignment horizontal="right"/>
    </xf>
    <xf numFmtId="0" fontId="61" fillId="0" borderId="25" xfId="0" applyFont="1" applyBorder="1"/>
    <xf numFmtId="193" fontId="66" fillId="0" borderId="26" xfId="0" applyNumberFormat="1" applyFont="1" applyBorder="1" applyAlignment="1">
      <alignment horizontal="right"/>
    </xf>
    <xf numFmtId="193" fontId="68" fillId="0" borderId="26" xfId="0" applyNumberFormat="1" applyFont="1" applyBorder="1" applyAlignment="1">
      <alignment horizontal="right"/>
    </xf>
    <xf numFmtId="0" fontId="39" fillId="0" borderId="0" xfId="0" applyFont="1"/>
    <xf numFmtId="0" fontId="21" fillId="0" borderId="0" xfId="0" applyFont="1"/>
    <xf numFmtId="0" fontId="68" fillId="0" borderId="26" xfId="0" applyFont="1" applyBorder="1" applyAlignment="1">
      <alignment horizontal="right"/>
    </xf>
    <xf numFmtId="0" fontId="0" fillId="0" borderId="26" xfId="0" applyBorder="1"/>
    <xf numFmtId="3" fontId="67" fillId="0" borderId="0" xfId="0" applyNumberFormat="1" applyFont="1"/>
    <xf numFmtId="3" fontId="67" fillId="0" borderId="0" xfId="0" applyNumberFormat="1" applyFont="1" applyAlignment="1">
      <alignment vertical="center" wrapText="1"/>
    </xf>
    <xf numFmtId="0" fontId="61" fillId="0" borderId="27" xfId="0" applyFont="1" applyBorder="1"/>
    <xf numFmtId="3" fontId="61" fillId="0" borderId="0" xfId="0" applyNumberFormat="1" applyFont="1"/>
    <xf numFmtId="3" fontId="65" fillId="0" borderId="14" xfId="0" applyNumberFormat="1" applyFont="1" applyBorder="1" applyAlignment="1">
      <alignment wrapText="1"/>
    </xf>
    <xf numFmtId="10" fontId="65" fillId="0" borderId="26" xfId="0" applyNumberFormat="1" applyFont="1" applyBorder="1"/>
    <xf numFmtId="0" fontId="69" fillId="0" borderId="29" xfId="0" applyFont="1" applyBorder="1"/>
    <xf numFmtId="0" fontId="61" fillId="0" borderId="29" xfId="0" applyFont="1" applyBorder="1"/>
    <xf numFmtId="3" fontId="61" fillId="0" borderId="29" xfId="0" applyNumberFormat="1" applyFont="1" applyBorder="1"/>
    <xf numFmtId="3" fontId="61" fillId="0" borderId="30" xfId="0" applyNumberFormat="1" applyFont="1" applyBorder="1"/>
    <xf numFmtId="0" fontId="69" fillId="0" borderId="0" xfId="0" applyFont="1"/>
    <xf numFmtId="0" fontId="70" fillId="0" borderId="0" xfId="0" applyFont="1" applyAlignment="1">
      <alignment horizontal="right" vertical="center"/>
    </xf>
    <xf numFmtId="194" fontId="67" fillId="0" borderId="26" xfId="95" applyNumberFormat="1" applyFont="1" applyFill="1" applyBorder="1" applyAlignment="1" applyProtection="1">
      <alignment horizontal="right" vertical="center"/>
    </xf>
    <xf numFmtId="0" fontId="39" fillId="0" borderId="25" xfId="0" applyFont="1" applyBorder="1"/>
    <xf numFmtId="0" fontId="70" fillId="0" borderId="0" xfId="0" applyFont="1" applyAlignment="1">
      <alignment horizontal="right"/>
    </xf>
    <xf numFmtId="168" fontId="67" fillId="0" borderId="26" xfId="163" applyNumberFormat="1" applyFont="1" applyFill="1" applyBorder="1" applyAlignment="1" applyProtection="1">
      <alignment vertical="center"/>
    </xf>
    <xf numFmtId="0" fontId="61" fillId="0" borderId="14" xfId="0" applyFont="1" applyBorder="1"/>
    <xf numFmtId="0" fontId="69" fillId="0" borderId="14" xfId="0" applyFont="1" applyBorder="1"/>
    <xf numFmtId="3" fontId="61" fillId="0" borderId="14" xfId="0" applyNumberFormat="1" applyFont="1" applyBorder="1"/>
    <xf numFmtId="0" fontId="0" fillId="0" borderId="14" xfId="0" applyBorder="1"/>
    <xf numFmtId="0" fontId="0" fillId="0" borderId="28" xfId="0" applyBorder="1"/>
    <xf numFmtId="4" fontId="67" fillId="0" borderId="31" xfId="0" applyNumberFormat="1" applyFont="1" applyBorder="1"/>
    <xf numFmtId="0" fontId="68" fillId="0" borderId="0" xfId="0" applyFont="1" applyAlignment="1">
      <alignment horizontal="left" indent="3"/>
    </xf>
    <xf numFmtId="4" fontId="68" fillId="0" borderId="0" xfId="0" applyNumberFormat="1" applyFont="1" applyAlignment="1">
      <alignment horizontal="right"/>
    </xf>
    <xf numFmtId="4" fontId="68" fillId="0" borderId="31" xfId="0" applyNumberFormat="1" applyFont="1" applyBorder="1"/>
    <xf numFmtId="164" fontId="0" fillId="0" borderId="0" xfId="95" applyFont="1" applyFill="1" applyBorder="1" applyProtection="1"/>
    <xf numFmtId="0" fontId="0" fillId="0" borderId="0" xfId="0" applyProtection="1">
      <protection locked="0"/>
    </xf>
    <xf numFmtId="0" fontId="61" fillId="0" borderId="32" xfId="0" applyFont="1" applyBorder="1"/>
    <xf numFmtId="0" fontId="68" fillId="0" borderId="33" xfId="0" applyFont="1" applyBorder="1" applyAlignment="1">
      <alignment horizontal="left" indent="3"/>
    </xf>
    <xf numFmtId="0" fontId="68" fillId="0" borderId="33" xfId="0" applyFont="1" applyBorder="1"/>
    <xf numFmtId="0" fontId="67" fillId="0" borderId="33" xfId="0" applyFont="1" applyBorder="1"/>
    <xf numFmtId="0" fontId="68" fillId="0" borderId="33" xfId="0" applyFont="1" applyBorder="1" applyAlignment="1">
      <alignment horizontal="right"/>
    </xf>
    <xf numFmtId="4" fontId="68" fillId="0" borderId="33" xfId="0" applyNumberFormat="1" applyFont="1" applyBorder="1"/>
    <xf numFmtId="4" fontId="67" fillId="0" borderId="34" xfId="0" applyNumberFormat="1" applyFont="1" applyBorder="1"/>
    <xf numFmtId="0" fontId="63" fillId="0" borderId="25" xfId="0" applyFont="1" applyBorder="1"/>
    <xf numFmtId="0" fontId="68" fillId="0" borderId="0" xfId="0" applyFont="1" applyAlignment="1">
      <alignment horizontal="right"/>
    </xf>
    <xf numFmtId="4" fontId="68" fillId="0" borderId="0" xfId="0" applyNumberFormat="1" applyFont="1"/>
    <xf numFmtId="0" fontId="39" fillId="0" borderId="32" xfId="0" applyFont="1" applyBorder="1"/>
    <xf numFmtId="4" fontId="72" fillId="0" borderId="31" xfId="0" applyNumberFormat="1" applyFont="1" applyBorder="1"/>
    <xf numFmtId="0" fontId="68" fillId="0" borderId="0" xfId="0" applyFont="1" applyAlignment="1">
      <alignment horizontal="left"/>
    </xf>
    <xf numFmtId="39" fontId="67" fillId="0" borderId="31" xfId="0" applyNumberFormat="1" applyFont="1" applyBorder="1"/>
    <xf numFmtId="164" fontId="68" fillId="0" borderId="0" xfId="95" applyFont="1" applyFill="1" applyBorder="1" applyProtection="1"/>
    <xf numFmtId="168" fontId="67" fillId="0" borderId="31" xfId="0" applyNumberFormat="1" applyFont="1" applyBorder="1"/>
    <xf numFmtId="164" fontId="68" fillId="0" borderId="33" xfId="95" applyFont="1" applyFill="1" applyBorder="1" applyProtection="1"/>
    <xf numFmtId="39" fontId="67" fillId="0" borderId="34" xfId="0" applyNumberFormat="1" applyFont="1" applyBorder="1"/>
    <xf numFmtId="0" fontId="39" fillId="0" borderId="27" xfId="0" applyFont="1" applyBorder="1"/>
    <xf numFmtId="0" fontId="21" fillId="0" borderId="14" xfId="0" applyFont="1" applyBorder="1"/>
    <xf numFmtId="0" fontId="39" fillId="0" borderId="14" xfId="0" applyFont="1" applyBorder="1"/>
    <xf numFmtId="4" fontId="39" fillId="0" borderId="14" xfId="0" applyNumberFormat="1" applyFont="1" applyBorder="1"/>
    <xf numFmtId="4" fontId="39" fillId="0" borderId="35" xfId="0" applyNumberFormat="1" applyFont="1" applyBorder="1"/>
    <xf numFmtId="0" fontId="39" fillId="54" borderId="36" xfId="0" applyFont="1" applyFill="1" applyBorder="1"/>
    <xf numFmtId="168" fontId="39" fillId="0" borderId="0" xfId="0" applyNumberFormat="1" applyFont="1"/>
    <xf numFmtId="4" fontId="68" fillId="0" borderId="31" xfId="95" applyNumberFormat="1" applyFont="1" applyFill="1" applyBorder="1" applyProtection="1"/>
    <xf numFmtId="3" fontId="61" fillId="0" borderId="35" xfId="0" applyNumberFormat="1" applyFont="1" applyBorder="1"/>
    <xf numFmtId="0" fontId="61" fillId="0" borderId="37" xfId="0" applyFont="1" applyBorder="1"/>
    <xf numFmtId="0" fontId="67" fillId="0" borderId="38" xfId="0" applyFont="1" applyBorder="1" applyAlignment="1">
      <alignment vertical="center"/>
    </xf>
    <xf numFmtId="0" fontId="61" fillId="55" borderId="37" xfId="0" applyFont="1" applyFill="1" applyBorder="1"/>
    <xf numFmtId="0" fontId="67" fillId="0" borderId="25" xfId="296" applyFont="1" applyBorder="1"/>
    <xf numFmtId="0" fontId="21" fillId="0" borderId="0" xfId="296" applyFont="1"/>
    <xf numFmtId="3" fontId="21" fillId="0" borderId="0" xfId="296" applyNumberFormat="1" applyFont="1"/>
    <xf numFmtId="3" fontId="21" fillId="0" borderId="26" xfId="296" applyNumberFormat="1" applyFont="1" applyBorder="1"/>
    <xf numFmtId="0" fontId="61" fillId="0" borderId="0" xfId="0" applyFont="1" applyAlignment="1">
      <alignment vertical="center"/>
    </xf>
    <xf numFmtId="0" fontId="63" fillId="0" borderId="25" xfId="296" applyFont="1" applyBorder="1"/>
    <xf numFmtId="0" fontId="63" fillId="0" borderId="14" xfId="296" applyFont="1" applyBorder="1"/>
    <xf numFmtId="0" fontId="63" fillId="0" borderId="26" xfId="296" applyFont="1" applyBorder="1"/>
    <xf numFmtId="0" fontId="63" fillId="0" borderId="25" xfId="296" applyFont="1" applyBorder="1" applyAlignment="1">
      <alignment vertical="top"/>
    </xf>
    <xf numFmtId="0" fontId="63" fillId="0" borderId="26" xfId="296" applyFont="1" applyBorder="1" applyAlignment="1">
      <alignment vertical="top"/>
    </xf>
    <xf numFmtId="3" fontId="65" fillId="0" borderId="26" xfId="296" applyNumberFormat="1" applyFont="1" applyBorder="1" applyAlignment="1">
      <alignment horizontal="left" vertical="top" wrapText="1"/>
    </xf>
    <xf numFmtId="0" fontId="63" fillId="0" borderId="27" xfId="296" applyFont="1" applyBorder="1"/>
    <xf numFmtId="3" fontId="65" fillId="0" borderId="14" xfId="296" applyNumberFormat="1" applyFont="1" applyBorder="1"/>
    <xf numFmtId="0" fontId="63" fillId="0" borderId="28" xfId="296" applyFont="1" applyBorder="1"/>
    <xf numFmtId="0" fontId="61" fillId="0" borderId="0" xfId="242" applyFont="1"/>
    <xf numFmtId="0" fontId="61" fillId="0" borderId="0" xfId="242" applyFont="1" applyAlignment="1">
      <alignment horizontal="center"/>
    </xf>
    <xf numFmtId="0" fontId="69" fillId="0" borderId="1" xfId="242" applyFont="1" applyBorder="1" applyAlignment="1">
      <alignment vertical="center"/>
    </xf>
    <xf numFmtId="0" fontId="69" fillId="0" borderId="7" xfId="242" applyFont="1" applyBorder="1" applyAlignment="1">
      <alignment vertical="center"/>
    </xf>
    <xf numFmtId="0" fontId="69" fillId="0" borderId="39" xfId="242" applyFont="1" applyBorder="1" applyAlignment="1">
      <alignment vertical="center"/>
    </xf>
    <xf numFmtId="0" fontId="69" fillId="0" borderId="1" xfId="242" applyFont="1" applyBorder="1" applyAlignment="1">
      <alignment horizontal="left" vertical="center"/>
    </xf>
    <xf numFmtId="0" fontId="69" fillId="0" borderId="7" xfId="242" applyFont="1" applyBorder="1" applyAlignment="1">
      <alignment horizontal="left" vertical="center"/>
    </xf>
    <xf numFmtId="0" fontId="69" fillId="0" borderId="39" xfId="242" applyFont="1" applyBorder="1" applyAlignment="1">
      <alignment horizontal="left" vertical="center"/>
    </xf>
    <xf numFmtId="0" fontId="69" fillId="0" borderId="40" xfId="242" applyFont="1" applyBorder="1" applyAlignment="1">
      <alignment vertical="center"/>
    </xf>
    <xf numFmtId="1" fontId="61" fillId="0" borderId="0" xfId="242" applyNumberFormat="1" applyFont="1" applyAlignment="1">
      <alignment horizontal="center" vertical="center" wrapText="1"/>
    </xf>
    <xf numFmtId="0" fontId="69" fillId="0" borderId="41" xfId="242" applyFont="1" applyBorder="1" applyAlignment="1">
      <alignment vertical="center"/>
    </xf>
    <xf numFmtId="166" fontId="61" fillId="0" borderId="40" xfId="242" applyNumberFormat="1" applyFont="1" applyBorder="1" applyAlignment="1">
      <alignment horizontal="center" vertical="center"/>
    </xf>
    <xf numFmtId="0" fontId="61" fillId="0" borderId="0" xfId="242" applyFont="1" applyAlignment="1">
      <alignment vertical="center"/>
    </xf>
    <xf numFmtId="0" fontId="61" fillId="0" borderId="42" xfId="242" applyFont="1" applyBorder="1"/>
    <xf numFmtId="0" fontId="61" fillId="0" borderId="43" xfId="242" applyFont="1" applyBorder="1"/>
    <xf numFmtId="0" fontId="69" fillId="56" borderId="1" xfId="242" applyFont="1" applyFill="1" applyBorder="1" applyAlignment="1">
      <alignment horizontal="center" vertical="center" wrapText="1"/>
    </xf>
    <xf numFmtId="196" fontId="61" fillId="0" borderId="0" xfId="242" applyNumberFormat="1" applyFont="1"/>
    <xf numFmtId="0" fontId="61" fillId="0" borderId="0" xfId="242" applyFont="1" applyAlignment="1">
      <alignment horizontal="center" vertical="center"/>
    </xf>
    <xf numFmtId="164" fontId="61" fillId="0" borderId="0" xfId="242" applyNumberFormat="1" applyFont="1" applyAlignment="1">
      <alignment vertical="center"/>
    </xf>
    <xf numFmtId="0" fontId="74" fillId="0" borderId="0" xfId="0" applyFont="1" applyAlignment="1">
      <alignment vertical="top"/>
    </xf>
    <xf numFmtId="0" fontId="74" fillId="0" borderId="0" xfId="0" applyFont="1" applyAlignment="1">
      <alignment horizontal="center" vertical="top"/>
    </xf>
    <xf numFmtId="0" fontId="74" fillId="0" borderId="0" xfId="0" applyFont="1" applyAlignment="1">
      <alignment vertical="top" wrapText="1"/>
    </xf>
    <xf numFmtId="4" fontId="74" fillId="0" borderId="0" xfId="0" applyNumberFormat="1" applyFont="1" applyAlignment="1">
      <alignment vertical="top"/>
    </xf>
    <xf numFmtId="9" fontId="74" fillId="0" borderId="0" xfId="328" applyFont="1" applyFill="1" applyBorder="1" applyAlignment="1" applyProtection="1">
      <alignment vertical="top"/>
    </xf>
    <xf numFmtId="4" fontId="75" fillId="0" borderId="0" xfId="0" applyNumberFormat="1" applyFont="1" applyAlignment="1">
      <alignment vertical="top"/>
    </xf>
    <xf numFmtId="0" fontId="75" fillId="0" borderId="0" xfId="0" applyFont="1" applyAlignment="1">
      <alignment horizontal="left" vertical="top"/>
    </xf>
    <xf numFmtId="197" fontId="75" fillId="0" borderId="0" xfId="317" applyNumberFormat="1" applyFont="1" applyAlignment="1">
      <alignment vertical="center"/>
    </xf>
    <xf numFmtId="1" fontId="75" fillId="0" borderId="0" xfId="0" applyNumberFormat="1" applyFont="1" applyAlignment="1">
      <alignment horizontal="right" vertical="top"/>
    </xf>
    <xf numFmtId="0" fontId="76" fillId="0" borderId="0" xfId="0" applyFont="1" applyAlignment="1">
      <alignment horizontal="left" vertical="top"/>
    </xf>
    <xf numFmtId="198" fontId="75" fillId="0" borderId="0" xfId="0" applyNumberFormat="1" applyFont="1" applyAlignment="1">
      <alignment horizontal="right" vertical="top"/>
    </xf>
    <xf numFmtId="164" fontId="76" fillId="0" borderId="0" xfId="95" applyFont="1" applyFill="1" applyBorder="1" applyAlignment="1" applyProtection="1">
      <alignment horizontal="center" vertical="center"/>
    </xf>
    <xf numFmtId="0" fontId="74" fillId="8" borderId="44" xfId="0" applyFont="1" applyFill="1" applyBorder="1" applyAlignment="1">
      <alignment horizontal="center" vertical="top"/>
    </xf>
    <xf numFmtId="0" fontId="74" fillId="8" borderId="29" xfId="0" applyFont="1" applyFill="1" applyBorder="1" applyAlignment="1">
      <alignment vertical="top" wrapText="1"/>
    </xf>
    <xf numFmtId="0" fontId="75" fillId="8" borderId="45" xfId="0" applyFont="1" applyFill="1" applyBorder="1" applyAlignment="1">
      <alignment horizontal="center" vertical="top"/>
    </xf>
    <xf numFmtId="0" fontId="75" fillId="8" borderId="0" xfId="0" applyFont="1" applyFill="1" applyAlignment="1">
      <alignment vertical="top" wrapText="1"/>
    </xf>
    <xf numFmtId="0" fontId="74" fillId="8" borderId="46" xfId="0" applyFont="1" applyFill="1" applyBorder="1" applyAlignment="1">
      <alignment horizontal="center" vertical="top"/>
    </xf>
    <xf numFmtId="0" fontId="74" fillId="8" borderId="14" xfId="0" applyFont="1" applyFill="1" applyBorder="1" applyAlignment="1">
      <alignment vertical="top" wrapText="1"/>
    </xf>
    <xf numFmtId="9" fontId="75" fillId="8" borderId="47" xfId="328" applyFont="1" applyFill="1" applyBorder="1" applyAlignment="1" applyProtection="1">
      <alignment horizontal="center" vertical="center"/>
    </xf>
    <xf numFmtId="0" fontId="75" fillId="8" borderId="48" xfId="0" applyFont="1" applyFill="1" applyBorder="1" applyAlignment="1">
      <alignment horizontal="center" vertical="center"/>
    </xf>
    <xf numFmtId="0" fontId="74" fillId="0" borderId="45" xfId="0" applyFont="1" applyBorder="1" applyAlignment="1">
      <alignment horizontal="center" vertical="top"/>
    </xf>
    <xf numFmtId="0" fontId="74" fillId="0" borderId="42" xfId="0" applyFont="1" applyBorder="1" applyAlignment="1">
      <alignment vertical="top" wrapText="1"/>
    </xf>
    <xf numFmtId="4" fontId="74" fillId="0" borderId="49" xfId="0" applyNumberFormat="1" applyFont="1" applyBorder="1" applyAlignment="1">
      <alignment vertical="top"/>
    </xf>
    <xf numFmtId="9" fontId="75" fillId="0" borderId="50" xfId="328" applyFont="1" applyFill="1" applyBorder="1" applyAlignment="1" applyProtection="1">
      <alignment horizontal="center" vertical="center" wrapText="1"/>
    </xf>
    <xf numFmtId="196" fontId="75" fillId="0" borderId="51" xfId="95" applyNumberFormat="1" applyFont="1" applyFill="1" applyBorder="1" applyAlignment="1" applyProtection="1">
      <alignment horizontal="center" vertical="center" wrapText="1"/>
    </xf>
    <xf numFmtId="196" fontId="75" fillId="0" borderId="52" xfId="95" applyNumberFormat="1" applyFont="1" applyFill="1" applyBorder="1" applyAlignment="1" applyProtection="1">
      <alignment horizontal="center" vertical="center" wrapText="1"/>
    </xf>
    <xf numFmtId="0" fontId="75" fillId="0" borderId="45" xfId="0" applyFont="1" applyBorder="1" applyAlignment="1">
      <alignment horizontal="center" vertical="top"/>
    </xf>
    <xf numFmtId="0" fontId="75" fillId="0" borderId="42" xfId="0" applyFont="1" applyBorder="1" applyAlignment="1">
      <alignment vertical="top" wrapText="1"/>
    </xf>
    <xf numFmtId="9" fontId="75" fillId="0" borderId="53" xfId="328" applyFont="1" applyFill="1" applyBorder="1" applyAlignment="1" applyProtection="1">
      <alignment horizontal="center" vertical="center" wrapText="1"/>
    </xf>
    <xf numFmtId="196" fontId="75" fillId="0" borderId="54" xfId="95" applyNumberFormat="1" applyFont="1" applyFill="1" applyBorder="1" applyAlignment="1" applyProtection="1">
      <alignment horizontal="center" vertical="center" wrapText="1"/>
    </xf>
    <xf numFmtId="196" fontId="75" fillId="0" borderId="55" xfId="95" applyNumberFormat="1" applyFont="1" applyFill="1" applyBorder="1" applyAlignment="1" applyProtection="1">
      <alignment horizontal="center" vertical="center" wrapText="1"/>
    </xf>
    <xf numFmtId="3" fontId="74" fillId="0" borderId="49" xfId="0" applyNumberFormat="1" applyFont="1" applyBorder="1" applyAlignment="1">
      <alignment vertical="top"/>
    </xf>
    <xf numFmtId="17" fontId="74" fillId="0" borderId="42" xfId="0" applyNumberFormat="1" applyFont="1" applyBorder="1" applyAlignment="1">
      <alignment vertical="top" wrapText="1"/>
    </xf>
    <xf numFmtId="0" fontId="74" fillId="0" borderId="25" xfId="0" applyFont="1" applyBorder="1" applyAlignment="1">
      <alignment horizontal="center" vertical="top"/>
    </xf>
    <xf numFmtId="199" fontId="74" fillId="0" borderId="49" xfId="318" applyNumberFormat="1" applyFont="1" applyBorder="1" applyAlignment="1">
      <alignment horizontal="right"/>
    </xf>
    <xf numFmtId="4" fontId="74" fillId="0" borderId="25" xfId="0" applyNumberFormat="1" applyFont="1" applyBorder="1" applyAlignment="1">
      <alignment horizontal="center" vertical="top"/>
    </xf>
    <xf numFmtId="0" fontId="74" fillId="0" borderId="44" xfId="0" applyFont="1" applyBorder="1" applyAlignment="1">
      <alignment horizontal="center" vertical="top"/>
    </xf>
    <xf numFmtId="0" fontId="74" fillId="0" borderId="56" xfId="0" applyFont="1" applyBorder="1" applyAlignment="1">
      <alignment vertical="top" wrapText="1"/>
    </xf>
    <xf numFmtId="3" fontId="74" fillId="0" borderId="57" xfId="0" applyNumberFormat="1" applyFont="1" applyBorder="1" applyAlignment="1">
      <alignment vertical="top"/>
    </xf>
    <xf numFmtId="9" fontId="74" fillId="0" borderId="58" xfId="328" applyFont="1" applyFill="1" applyBorder="1" applyAlignment="1" applyProtection="1">
      <alignment vertical="top"/>
    </xf>
    <xf numFmtId="196" fontId="74" fillId="0" borderId="59" xfId="95" applyNumberFormat="1" applyFont="1" applyFill="1" applyBorder="1" applyAlignment="1" applyProtection="1">
      <alignment vertical="top"/>
    </xf>
    <xf numFmtId="3" fontId="75" fillId="0" borderId="31" xfId="0" applyNumberFormat="1" applyFont="1" applyBorder="1" applyAlignment="1">
      <alignment vertical="top"/>
    </xf>
    <xf numFmtId="9" fontId="75" fillId="0" borderId="25" xfId="328" applyFont="1" applyFill="1" applyBorder="1" applyAlignment="1" applyProtection="1">
      <alignment horizontal="center" vertical="top"/>
    </xf>
    <xf numFmtId="196" fontId="75" fillId="0" borderId="60" xfId="95" applyNumberFormat="1" applyFont="1" applyFill="1" applyBorder="1" applyAlignment="1" applyProtection="1">
      <alignment vertical="top"/>
    </xf>
    <xf numFmtId="0" fontId="74" fillId="0" borderId="46" xfId="0" applyFont="1" applyBorder="1" applyAlignment="1">
      <alignment horizontal="center" vertical="top"/>
    </xf>
    <xf numFmtId="0" fontId="74" fillId="0" borderId="61" xfId="0" applyFont="1" applyBorder="1" applyAlignment="1">
      <alignment vertical="top" wrapText="1"/>
    </xf>
    <xf numFmtId="3" fontId="74" fillId="0" borderId="35" xfId="0" applyNumberFormat="1" applyFont="1" applyBorder="1" applyAlignment="1">
      <alignment vertical="top"/>
    </xf>
    <xf numFmtId="9" fontId="74" fillId="0" borderId="62" xfId="328" applyFont="1" applyFill="1" applyBorder="1" applyAlignment="1" applyProtection="1">
      <alignment vertical="top"/>
    </xf>
    <xf numFmtId="196" fontId="74" fillId="0" borderId="63" xfId="95" applyNumberFormat="1" applyFont="1" applyFill="1" applyBorder="1" applyAlignment="1" applyProtection="1">
      <alignment vertical="top"/>
    </xf>
    <xf numFmtId="0" fontId="77" fillId="0" borderId="0" xfId="318" applyFont="1"/>
    <xf numFmtId="3" fontId="77" fillId="0" borderId="0" xfId="318" applyNumberFormat="1" applyFont="1"/>
    <xf numFmtId="0" fontId="78" fillId="0" borderId="0" xfId="318" applyFont="1"/>
    <xf numFmtId="0" fontId="80" fillId="0" borderId="0" xfId="318" applyFont="1" applyAlignment="1">
      <alignment horizontal="center" vertical="center"/>
    </xf>
    <xf numFmtId="0" fontId="78" fillId="0" borderId="0" xfId="318" applyFont="1" applyAlignment="1">
      <alignment horizontal="center" vertical="center"/>
    </xf>
    <xf numFmtId="3" fontId="78" fillId="0" borderId="0" xfId="318" applyNumberFormat="1" applyFont="1" applyAlignment="1">
      <alignment horizontal="center" vertical="center"/>
    </xf>
    <xf numFmtId="0" fontId="81" fillId="0" borderId="0" xfId="318" applyFont="1" applyAlignment="1">
      <alignment horizontal="center" vertical="center"/>
    </xf>
    <xf numFmtId="0" fontId="78" fillId="0" borderId="7" xfId="318" applyFont="1" applyBorder="1" applyAlignment="1">
      <alignment horizontal="center" vertical="center"/>
    </xf>
    <xf numFmtId="0" fontId="80" fillId="0" borderId="64" xfId="318" applyFont="1" applyBorder="1" applyAlignment="1">
      <alignment vertical="center"/>
    </xf>
    <xf numFmtId="0" fontId="78" fillId="0" borderId="65" xfId="318" applyFont="1" applyBorder="1" applyAlignment="1">
      <alignment vertical="center"/>
    </xf>
    <xf numFmtId="0" fontId="78" fillId="0" borderId="65" xfId="318" applyFont="1" applyBorder="1" applyAlignment="1">
      <alignment horizontal="left" vertical="center"/>
    </xf>
    <xf numFmtId="0" fontId="80" fillId="0" borderId="65" xfId="318" applyFont="1" applyBorder="1" applyAlignment="1">
      <alignment horizontal="right" vertical="center"/>
    </xf>
    <xf numFmtId="0" fontId="78" fillId="0" borderId="65" xfId="318" applyFont="1" applyBorder="1" applyAlignment="1">
      <alignment horizontal="right" vertical="center"/>
    </xf>
    <xf numFmtId="0" fontId="78" fillId="0" borderId="66" xfId="318" applyFont="1" applyBorder="1" applyAlignment="1">
      <alignment vertical="center"/>
    </xf>
    <xf numFmtId="0" fontId="80" fillId="0" borderId="42" xfId="318" applyFont="1" applyBorder="1" applyAlignment="1">
      <alignment vertical="center"/>
    </xf>
    <xf numFmtId="0" fontId="78" fillId="0" borderId="0" xfId="318" applyFont="1" applyAlignment="1">
      <alignment vertical="center"/>
    </xf>
    <xf numFmtId="15" fontId="78" fillId="0" borderId="0" xfId="316" applyNumberFormat="1" applyFont="1" applyAlignment="1">
      <alignment horizontal="left" vertical="center"/>
    </xf>
    <xf numFmtId="0" fontId="80" fillId="0" borderId="0" xfId="318" applyFont="1" applyAlignment="1">
      <alignment horizontal="right" vertical="center"/>
    </xf>
    <xf numFmtId="197" fontId="78" fillId="0" borderId="0" xfId="317" applyNumberFormat="1" applyFont="1" applyAlignment="1">
      <alignment horizontal="right" vertical="center"/>
    </xf>
    <xf numFmtId="0" fontId="78" fillId="0" borderId="0" xfId="0" applyFont="1"/>
    <xf numFmtId="0" fontId="78" fillId="0" borderId="43" xfId="318" applyFont="1" applyBorder="1" applyAlignment="1">
      <alignment vertical="center"/>
    </xf>
    <xf numFmtId="0" fontId="78" fillId="0" borderId="0" xfId="316" applyFont="1" applyAlignment="1">
      <alignment horizontal="left" vertical="center"/>
    </xf>
    <xf numFmtId="0" fontId="78" fillId="0" borderId="0" xfId="318" applyFont="1" applyAlignment="1">
      <alignment horizontal="right" vertical="center"/>
    </xf>
    <xf numFmtId="0" fontId="80" fillId="0" borderId="41" xfId="318" applyFont="1" applyBorder="1" applyAlignment="1">
      <alignment vertical="center"/>
    </xf>
    <xf numFmtId="0" fontId="78" fillId="0" borderId="33" xfId="318" applyFont="1" applyBorder="1" applyAlignment="1">
      <alignment vertical="center"/>
    </xf>
    <xf numFmtId="0" fontId="78" fillId="0" borderId="33" xfId="316" applyFont="1" applyBorder="1" applyAlignment="1">
      <alignment horizontal="left" vertical="center"/>
    </xf>
    <xf numFmtId="0" fontId="78" fillId="0" borderId="67" xfId="318" applyFont="1" applyBorder="1" applyAlignment="1">
      <alignment vertical="center"/>
    </xf>
    <xf numFmtId="0" fontId="80" fillId="0" borderId="68" xfId="318" applyFont="1" applyBorder="1" applyAlignment="1">
      <alignment vertical="center"/>
    </xf>
    <xf numFmtId="0" fontId="78" fillId="0" borderId="7" xfId="318" applyFont="1" applyBorder="1" applyAlignment="1">
      <alignment vertical="center"/>
    </xf>
    <xf numFmtId="0" fontId="78" fillId="0" borderId="7" xfId="0" applyFont="1" applyBorder="1"/>
    <xf numFmtId="0" fontId="78" fillId="0" borderId="39" xfId="318" applyFont="1" applyBorder="1" applyAlignment="1">
      <alignment vertical="center"/>
    </xf>
    <xf numFmtId="0" fontId="78" fillId="0" borderId="0" xfId="318" applyFont="1" applyProtection="1">
      <protection locked="0"/>
    </xf>
    <xf numFmtId="3" fontId="77" fillId="0" borderId="33" xfId="318" applyNumberFormat="1" applyFont="1" applyBorder="1"/>
    <xf numFmtId="0" fontId="77" fillId="0" borderId="33" xfId="318" applyFont="1" applyBorder="1"/>
    <xf numFmtId="3" fontId="78" fillId="8" borderId="42" xfId="318" applyNumberFormat="1" applyFont="1" applyFill="1" applyBorder="1"/>
    <xf numFmtId="0" fontId="78" fillId="8" borderId="43" xfId="318" applyFont="1" applyFill="1" applyBorder="1"/>
    <xf numFmtId="200" fontId="78" fillId="8" borderId="42" xfId="0" applyNumberFormat="1" applyFont="1" applyFill="1" applyBorder="1" applyAlignment="1">
      <alignment horizontal="right" vertical="top"/>
    </xf>
    <xf numFmtId="4" fontId="78" fillId="8" borderId="43" xfId="318" applyNumberFormat="1" applyFont="1" applyFill="1" applyBorder="1"/>
    <xf numFmtId="0" fontId="78" fillId="0" borderId="0" xfId="317" applyFont="1" applyProtection="1">
      <protection locked="0"/>
    </xf>
    <xf numFmtId="200" fontId="78" fillId="8" borderId="42" xfId="318" applyNumberFormat="1" applyFont="1" applyFill="1" applyBorder="1"/>
    <xf numFmtId="200" fontId="78" fillId="8" borderId="42" xfId="318" applyNumberFormat="1" applyFont="1" applyFill="1" applyBorder="1" applyAlignment="1" applyProtection="1">
      <alignment horizontal="right"/>
      <protection locked="0"/>
    </xf>
    <xf numFmtId="200" fontId="78" fillId="8" borderId="41" xfId="318" applyNumberFormat="1" applyFont="1" applyFill="1" applyBorder="1"/>
    <xf numFmtId="0" fontId="78" fillId="8" borderId="67" xfId="318" applyFont="1" applyFill="1" applyBorder="1"/>
    <xf numFmtId="200" fontId="78" fillId="0" borderId="65" xfId="318" applyNumberFormat="1" applyFont="1" applyBorder="1"/>
    <xf numFmtId="0" fontId="78" fillId="0" borderId="65" xfId="318" applyFont="1" applyBorder="1"/>
    <xf numFmtId="200" fontId="78" fillId="8" borderId="64" xfId="318" applyNumberFormat="1" applyFont="1" applyFill="1" applyBorder="1"/>
    <xf numFmtId="0" fontId="78" fillId="8" borderId="66" xfId="318" applyFont="1" applyFill="1" applyBorder="1"/>
    <xf numFmtId="0" fontId="80" fillId="0" borderId="0" xfId="318" applyFont="1" applyAlignment="1">
      <alignment horizontal="left"/>
    </xf>
    <xf numFmtId="0" fontId="80" fillId="0" borderId="0" xfId="318" applyFont="1" applyAlignment="1">
      <alignment horizontal="right"/>
    </xf>
    <xf numFmtId="200" fontId="75" fillId="8" borderId="42" xfId="318" applyNumberFormat="1" applyFont="1" applyFill="1" applyBorder="1"/>
    <xf numFmtId="0" fontId="82" fillId="0" borderId="0" xfId="318" applyFont="1" applyAlignment="1">
      <alignment horizontal="left" indent="1"/>
    </xf>
    <xf numFmtId="10" fontId="83" fillId="0" borderId="0" xfId="318" applyNumberFormat="1" applyFont="1"/>
    <xf numFmtId="200" fontId="78" fillId="8" borderId="42" xfId="318" applyNumberFormat="1" applyFont="1" applyFill="1" applyBorder="1" applyProtection="1">
      <protection locked="0"/>
    </xf>
    <xf numFmtId="0" fontId="78" fillId="0" borderId="0" xfId="318" applyFont="1" applyAlignment="1">
      <alignment horizontal="left" indent="1"/>
    </xf>
    <xf numFmtId="200" fontId="78" fillId="8" borderId="42" xfId="318" applyNumberFormat="1" applyFont="1" applyFill="1" applyBorder="1" applyAlignment="1">
      <alignment horizontal="right"/>
    </xf>
    <xf numFmtId="200" fontId="78" fillId="8" borderId="41" xfId="318" applyNumberFormat="1" applyFont="1" applyFill="1" applyBorder="1" applyAlignment="1">
      <alignment horizontal="right"/>
    </xf>
    <xf numFmtId="0" fontId="80" fillId="0" borderId="0" xfId="318" applyFont="1"/>
    <xf numFmtId="200" fontId="75" fillId="8" borderId="42" xfId="318" applyNumberFormat="1" applyFont="1" applyFill="1" applyBorder="1" applyAlignment="1">
      <alignment horizontal="right"/>
    </xf>
    <xf numFmtId="200" fontId="78" fillId="8" borderId="69" xfId="318" applyNumberFormat="1" applyFont="1" applyFill="1" applyBorder="1"/>
    <xf numFmtId="0" fontId="78" fillId="8" borderId="30" xfId="318" applyFont="1" applyFill="1" applyBorder="1"/>
    <xf numFmtId="200" fontId="75" fillId="8" borderId="25" xfId="318" applyNumberFormat="1" applyFont="1" applyFill="1" applyBorder="1"/>
    <xf numFmtId="0" fontId="78" fillId="8" borderId="26" xfId="318" applyFont="1" applyFill="1" applyBorder="1"/>
    <xf numFmtId="201" fontId="78" fillId="8" borderId="27" xfId="318" applyNumberFormat="1" applyFont="1" applyFill="1" applyBorder="1"/>
    <xf numFmtId="0" fontId="78" fillId="8" borderId="28" xfId="318" applyFont="1" applyFill="1" applyBorder="1"/>
    <xf numFmtId="3" fontId="78" fillId="0" borderId="0" xfId="318" applyNumberFormat="1" applyFont="1"/>
    <xf numFmtId="0" fontId="78" fillId="0" borderId="64" xfId="318" applyFont="1" applyBorder="1"/>
    <xf numFmtId="3" fontId="78" fillId="0" borderId="65" xfId="318" applyNumberFormat="1" applyFont="1" applyBorder="1"/>
    <xf numFmtId="0" fontId="78" fillId="0" borderId="66" xfId="318" applyFont="1" applyBorder="1"/>
    <xf numFmtId="0" fontId="78" fillId="0" borderId="42" xfId="318" applyFont="1" applyBorder="1" applyAlignment="1">
      <alignment horizontal="left" indent="4"/>
    </xf>
    <xf numFmtId="0" fontId="78" fillId="0" borderId="43" xfId="318" applyFont="1" applyBorder="1"/>
    <xf numFmtId="0" fontId="80" fillId="0" borderId="42" xfId="318" applyFont="1" applyBorder="1" applyAlignment="1">
      <alignment horizontal="left" indent="4"/>
    </xf>
    <xf numFmtId="0" fontId="78" fillId="0" borderId="42" xfId="318" applyFont="1" applyBorder="1"/>
    <xf numFmtId="0" fontId="78" fillId="0" borderId="0" xfId="318" applyFont="1" applyAlignment="1">
      <alignment horizontal="center"/>
    </xf>
    <xf numFmtId="0" fontId="77" fillId="0" borderId="41" xfId="318" applyFont="1" applyBorder="1"/>
    <xf numFmtId="0" fontId="78" fillId="0" borderId="33" xfId="318" applyFont="1" applyBorder="1"/>
    <xf numFmtId="3" fontId="78" fillId="0" borderId="33" xfId="318" applyNumberFormat="1" applyFont="1" applyBorder="1"/>
    <xf numFmtId="0" fontId="78" fillId="0" borderId="67" xfId="318" applyFont="1" applyBorder="1"/>
    <xf numFmtId="164" fontId="84" fillId="0" borderId="0" xfId="95" applyFont="1" applyFill="1" applyBorder="1" applyProtection="1"/>
    <xf numFmtId="200" fontId="85" fillId="0" borderId="0" xfId="318" applyNumberFormat="1" applyFont="1"/>
    <xf numFmtId="0" fontId="80" fillId="0" borderId="0" xfId="0" applyFont="1" applyAlignment="1">
      <alignment horizontal="center"/>
    </xf>
    <xf numFmtId="0" fontId="78" fillId="0" borderId="0" xfId="0" applyFont="1" applyAlignment="1">
      <alignment horizontal="center"/>
    </xf>
    <xf numFmtId="200" fontId="78" fillId="0" borderId="0" xfId="0" applyNumberFormat="1" applyFont="1"/>
    <xf numFmtId="0" fontId="80" fillId="0" borderId="0" xfId="0" applyFont="1" applyAlignment="1">
      <alignment horizontal="left"/>
    </xf>
    <xf numFmtId="0" fontId="75" fillId="0" borderId="0" xfId="0" applyFont="1" applyAlignment="1">
      <alignment horizontal="left"/>
    </xf>
    <xf numFmtId="0" fontId="74" fillId="0" borderId="0" xfId="0" applyFont="1"/>
    <xf numFmtId="0" fontId="74" fillId="0" borderId="0" xfId="0" applyFont="1" applyAlignment="1">
      <alignment horizontal="center"/>
    </xf>
    <xf numFmtId="200" fontId="74" fillId="0" borderId="0" xfId="0" applyNumberFormat="1" applyFont="1"/>
    <xf numFmtId="0" fontId="80" fillId="0" borderId="0" xfId="0" applyFont="1" applyAlignment="1">
      <alignment horizontal="left" vertical="center"/>
    </xf>
    <xf numFmtId="0" fontId="75" fillId="0" borderId="0" xfId="0" applyFont="1" applyAlignment="1">
      <alignment horizontal="left" vertical="center"/>
    </xf>
    <xf numFmtId="0" fontId="88" fillId="0" borderId="0" xfId="0" applyFont="1" applyAlignment="1">
      <alignment horizontal="center"/>
    </xf>
    <xf numFmtId="0" fontId="75" fillId="0" borderId="0" xfId="0" applyFont="1"/>
    <xf numFmtId="0" fontId="80" fillId="0" borderId="0" xfId="0" applyFont="1" applyAlignment="1">
      <alignment horizontal="left" vertical="top"/>
    </xf>
    <xf numFmtId="0" fontId="78" fillId="0" borderId="0" xfId="0" applyFont="1" applyAlignment="1">
      <alignment vertical="top"/>
    </xf>
    <xf numFmtId="0" fontId="78" fillId="0" borderId="0" xfId="0" applyFont="1" applyAlignment="1">
      <alignment horizontal="center" vertical="top"/>
    </xf>
    <xf numFmtId="0" fontId="80" fillId="0" borderId="0" xfId="0" applyFont="1" applyAlignment="1">
      <alignment horizontal="center" vertical="top"/>
    </xf>
    <xf numFmtId="1" fontId="80" fillId="0" borderId="0" xfId="0" applyNumberFormat="1" applyFont="1" applyAlignment="1">
      <alignment vertical="top"/>
    </xf>
    <xf numFmtId="0" fontId="80" fillId="8" borderId="7" xfId="0" applyFont="1" applyFill="1" applyBorder="1" applyAlignment="1">
      <alignment horizontal="left" vertical="top"/>
    </xf>
    <xf numFmtId="0" fontId="78" fillId="8" borderId="7" xfId="0" applyFont="1" applyFill="1" applyBorder="1" applyAlignment="1">
      <alignment vertical="top"/>
    </xf>
    <xf numFmtId="0" fontId="78" fillId="8" borderId="7" xfId="0" applyFont="1" applyFill="1" applyBorder="1" applyAlignment="1">
      <alignment horizontal="center" vertical="top"/>
    </xf>
    <xf numFmtId="0" fontId="80" fillId="8" borderId="7" xfId="0" applyFont="1" applyFill="1" applyBorder="1" applyAlignment="1">
      <alignment horizontal="center" vertical="center" wrapText="1"/>
    </xf>
    <xf numFmtId="0" fontId="80" fillId="8" borderId="7" xfId="0" applyFont="1" applyFill="1" applyBorder="1" applyAlignment="1">
      <alignment horizontal="center" vertical="center"/>
    </xf>
    <xf numFmtId="1" fontId="80" fillId="8" borderId="7" xfId="0" applyNumberFormat="1" applyFont="1" applyFill="1" applyBorder="1" applyAlignment="1">
      <alignment vertical="center"/>
    </xf>
    <xf numFmtId="1" fontId="80" fillId="8" borderId="7" xfId="0" applyNumberFormat="1" applyFont="1" applyFill="1" applyBorder="1" applyAlignment="1">
      <alignment horizontal="center" vertical="center" wrapText="1"/>
    </xf>
    <xf numFmtId="200" fontId="78" fillId="0" borderId="0" xfId="0" applyNumberFormat="1" applyFont="1" applyAlignment="1">
      <alignment horizontal="center" vertical="top"/>
    </xf>
    <xf numFmtId="0" fontId="80" fillId="0" borderId="0" xfId="0" applyFont="1" applyAlignment="1">
      <alignment vertical="top"/>
    </xf>
    <xf numFmtId="200" fontId="78" fillId="0" borderId="0" xfId="0" applyNumberFormat="1" applyFont="1" applyAlignment="1">
      <alignment horizontal="right" vertical="top"/>
    </xf>
    <xf numFmtId="200" fontId="78" fillId="0" borderId="0" xfId="318" applyNumberFormat="1" applyFont="1" applyAlignment="1">
      <alignment vertical="top"/>
    </xf>
    <xf numFmtId="0" fontId="78" fillId="0" borderId="0" xfId="0" applyFont="1" applyAlignment="1">
      <alignment horizontal="right" vertical="top"/>
    </xf>
    <xf numFmtId="200" fontId="78" fillId="0" borderId="0" xfId="0" applyNumberFormat="1" applyFont="1" applyAlignment="1">
      <alignment vertical="top"/>
    </xf>
    <xf numFmtId="202" fontId="78" fillId="0" borderId="0" xfId="0" applyNumberFormat="1" applyFont="1" applyAlignment="1">
      <alignment horizontal="right" vertical="top"/>
    </xf>
    <xf numFmtId="0" fontId="78" fillId="0" borderId="0" xfId="0" applyFont="1" applyAlignment="1">
      <alignment horizontal="right"/>
    </xf>
    <xf numFmtId="0" fontId="78" fillId="0" borderId="0" xfId="0" applyFont="1" applyAlignment="1">
      <alignment vertical="center"/>
    </xf>
    <xf numFmtId="202" fontId="78" fillId="0" borderId="33" xfId="0" applyNumberFormat="1" applyFont="1" applyBorder="1" applyAlignment="1">
      <alignment horizontal="right" vertical="top"/>
    </xf>
    <xf numFmtId="200" fontId="78" fillId="0" borderId="33" xfId="0" applyNumberFormat="1" applyFont="1" applyBorder="1" applyAlignment="1">
      <alignment vertical="top"/>
    </xf>
    <xf numFmtId="200" fontId="78" fillId="0" borderId="33" xfId="0" applyNumberFormat="1" applyFont="1" applyBorder="1" applyAlignment="1">
      <alignment horizontal="center" vertical="top"/>
    </xf>
    <xf numFmtId="0" fontId="78" fillId="0" borderId="33" xfId="0" applyFont="1" applyBorder="1" applyAlignment="1">
      <alignment horizontal="right" vertical="top"/>
    </xf>
    <xf numFmtId="200" fontId="80" fillId="0" borderId="0" xfId="0" applyNumberFormat="1" applyFont="1" applyAlignment="1">
      <alignment vertical="top"/>
    </xf>
    <xf numFmtId="200" fontId="80" fillId="0" borderId="0" xfId="0" applyNumberFormat="1" applyFont="1" applyAlignment="1">
      <alignment horizontal="center" vertical="top"/>
    </xf>
    <xf numFmtId="200" fontId="80" fillId="0" borderId="0" xfId="0" applyNumberFormat="1" applyFont="1" applyAlignment="1">
      <alignment horizontal="right" vertical="top"/>
    </xf>
    <xf numFmtId="9" fontId="80" fillId="0" borderId="0" xfId="0" applyNumberFormat="1" applyFont="1" applyAlignment="1">
      <alignment vertical="top"/>
    </xf>
    <xf numFmtId="202" fontId="78" fillId="0" borderId="65" xfId="0" applyNumberFormat="1" applyFont="1" applyBorder="1" applyAlignment="1">
      <alignment horizontal="right" vertical="top"/>
    </xf>
    <xf numFmtId="202" fontId="78" fillId="0" borderId="0" xfId="0" applyNumberFormat="1" applyFont="1" applyAlignment="1">
      <alignment horizontal="center" vertical="top"/>
    </xf>
    <xf numFmtId="0" fontId="78" fillId="0" borderId="0" xfId="0" applyFont="1" applyAlignment="1">
      <alignment horizontal="left" vertical="top"/>
    </xf>
    <xf numFmtId="0" fontId="80" fillId="0" borderId="0" xfId="0" applyFont="1" applyAlignment="1">
      <alignment horizontal="right" vertical="top"/>
    </xf>
    <xf numFmtId="0" fontId="89" fillId="0" borderId="0" xfId="0" applyFont="1" applyAlignment="1">
      <alignment horizontal="center" vertical="top"/>
    </xf>
    <xf numFmtId="10" fontId="80" fillId="0" borderId="0" xfId="0" applyNumberFormat="1" applyFont="1" applyAlignment="1">
      <alignment horizontal="center" vertical="top"/>
    </xf>
    <xf numFmtId="0" fontId="89" fillId="0" borderId="33" xfId="0" applyFont="1" applyBorder="1" applyAlignment="1">
      <alignment horizontal="center" vertical="top"/>
    </xf>
    <xf numFmtId="0" fontId="78" fillId="0" borderId="33" xfId="0" applyFont="1" applyBorder="1" applyAlignment="1">
      <alignment vertical="top"/>
    </xf>
    <xf numFmtId="0" fontId="80" fillId="0" borderId="33" xfId="0" applyFont="1" applyBorder="1" applyAlignment="1">
      <alignment horizontal="right" vertical="top"/>
    </xf>
    <xf numFmtId="0" fontId="78" fillId="0" borderId="33" xfId="0" applyFont="1" applyBorder="1" applyAlignment="1">
      <alignment horizontal="center" vertical="top"/>
    </xf>
    <xf numFmtId="202" fontId="78" fillId="0" borderId="33" xfId="0" applyNumberFormat="1" applyFont="1" applyBorder="1" applyAlignment="1">
      <alignment horizontal="center" vertical="top"/>
    </xf>
    <xf numFmtId="200" fontId="80" fillId="0" borderId="33" xfId="0" applyNumberFormat="1" applyFont="1" applyBorder="1" applyAlignment="1">
      <alignment vertical="top"/>
    </xf>
    <xf numFmtId="0" fontId="85" fillId="0" borderId="0" xfId="0" applyFont="1" applyAlignment="1">
      <alignment vertical="top"/>
    </xf>
    <xf numFmtId="0" fontId="85" fillId="0" borderId="0" xfId="0" applyFont="1" applyAlignment="1">
      <alignment horizontal="center" vertical="top"/>
    </xf>
    <xf numFmtId="200" fontId="85" fillId="0" borderId="0" xfId="0" applyNumberFormat="1" applyFont="1" applyAlignment="1">
      <alignment vertical="top"/>
    </xf>
    <xf numFmtId="10" fontId="74" fillId="0" borderId="0" xfId="0" applyNumberFormat="1" applyFont="1" applyAlignment="1">
      <alignment horizontal="center" vertical="top"/>
    </xf>
    <xf numFmtId="0" fontId="75" fillId="0" borderId="0" xfId="0" applyFont="1" applyAlignment="1">
      <alignment vertical="top"/>
    </xf>
    <xf numFmtId="0" fontId="74" fillId="8" borderId="29" xfId="0" applyFont="1" applyFill="1" applyBorder="1" applyAlignment="1">
      <alignment horizontal="center" vertical="top"/>
    </xf>
    <xf numFmtId="0" fontId="75" fillId="8" borderId="0" xfId="0" applyFont="1" applyFill="1" applyAlignment="1">
      <alignment horizontal="center" vertical="top"/>
    </xf>
    <xf numFmtId="0" fontId="74" fillId="8" borderId="14" xfId="0" applyFont="1" applyFill="1" applyBorder="1" applyAlignment="1">
      <alignment horizontal="center" vertical="top"/>
    </xf>
    <xf numFmtId="0" fontId="90" fillId="0" borderId="0" xfId="0" applyFont="1" applyAlignment="1">
      <alignment horizontal="center" vertical="top"/>
    </xf>
    <xf numFmtId="4" fontId="75" fillId="0" borderId="42" xfId="0" applyNumberFormat="1" applyFont="1" applyBorder="1" applyAlignment="1">
      <alignment vertical="top"/>
    </xf>
    <xf numFmtId="0" fontId="74" fillId="0" borderId="49" xfId="0" applyFont="1" applyBorder="1" applyAlignment="1">
      <alignment vertical="top"/>
    </xf>
    <xf numFmtId="10" fontId="74" fillId="0" borderId="49" xfId="0" applyNumberFormat="1" applyFont="1" applyBorder="1" applyAlignment="1">
      <alignment horizontal="center" vertical="top"/>
    </xf>
    <xf numFmtId="9" fontId="74" fillId="0" borderId="49" xfId="0" applyNumberFormat="1" applyFont="1" applyBorder="1" applyAlignment="1">
      <alignment horizontal="center" vertical="top"/>
    </xf>
    <xf numFmtId="3" fontId="75" fillId="0" borderId="42" xfId="0" applyNumberFormat="1" applyFont="1" applyBorder="1" applyAlignment="1">
      <alignment vertical="top"/>
    </xf>
    <xf numFmtId="10" fontId="91" fillId="10" borderId="49" xfId="0" applyNumberFormat="1" applyFont="1" applyFill="1" applyBorder="1" applyAlignment="1">
      <alignment horizontal="center" vertical="top"/>
    </xf>
    <xf numFmtId="3" fontId="92" fillId="10" borderId="31" xfId="0" applyNumberFormat="1" applyFont="1" applyFill="1" applyBorder="1" applyAlignment="1">
      <alignment vertical="top"/>
    </xf>
    <xf numFmtId="0" fontId="74" fillId="0" borderId="70" xfId="0" applyFont="1" applyBorder="1" applyAlignment="1">
      <alignment horizontal="center" vertical="top"/>
    </xf>
    <xf numFmtId="0" fontId="90" fillId="0" borderId="33" xfId="0" applyFont="1" applyBorder="1" applyAlignment="1">
      <alignment horizontal="center" vertical="top"/>
    </xf>
    <xf numFmtId="0" fontId="74" fillId="0" borderId="41" xfId="0" applyFont="1" applyBorder="1" applyAlignment="1">
      <alignment vertical="top" wrapText="1"/>
    </xf>
    <xf numFmtId="4" fontId="74" fillId="0" borderId="40" xfId="0" applyNumberFormat="1" applyFont="1" applyBorder="1" applyAlignment="1">
      <alignment vertical="top"/>
    </xf>
    <xf numFmtId="9" fontId="74" fillId="0" borderId="40" xfId="0" applyNumberFormat="1" applyFont="1" applyBorder="1" applyAlignment="1">
      <alignment horizontal="center" vertical="top"/>
    </xf>
    <xf numFmtId="4" fontId="75" fillId="0" borderId="41" xfId="0" applyNumberFormat="1" applyFont="1" applyBorder="1" applyAlignment="1">
      <alignment vertical="top"/>
    </xf>
    <xf numFmtId="3" fontId="74" fillId="0" borderId="40" xfId="0" applyNumberFormat="1" applyFont="1" applyBorder="1" applyAlignment="1">
      <alignment vertical="top"/>
    </xf>
    <xf numFmtId="10" fontId="74" fillId="0" borderId="40" xfId="0" applyNumberFormat="1" applyFont="1" applyBorder="1" applyAlignment="1">
      <alignment horizontal="center" vertical="top"/>
    </xf>
    <xf numFmtId="3" fontId="75" fillId="0" borderId="34" xfId="0" applyNumberFormat="1" applyFont="1" applyBorder="1" applyAlignment="1">
      <alignment vertical="top"/>
    </xf>
    <xf numFmtId="0" fontId="90" fillId="0" borderId="71" xfId="0" applyFont="1" applyBorder="1" applyAlignment="1">
      <alignment horizontal="center" vertical="top"/>
    </xf>
    <xf numFmtId="0" fontId="90" fillId="0" borderId="49" xfId="0" applyFont="1" applyBorder="1" applyAlignment="1">
      <alignment horizontal="center" vertical="top"/>
    </xf>
    <xf numFmtId="9" fontId="74" fillId="0" borderId="49" xfId="318" applyNumberFormat="1" applyFont="1" applyBorder="1" applyAlignment="1">
      <alignment horizontal="center"/>
    </xf>
    <xf numFmtId="199" fontId="75" fillId="0" borderId="42" xfId="318" applyNumberFormat="1" applyFont="1" applyBorder="1" applyAlignment="1">
      <alignment horizontal="right"/>
    </xf>
    <xf numFmtId="3" fontId="74" fillId="0" borderId="71" xfId="0" applyNumberFormat="1" applyFont="1" applyBorder="1" applyAlignment="1">
      <alignment vertical="top"/>
    </xf>
    <xf numFmtId="10" fontId="74" fillId="0" borderId="71" xfId="0" applyNumberFormat="1" applyFont="1" applyBorder="1" applyAlignment="1">
      <alignment horizontal="center" vertical="top"/>
    </xf>
    <xf numFmtId="3" fontId="75" fillId="0" borderId="72" xfId="0" applyNumberFormat="1" applyFont="1" applyBorder="1" applyAlignment="1">
      <alignment vertical="top"/>
    </xf>
    <xf numFmtId="199" fontId="74" fillId="0" borderId="49" xfId="318" applyNumberFormat="1" applyFont="1" applyBorder="1" applyAlignment="1">
      <alignment horizontal="right" vertical="top"/>
    </xf>
    <xf numFmtId="9" fontId="74" fillId="0" borderId="49" xfId="318" applyNumberFormat="1" applyFont="1" applyBorder="1" applyAlignment="1">
      <alignment horizontal="center" vertical="top"/>
    </xf>
    <xf numFmtId="199" fontId="75" fillId="0" borderId="42" xfId="318" applyNumberFormat="1" applyFont="1" applyBorder="1" applyAlignment="1">
      <alignment horizontal="right" vertical="top"/>
    </xf>
    <xf numFmtId="0" fontId="74" fillId="0" borderId="71" xfId="0" applyFont="1" applyBorder="1" applyAlignment="1">
      <alignment vertical="top"/>
    </xf>
    <xf numFmtId="0" fontId="74" fillId="0" borderId="40" xfId="0" applyFont="1" applyBorder="1" applyAlignment="1">
      <alignment vertical="top" wrapText="1"/>
    </xf>
    <xf numFmtId="0" fontId="74" fillId="0" borderId="40" xfId="0" applyFont="1" applyBorder="1" applyAlignment="1">
      <alignment vertical="top"/>
    </xf>
    <xf numFmtId="0" fontId="74" fillId="0" borderId="73" xfId="0" applyFont="1" applyBorder="1" applyAlignment="1">
      <alignment horizontal="center" vertical="top"/>
    </xf>
    <xf numFmtId="0" fontId="74" fillId="0" borderId="64" xfId="0" applyFont="1" applyBorder="1" applyAlignment="1">
      <alignment vertical="top" wrapText="1"/>
    </xf>
    <xf numFmtId="9" fontId="74" fillId="0" borderId="71" xfId="0" applyNumberFormat="1" applyFont="1" applyBorder="1" applyAlignment="1">
      <alignment horizontal="center" vertical="top"/>
    </xf>
    <xf numFmtId="3" fontId="75" fillId="0" borderId="64" xfId="0" applyNumberFormat="1" applyFont="1" applyBorder="1" applyAlignment="1">
      <alignment vertical="top"/>
    </xf>
    <xf numFmtId="3" fontId="75" fillId="0" borderId="41" xfId="0" applyNumberFormat="1" applyFont="1" applyBorder="1" applyAlignment="1">
      <alignment vertical="top"/>
    </xf>
    <xf numFmtId="0" fontId="90" fillId="0" borderId="65" xfId="0" applyFont="1" applyBorder="1" applyAlignment="1">
      <alignment horizontal="center" vertical="top"/>
    </xf>
    <xf numFmtId="3" fontId="75" fillId="0" borderId="49" xfId="0" applyNumberFormat="1" applyFont="1" applyBorder="1" applyAlignment="1">
      <alignment vertical="top"/>
    </xf>
    <xf numFmtId="9" fontId="75" fillId="0" borderId="49" xfId="0" applyNumberFormat="1" applyFont="1" applyBorder="1" applyAlignment="1">
      <alignment horizontal="center" vertical="top"/>
    </xf>
    <xf numFmtId="3" fontId="74" fillId="0" borderId="42" xfId="0" applyNumberFormat="1" applyFont="1" applyBorder="1" applyAlignment="1">
      <alignment vertical="top"/>
    </xf>
    <xf numFmtId="3" fontId="74" fillId="0" borderId="74" xfId="0" applyNumberFormat="1" applyFont="1" applyBorder="1" applyAlignment="1">
      <alignment vertical="top"/>
    </xf>
    <xf numFmtId="9" fontId="74" fillId="0" borderId="74" xfId="0" applyNumberFormat="1" applyFont="1" applyBorder="1" applyAlignment="1">
      <alignment horizontal="center" vertical="top"/>
    </xf>
    <xf numFmtId="3" fontId="75" fillId="0" borderId="56" xfId="0" applyNumberFormat="1" applyFont="1" applyBorder="1" applyAlignment="1">
      <alignment vertical="top"/>
    </xf>
    <xf numFmtId="0" fontId="74" fillId="0" borderId="74" xfId="0" applyFont="1" applyBorder="1" applyAlignment="1">
      <alignment vertical="top"/>
    </xf>
    <xf numFmtId="10" fontId="74" fillId="0" borderId="74" xfId="0" applyNumberFormat="1" applyFont="1" applyBorder="1" applyAlignment="1">
      <alignment horizontal="center" vertical="top"/>
    </xf>
    <xf numFmtId="3" fontId="75" fillId="0" borderId="57" xfId="0" applyNumberFormat="1" applyFont="1" applyBorder="1" applyAlignment="1">
      <alignment vertical="top"/>
    </xf>
    <xf numFmtId="0" fontId="76" fillId="0" borderId="42" xfId="0" applyFont="1" applyBorder="1" applyAlignment="1">
      <alignment vertical="top" wrapText="1"/>
    </xf>
    <xf numFmtId="0" fontId="90" fillId="0" borderId="14" xfId="0" applyFont="1" applyBorder="1" applyAlignment="1">
      <alignment horizontal="center" vertical="top"/>
    </xf>
    <xf numFmtId="3" fontId="74" fillId="0" borderId="75" xfId="0" applyNumberFormat="1" applyFont="1" applyBorder="1" applyAlignment="1">
      <alignment vertical="top"/>
    </xf>
    <xf numFmtId="3" fontId="74" fillId="0" borderId="75" xfId="0" applyNumberFormat="1" applyFont="1" applyBorder="1" applyAlignment="1">
      <alignment horizontal="center" vertical="top"/>
    </xf>
    <xf numFmtId="3" fontId="75" fillId="0" borderId="61" xfId="0" applyNumberFormat="1" applyFont="1" applyBorder="1" applyAlignment="1">
      <alignment vertical="top"/>
    </xf>
    <xf numFmtId="0" fontId="74" fillId="0" borderId="75" xfId="0" applyFont="1" applyBorder="1" applyAlignment="1">
      <alignment vertical="top"/>
    </xf>
    <xf numFmtId="10" fontId="74" fillId="0" borderId="75" xfId="0" applyNumberFormat="1" applyFont="1" applyBorder="1" applyAlignment="1">
      <alignment horizontal="center" vertical="top"/>
    </xf>
    <xf numFmtId="3" fontId="75" fillId="0" borderId="35" xfId="0" applyNumberFormat="1" applyFont="1" applyBorder="1" applyAlignment="1">
      <alignment vertical="top"/>
    </xf>
    <xf numFmtId="164" fontId="65" fillId="0" borderId="0" xfId="95" applyFont="1" applyFill="1" applyBorder="1" applyAlignment="1" applyProtection="1">
      <alignment horizontal="center" vertical="center"/>
    </xf>
    <xf numFmtId="4" fontId="75" fillId="0" borderId="57" xfId="0" applyNumberFormat="1" applyFont="1" applyBorder="1" applyAlignment="1">
      <alignment vertical="top"/>
    </xf>
    <xf numFmtId="4" fontId="75" fillId="0" borderId="31" xfId="0" applyNumberFormat="1" applyFont="1" applyBorder="1" applyAlignment="1">
      <alignment vertical="top"/>
    </xf>
    <xf numFmtId="4" fontId="74" fillId="0" borderId="49" xfId="0" applyNumberFormat="1" applyFont="1" applyBorder="1" applyAlignment="1">
      <alignment horizontal="right" vertical="top"/>
    </xf>
    <xf numFmtId="4" fontId="74" fillId="0" borderId="42" xfId="0" applyNumberFormat="1" applyFont="1" applyBorder="1" applyAlignment="1">
      <alignment horizontal="right" vertical="top"/>
    </xf>
    <xf numFmtId="164" fontId="74" fillId="0" borderId="31" xfId="95" applyFont="1" applyFill="1" applyBorder="1" applyAlignment="1" applyProtection="1">
      <alignment vertical="top"/>
    </xf>
    <xf numFmtId="4" fontId="74" fillId="0" borderId="49" xfId="318" applyNumberFormat="1" applyFont="1" applyBorder="1" applyAlignment="1">
      <alignment horizontal="right"/>
    </xf>
    <xf numFmtId="4" fontId="74" fillId="0" borderId="42" xfId="318" applyNumberFormat="1" applyFont="1" applyBorder="1" applyAlignment="1">
      <alignment horizontal="right"/>
    </xf>
    <xf numFmtId="164" fontId="74" fillId="0" borderId="31" xfId="95" applyFont="1" applyFill="1" applyBorder="1" applyProtection="1"/>
    <xf numFmtId="4" fontId="74" fillId="0" borderId="42" xfId="0" applyNumberFormat="1" applyFont="1" applyBorder="1" applyAlignment="1">
      <alignment vertical="top"/>
    </xf>
    <xf numFmtId="199" fontId="75" fillId="0" borderId="31" xfId="318" applyNumberFormat="1" applyFont="1" applyBorder="1" applyAlignment="1">
      <alignment horizontal="right"/>
    </xf>
    <xf numFmtId="2" fontId="74" fillId="0" borderId="25" xfId="0" applyNumberFormat="1" applyFont="1" applyBorder="1" applyAlignment="1">
      <alignment horizontal="center" vertical="top"/>
    </xf>
    <xf numFmtId="4" fontId="75" fillId="0" borderId="34" xfId="0" applyNumberFormat="1" applyFont="1" applyBorder="1" applyAlignment="1">
      <alignment vertical="top"/>
    </xf>
    <xf numFmtId="4" fontId="74" fillId="0" borderId="71" xfId="0" applyNumberFormat="1" applyFont="1" applyBorder="1" applyAlignment="1">
      <alignment vertical="top"/>
    </xf>
    <xf numFmtId="4" fontId="75" fillId="0" borderId="49" xfId="0" applyNumberFormat="1" applyFont="1" applyBorder="1" applyAlignment="1">
      <alignment vertical="top"/>
    </xf>
    <xf numFmtId="4" fontId="74" fillId="0" borderId="75" xfId="0" applyNumberFormat="1" applyFont="1" applyBorder="1" applyAlignment="1">
      <alignment vertical="top"/>
    </xf>
    <xf numFmtId="166" fontId="75" fillId="0" borderId="0" xfId="317" applyNumberFormat="1" applyFont="1" applyAlignment="1">
      <alignment vertical="center"/>
    </xf>
    <xf numFmtId="0" fontId="75" fillId="8" borderId="47" xfId="0" applyFont="1" applyFill="1" applyBorder="1" applyAlignment="1">
      <alignment horizontal="center" vertical="center"/>
    </xf>
    <xf numFmtId="4" fontId="75" fillId="0" borderId="51" xfId="0" applyNumberFormat="1" applyFont="1" applyBorder="1" applyAlignment="1">
      <alignment horizontal="center" vertical="center" wrapText="1"/>
    </xf>
    <xf numFmtId="4" fontId="75" fillId="0" borderId="52" xfId="0" applyNumberFormat="1" applyFont="1" applyBorder="1" applyAlignment="1">
      <alignment horizontal="center" vertical="center" wrapText="1"/>
    </xf>
    <xf numFmtId="4" fontId="75" fillId="0" borderId="54" xfId="0" applyNumberFormat="1" applyFont="1" applyBorder="1" applyAlignment="1">
      <alignment horizontal="center" vertical="center" wrapText="1"/>
    </xf>
    <xf numFmtId="4" fontId="75" fillId="0" borderId="55" xfId="0" applyNumberFormat="1" applyFont="1" applyBorder="1" applyAlignment="1">
      <alignment horizontal="center" vertical="center" wrapText="1"/>
    </xf>
    <xf numFmtId="9" fontId="74" fillId="0" borderId="53" xfId="328" applyFont="1" applyFill="1" applyBorder="1" applyAlignment="1" applyProtection="1">
      <alignment horizontal="center"/>
    </xf>
    <xf numFmtId="199" fontId="74" fillId="0" borderId="55" xfId="318" applyNumberFormat="1" applyFont="1" applyBorder="1" applyAlignment="1">
      <alignment horizontal="right"/>
    </xf>
    <xf numFmtId="199" fontId="74" fillId="0" borderId="54" xfId="318" applyNumberFormat="1" applyFont="1" applyBorder="1" applyAlignment="1">
      <alignment horizontal="right"/>
    </xf>
    <xf numFmtId="9" fontId="92" fillId="10" borderId="76" xfId="328" applyFont="1" applyFill="1" applyBorder="1" applyAlignment="1" applyProtection="1">
      <alignment horizontal="center" vertical="center" wrapText="1"/>
    </xf>
    <xf numFmtId="199" fontId="92" fillId="10" borderId="60" xfId="318" applyNumberFormat="1" applyFont="1" applyFill="1" applyBorder="1" applyAlignment="1">
      <alignment horizontal="right"/>
    </xf>
    <xf numFmtId="164" fontId="74" fillId="0" borderId="0" xfId="95" applyFont="1" applyFill="1" applyBorder="1" applyAlignment="1" applyProtection="1">
      <alignment vertical="top"/>
    </xf>
    <xf numFmtId="199" fontId="74" fillId="0" borderId="0" xfId="0" applyNumberFormat="1" applyFont="1" applyAlignment="1">
      <alignment vertical="top"/>
    </xf>
    <xf numFmtId="4" fontId="74" fillId="0" borderId="56" xfId="0" applyNumberFormat="1" applyFont="1" applyBorder="1" applyAlignment="1">
      <alignment vertical="top"/>
    </xf>
    <xf numFmtId="4" fontId="74" fillId="0" borderId="58" xfId="0" applyNumberFormat="1" applyFont="1" applyBorder="1" applyAlignment="1">
      <alignment vertical="top"/>
    </xf>
    <xf numFmtId="4" fontId="74" fillId="0" borderId="30" xfId="0" applyNumberFormat="1" applyFont="1" applyBorder="1" applyAlignment="1">
      <alignment vertical="top"/>
    </xf>
    <xf numFmtId="9" fontId="74" fillId="0" borderId="58" xfId="0" applyNumberFormat="1" applyFont="1" applyBorder="1" applyAlignment="1">
      <alignment horizontal="center" vertical="top"/>
    </xf>
    <xf numFmtId="3" fontId="75" fillId="0" borderId="30" xfId="0" applyNumberFormat="1" applyFont="1" applyBorder="1" applyAlignment="1">
      <alignment vertical="top"/>
    </xf>
    <xf numFmtId="9" fontId="75" fillId="0" borderId="76" xfId="328" applyFont="1" applyFill="1" applyBorder="1" applyAlignment="1" applyProtection="1">
      <alignment horizontal="center" vertical="top"/>
    </xf>
    <xf numFmtId="3" fontId="75" fillId="0" borderId="26" xfId="0" applyNumberFormat="1" applyFont="1" applyBorder="1" applyAlignment="1">
      <alignment vertical="top"/>
    </xf>
    <xf numFmtId="4" fontId="74" fillId="0" borderId="61" xfId="0" applyNumberFormat="1" applyFont="1" applyBorder="1" applyAlignment="1">
      <alignment vertical="top"/>
    </xf>
    <xf numFmtId="4" fontId="74" fillId="0" borderId="62" xfId="0" applyNumberFormat="1" applyFont="1" applyBorder="1" applyAlignment="1">
      <alignment vertical="top"/>
    </xf>
    <xf numFmtId="4" fontId="74" fillId="0" borderId="28" xfId="0" applyNumberFormat="1" applyFont="1" applyBorder="1" applyAlignment="1">
      <alignment vertical="top"/>
    </xf>
    <xf numFmtId="3" fontId="74" fillId="0" borderId="62" xfId="0" applyNumberFormat="1" applyFont="1" applyBorder="1" applyAlignment="1">
      <alignment horizontal="center" vertical="top"/>
    </xf>
    <xf numFmtId="3" fontId="75" fillId="0" borderId="28" xfId="0" applyNumberFormat="1" applyFont="1" applyBorder="1" applyAlignment="1">
      <alignment vertical="top"/>
    </xf>
    <xf numFmtId="3" fontId="74" fillId="0" borderId="0" xfId="0" applyNumberFormat="1" applyFont="1" applyAlignment="1">
      <alignment vertical="top"/>
    </xf>
    <xf numFmtId="10" fontId="74" fillId="0" borderId="0" xfId="328" applyNumberFormat="1" applyFont="1" applyFill="1" applyBorder="1" applyAlignment="1" applyProtection="1">
      <alignment vertical="top"/>
    </xf>
    <xf numFmtId="168" fontId="74" fillId="0" borderId="0" xfId="0" applyNumberFormat="1" applyFont="1" applyAlignment="1">
      <alignment vertical="top"/>
    </xf>
    <xf numFmtId="203" fontId="74" fillId="0" borderId="0" xfId="0" applyNumberFormat="1" applyFont="1" applyAlignment="1">
      <alignment vertical="top"/>
    </xf>
    <xf numFmtId="9" fontId="74" fillId="0" borderId="0" xfId="0" applyNumberFormat="1" applyFont="1" applyAlignment="1">
      <alignment horizontal="center" vertical="top"/>
    </xf>
    <xf numFmtId="166" fontId="74" fillId="0" borderId="0" xfId="0" applyNumberFormat="1" applyFont="1" applyAlignment="1">
      <alignment horizontal="center" vertical="top"/>
    </xf>
    <xf numFmtId="203" fontId="75" fillId="0" borderId="0" xfId="0" applyNumberFormat="1" applyFont="1" applyAlignment="1">
      <alignment vertical="top"/>
    </xf>
    <xf numFmtId="168" fontId="88" fillId="0" borderId="0" xfId="0" applyNumberFormat="1" applyFont="1" applyAlignment="1">
      <alignment horizontal="center" vertical="top"/>
    </xf>
    <xf numFmtId="164" fontId="88" fillId="0" borderId="0" xfId="95" applyFont="1" applyFill="1" applyBorder="1" applyAlignment="1" applyProtection="1">
      <alignment horizontal="center" vertical="top"/>
    </xf>
    <xf numFmtId="168" fontId="75" fillId="0" borderId="69" xfId="0" applyNumberFormat="1" applyFont="1" applyBorder="1" applyAlignment="1">
      <alignment vertical="top"/>
    </xf>
    <xf numFmtId="0" fontId="75" fillId="0" borderId="29" xfId="0" applyFont="1" applyBorder="1" applyAlignment="1">
      <alignment horizontal="left" vertical="top"/>
    </xf>
    <xf numFmtId="203" fontId="75" fillId="0" borderId="29" xfId="0" applyNumberFormat="1" applyFont="1" applyBorder="1" applyAlignment="1">
      <alignment horizontal="left" vertical="top"/>
    </xf>
    <xf numFmtId="168" fontId="75" fillId="0" borderId="29" xfId="0" applyNumberFormat="1" applyFont="1" applyBorder="1" applyAlignment="1">
      <alignment horizontal="left" vertical="top"/>
    </xf>
    <xf numFmtId="168" fontId="74" fillId="0" borderId="29" xfId="0" applyNumberFormat="1" applyFont="1" applyBorder="1" applyAlignment="1">
      <alignment horizontal="center" vertical="top"/>
    </xf>
    <xf numFmtId="164" fontId="74" fillId="0" borderId="29" xfId="95" applyFont="1" applyFill="1" applyBorder="1" applyAlignment="1" applyProtection="1">
      <alignment horizontal="center" vertical="top"/>
    </xf>
    <xf numFmtId="9" fontId="74" fillId="0" borderId="29" xfId="0" applyNumberFormat="1" applyFont="1" applyBorder="1" applyAlignment="1">
      <alignment horizontal="center" vertical="top"/>
    </xf>
    <xf numFmtId="168" fontId="74" fillId="0" borderId="30" xfId="0" applyNumberFormat="1" applyFont="1" applyBorder="1" applyAlignment="1">
      <alignment vertical="top"/>
    </xf>
    <xf numFmtId="168" fontId="75" fillId="0" borderId="27" xfId="0" applyNumberFormat="1" applyFont="1" applyBorder="1" applyAlignment="1">
      <alignment vertical="top"/>
    </xf>
    <xf numFmtId="168" fontId="75" fillId="0" borderId="14" xfId="0" applyNumberFormat="1" applyFont="1" applyBorder="1" applyAlignment="1">
      <alignment horizontal="left" vertical="top"/>
    </xf>
    <xf numFmtId="203" fontId="75" fillId="0" borderId="14" xfId="0" applyNumberFormat="1" applyFont="1" applyBorder="1" applyAlignment="1">
      <alignment horizontal="left" vertical="top"/>
    </xf>
    <xf numFmtId="168" fontId="74" fillId="0" borderId="14" xfId="0" applyNumberFormat="1" applyFont="1" applyBorder="1" applyAlignment="1">
      <alignment horizontal="center" vertical="top"/>
    </xf>
    <xf numFmtId="164" fontId="74" fillId="0" borderId="14" xfId="95" applyFont="1" applyFill="1" applyBorder="1" applyAlignment="1" applyProtection="1">
      <alignment horizontal="center" vertical="top"/>
    </xf>
    <xf numFmtId="9" fontId="74" fillId="0" borderId="14" xfId="0" applyNumberFormat="1" applyFont="1" applyBorder="1" applyAlignment="1">
      <alignment horizontal="center" vertical="top"/>
    </xf>
    <xf numFmtId="168" fontId="74" fillId="0" borderId="28" xfId="0" applyNumberFormat="1" applyFont="1" applyBorder="1" applyAlignment="1">
      <alignment vertical="top"/>
    </xf>
    <xf numFmtId="168" fontId="75" fillId="0" borderId="0" xfId="0" applyNumberFormat="1" applyFont="1" applyAlignment="1">
      <alignment vertical="top"/>
    </xf>
    <xf numFmtId="168" fontId="75" fillId="0" borderId="0" xfId="0" applyNumberFormat="1" applyFont="1"/>
    <xf numFmtId="203" fontId="75" fillId="0" borderId="0" xfId="0" applyNumberFormat="1" applyFont="1"/>
    <xf numFmtId="168" fontId="75" fillId="38" borderId="77" xfId="315" applyNumberFormat="1" applyFont="1" applyFill="1" applyBorder="1" applyAlignment="1">
      <alignment horizontal="center" vertical="center"/>
    </xf>
    <xf numFmtId="203" fontId="75" fillId="38" borderId="77" xfId="315" applyNumberFormat="1" applyFont="1" applyFill="1" applyBorder="1" applyAlignment="1">
      <alignment horizontal="center" vertical="center"/>
    </xf>
    <xf numFmtId="168" fontId="74" fillId="38" borderId="78" xfId="315" applyNumberFormat="1" applyFont="1" applyFill="1" applyBorder="1" applyAlignment="1">
      <alignment horizontal="center" vertical="top"/>
    </xf>
    <xf numFmtId="168" fontId="74" fillId="38" borderId="78" xfId="0" applyNumberFormat="1" applyFont="1" applyFill="1" applyBorder="1" applyAlignment="1">
      <alignment horizontal="left" vertical="top"/>
    </xf>
    <xf numFmtId="203" fontId="74" fillId="38" borderId="78" xfId="315" applyNumberFormat="1" applyFont="1" applyFill="1" applyBorder="1" applyAlignment="1">
      <alignment horizontal="center"/>
    </xf>
    <xf numFmtId="168" fontId="74" fillId="38" borderId="78" xfId="315" applyNumberFormat="1" applyFont="1" applyFill="1" applyBorder="1" applyAlignment="1">
      <alignment horizontal="center"/>
    </xf>
    <xf numFmtId="168" fontId="74" fillId="38" borderId="79" xfId="315" applyNumberFormat="1" applyFont="1" applyFill="1" applyBorder="1" applyAlignment="1">
      <alignment horizontal="center" vertical="top"/>
    </xf>
    <xf numFmtId="168" fontId="74" fillId="38" borderId="79" xfId="0" applyNumberFormat="1" applyFont="1" applyFill="1" applyBorder="1" applyAlignment="1">
      <alignment horizontal="left" vertical="top"/>
    </xf>
    <xf numFmtId="203" fontId="74" fillId="38" borderId="79" xfId="315" applyNumberFormat="1" applyFont="1" applyFill="1" applyBorder="1" applyAlignment="1">
      <alignment horizontal="center"/>
    </xf>
    <xf numFmtId="168" fontId="74" fillId="38" borderId="79" xfId="315" applyNumberFormat="1" applyFont="1" applyFill="1" applyBorder="1" applyAlignment="1">
      <alignment horizontal="center"/>
    </xf>
    <xf numFmtId="0" fontId="75" fillId="38" borderId="80" xfId="0" applyFont="1" applyFill="1" applyBorder="1" applyAlignment="1">
      <alignment horizontal="center" vertical="center"/>
    </xf>
    <xf numFmtId="0" fontId="75" fillId="38" borderId="81" xfId="0" applyFont="1" applyFill="1" applyBorder="1" applyAlignment="1">
      <alignment horizontal="center" vertical="center"/>
    </xf>
    <xf numFmtId="164" fontId="75" fillId="38" borderId="48" xfId="95" applyFont="1" applyFill="1" applyBorder="1" applyAlignment="1" applyProtection="1">
      <alignment horizontal="center" vertical="center"/>
    </xf>
    <xf numFmtId="0" fontId="75" fillId="38" borderId="47" xfId="0" applyFont="1" applyFill="1" applyBorder="1" applyAlignment="1">
      <alignment horizontal="center" vertical="center"/>
    </xf>
    <xf numFmtId="0" fontId="75" fillId="38" borderId="48" xfId="0" applyFont="1" applyFill="1" applyBorder="1" applyAlignment="1">
      <alignment horizontal="center" vertical="center"/>
    </xf>
    <xf numFmtId="168" fontId="74" fillId="0" borderId="82" xfId="315" applyNumberFormat="1" applyFont="1" applyBorder="1" applyAlignment="1">
      <alignment horizontal="center" vertical="top"/>
    </xf>
    <xf numFmtId="168" fontId="74" fillId="0" borderId="83" xfId="0" applyNumberFormat="1" applyFont="1" applyBorder="1" applyAlignment="1">
      <alignment horizontal="left" vertical="top"/>
    </xf>
    <xf numFmtId="203" fontId="74" fillId="0" borderId="83" xfId="315" applyNumberFormat="1" applyFont="1" applyBorder="1" applyAlignment="1">
      <alignment horizontal="center"/>
    </xf>
    <xf numFmtId="168" fontId="74" fillId="0" borderId="83" xfId="315" applyNumberFormat="1" applyFont="1" applyBorder="1" applyAlignment="1">
      <alignment horizontal="center"/>
    </xf>
    <xf numFmtId="168" fontId="74" fillId="0" borderId="84" xfId="315" applyNumberFormat="1" applyFont="1" applyBorder="1" applyAlignment="1">
      <alignment horizontal="center"/>
    </xf>
    <xf numFmtId="9" fontId="75" fillId="0" borderId="85" xfId="328" applyFont="1" applyFill="1" applyBorder="1" applyAlignment="1" applyProtection="1">
      <alignment horizontal="center" vertical="center" wrapText="1"/>
    </xf>
    <xf numFmtId="9" fontId="75" fillId="0" borderId="86" xfId="328" applyFont="1" applyFill="1" applyBorder="1" applyAlignment="1" applyProtection="1">
      <alignment horizontal="center" vertical="center" wrapText="1"/>
    </xf>
    <xf numFmtId="164" fontId="75" fillId="0" borderId="87" xfId="95" applyFont="1" applyFill="1" applyBorder="1" applyAlignment="1" applyProtection="1">
      <alignment horizontal="center" vertical="center" wrapText="1"/>
    </xf>
    <xf numFmtId="39" fontId="78" fillId="0" borderId="88" xfId="95" applyNumberFormat="1" applyFont="1" applyFill="1" applyBorder="1" applyAlignment="1" applyProtection="1">
      <alignment vertical="top"/>
      <protection locked="0"/>
    </xf>
    <xf numFmtId="39" fontId="78" fillId="0" borderId="89" xfId="95" applyNumberFormat="1" applyFont="1" applyFill="1" applyBorder="1" applyAlignment="1" applyProtection="1">
      <alignment vertical="top"/>
      <protection locked="0"/>
    </xf>
    <xf numFmtId="39" fontId="78" fillId="0" borderId="90" xfId="95" applyNumberFormat="1" applyFont="1" applyFill="1" applyBorder="1" applyAlignment="1" applyProtection="1">
      <alignment vertical="top"/>
      <protection locked="0"/>
    </xf>
    <xf numFmtId="0" fontId="93" fillId="0" borderId="91" xfId="0" applyFont="1" applyBorder="1" applyAlignment="1">
      <alignment horizontal="center" vertical="center"/>
    </xf>
    <xf numFmtId="0" fontId="94" fillId="0" borderId="92" xfId="0" applyFont="1" applyBorder="1" applyAlignment="1">
      <alignment vertical="top" wrapText="1"/>
    </xf>
    <xf numFmtId="4" fontId="93" fillId="0" borderId="92" xfId="0" applyNumberFormat="1" applyFont="1" applyBorder="1"/>
    <xf numFmtId="0" fontId="93" fillId="0" borderId="92" xfId="0" applyFont="1" applyBorder="1" applyAlignment="1">
      <alignment horizontal="center"/>
    </xf>
    <xf numFmtId="168" fontId="74" fillId="0" borderId="92" xfId="0" applyNumberFormat="1" applyFont="1" applyBorder="1" applyAlignment="1" applyProtection="1">
      <alignment horizontal="right"/>
      <protection locked="0"/>
    </xf>
    <xf numFmtId="168" fontId="74" fillId="0" borderId="93" xfId="0" applyNumberFormat="1" applyFont="1" applyBorder="1" applyAlignment="1" applyProtection="1">
      <alignment wrapText="1"/>
      <protection locked="0"/>
    </xf>
    <xf numFmtId="9" fontId="75" fillId="0" borderId="94" xfId="328" applyFont="1" applyFill="1" applyBorder="1" applyAlignment="1" applyProtection="1">
      <alignment horizontal="center" vertical="center" wrapText="1"/>
    </xf>
    <xf numFmtId="9" fontId="75" fillId="0" borderId="95" xfId="328" applyFont="1" applyFill="1" applyBorder="1" applyAlignment="1" applyProtection="1">
      <alignment horizontal="center" vertical="center" wrapText="1"/>
    </xf>
    <xf numFmtId="164" fontId="75" fillId="0" borderId="96" xfId="95" applyFont="1" applyFill="1" applyBorder="1" applyAlignment="1" applyProtection="1">
      <alignment horizontal="center" vertical="center" wrapText="1"/>
    </xf>
    <xf numFmtId="0" fontId="93" fillId="0" borderId="92" xfId="0" applyFont="1" applyBorder="1" applyAlignment="1">
      <alignment vertical="top" wrapText="1"/>
    </xf>
    <xf numFmtId="168" fontId="74" fillId="0" borderId="93" xfId="0" applyNumberFormat="1" applyFont="1" applyBorder="1" applyAlignment="1" applyProtection="1">
      <alignment horizontal="center" wrapText="1"/>
      <protection locked="0"/>
    </xf>
    <xf numFmtId="9" fontId="74" fillId="0" borderId="94" xfId="0" applyNumberFormat="1" applyFont="1" applyBorder="1" applyAlignment="1">
      <alignment horizontal="center" vertical="top"/>
    </xf>
    <xf numFmtId="9" fontId="74" fillId="0" borderId="95" xfId="0" applyNumberFormat="1" applyFont="1" applyBorder="1" applyAlignment="1">
      <alignment horizontal="center" vertical="top"/>
    </xf>
    <xf numFmtId="164" fontId="74" fillId="0" borderId="96" xfId="95" applyFont="1" applyFill="1" applyBorder="1" applyAlignment="1" applyProtection="1">
      <alignment vertical="top"/>
    </xf>
    <xf numFmtId="9" fontId="74" fillId="0" borderId="0" xfId="328" applyFont="1" applyFill="1" applyBorder="1" applyAlignment="1" applyProtection="1">
      <alignment horizontal="center"/>
    </xf>
    <xf numFmtId="164" fontId="74" fillId="0" borderId="55" xfId="95" applyFont="1" applyFill="1" applyBorder="1" applyAlignment="1" applyProtection="1">
      <alignment horizontal="right"/>
    </xf>
    <xf numFmtId="9" fontId="91" fillId="10" borderId="94" xfId="0" applyNumberFormat="1" applyFont="1" applyFill="1" applyBorder="1" applyAlignment="1">
      <alignment horizontal="center" vertical="top"/>
    </xf>
    <xf numFmtId="9" fontId="91" fillId="10" borderId="95" xfId="0" applyNumberFormat="1" applyFont="1" applyFill="1" applyBorder="1" applyAlignment="1">
      <alignment horizontal="center" vertical="top"/>
    </xf>
    <xf numFmtId="164" fontId="91" fillId="10" borderId="96" xfId="95" applyFont="1" applyFill="1" applyBorder="1" applyAlignment="1" applyProtection="1">
      <alignment vertical="top"/>
    </xf>
    <xf numFmtId="9" fontId="74" fillId="0" borderId="94" xfId="328" applyFont="1" applyFill="1" applyBorder="1" applyAlignment="1" applyProtection="1">
      <alignment horizontal="center" vertical="center" wrapText="1"/>
    </xf>
    <xf numFmtId="9" fontId="74" fillId="0" borderId="95" xfId="328" applyFont="1" applyFill="1" applyBorder="1" applyAlignment="1" applyProtection="1">
      <alignment horizontal="center" vertical="center" wrapText="1"/>
    </xf>
    <xf numFmtId="164" fontId="74" fillId="0" borderId="96" xfId="95" applyFont="1" applyFill="1" applyBorder="1" applyAlignment="1" applyProtection="1">
      <alignment horizontal="center" vertical="center" wrapText="1"/>
    </xf>
    <xf numFmtId="9" fontId="74" fillId="0" borderId="97" xfId="0" applyNumberFormat="1" applyFont="1" applyBorder="1" applyAlignment="1">
      <alignment horizontal="center" vertical="top"/>
    </xf>
    <xf numFmtId="9" fontId="74" fillId="0" borderId="97" xfId="328" applyFont="1" applyFill="1" applyBorder="1" applyAlignment="1" applyProtection="1">
      <alignment horizontal="center" vertical="center" wrapText="1"/>
    </xf>
    <xf numFmtId="9" fontId="75" fillId="0" borderId="97" xfId="328" applyFont="1" applyFill="1" applyBorder="1" applyAlignment="1" applyProtection="1">
      <alignment horizontal="center" vertical="center" wrapText="1"/>
    </xf>
    <xf numFmtId="9" fontId="74" fillId="0" borderId="94" xfId="328" applyFont="1" applyFill="1" applyBorder="1" applyAlignment="1" applyProtection="1">
      <alignment horizontal="center"/>
    </xf>
    <xf numFmtId="9" fontId="74" fillId="0" borderId="97" xfId="328" applyFont="1" applyFill="1" applyBorder="1" applyAlignment="1" applyProtection="1">
      <alignment horizontal="center"/>
    </xf>
    <xf numFmtId="164" fontId="74" fillId="0" borderId="96" xfId="95" applyFont="1" applyFill="1" applyBorder="1" applyAlignment="1" applyProtection="1">
      <alignment horizontal="right"/>
    </xf>
    <xf numFmtId="4" fontId="94" fillId="0" borderId="92" xfId="0" applyNumberFormat="1" applyFont="1" applyBorder="1"/>
    <xf numFmtId="0" fontId="95" fillId="0" borderId="92" xfId="0" applyFont="1" applyBorder="1" applyAlignment="1">
      <alignment horizontal="center"/>
    </xf>
    <xf numFmtId="4" fontId="94" fillId="0" borderId="97" xfId="0" applyNumberFormat="1" applyFont="1" applyBorder="1"/>
    <xf numFmtId="39" fontId="96" fillId="0" borderId="88" xfId="95" applyNumberFormat="1" applyFont="1" applyFill="1" applyBorder="1" applyAlignment="1" applyProtection="1">
      <alignment vertical="top"/>
      <protection locked="0"/>
    </xf>
    <xf numFmtId="164" fontId="93" fillId="0" borderId="92" xfId="95" applyFont="1" applyFill="1" applyBorder="1" applyAlignment="1" applyProtection="1">
      <alignment vertical="center" wrapText="1"/>
    </xf>
    <xf numFmtId="0" fontId="93" fillId="0" borderId="92" xfId="0" applyFont="1" applyBorder="1" applyAlignment="1">
      <alignment horizontal="center" vertical="center"/>
    </xf>
    <xf numFmtId="0" fontId="93" fillId="0" borderId="98" xfId="0" applyFont="1" applyBorder="1" applyAlignment="1">
      <alignment horizontal="center" vertical="center"/>
    </xf>
    <xf numFmtId="0" fontId="93" fillId="0" borderId="99" xfId="0" applyFont="1" applyBorder="1" applyAlignment="1">
      <alignment vertical="top" wrapText="1"/>
    </xf>
    <xf numFmtId="164" fontId="93" fillId="0" borderId="99" xfId="95" applyFont="1" applyFill="1" applyBorder="1" applyAlignment="1" applyProtection="1">
      <alignment vertical="center" wrapText="1"/>
    </xf>
    <xf numFmtId="0" fontId="93" fillId="0" borderId="99" xfId="0" applyFont="1" applyBorder="1" applyAlignment="1">
      <alignment horizontal="center" vertical="center"/>
    </xf>
    <xf numFmtId="168" fontId="74" fillId="0" borderId="99" xfId="0" applyNumberFormat="1" applyFont="1" applyBorder="1" applyAlignment="1" applyProtection="1">
      <alignment horizontal="right"/>
      <protection locked="0"/>
    </xf>
    <xf numFmtId="168" fontId="74" fillId="0" borderId="100" xfId="0" applyNumberFormat="1" applyFont="1" applyBorder="1" applyAlignment="1" applyProtection="1">
      <alignment wrapText="1"/>
      <protection locked="0"/>
    </xf>
    <xf numFmtId="0" fontId="93" fillId="0" borderId="101" xfId="0" applyFont="1" applyBorder="1" applyAlignment="1">
      <alignment horizontal="center" vertical="center"/>
    </xf>
    <xf numFmtId="0" fontId="93" fillId="0" borderId="102" xfId="0" applyFont="1" applyBorder="1" applyAlignment="1">
      <alignment vertical="top" wrapText="1"/>
    </xf>
    <xf numFmtId="4" fontId="93" fillId="0" borderId="102" xfId="0" applyNumberFormat="1" applyFont="1" applyBorder="1"/>
    <xf numFmtId="0" fontId="93" fillId="0" borderId="102" xfId="0" applyFont="1" applyBorder="1" applyAlignment="1">
      <alignment horizontal="center"/>
    </xf>
    <xf numFmtId="168" fontId="74" fillId="0" borderId="102" xfId="0" applyNumberFormat="1" applyFont="1" applyBorder="1" applyAlignment="1" applyProtection="1">
      <alignment horizontal="right"/>
      <protection locked="0"/>
    </xf>
    <xf numFmtId="168" fontId="74" fillId="0" borderId="103" xfId="0" applyNumberFormat="1" applyFont="1" applyBorder="1" applyAlignment="1" applyProtection="1">
      <alignment wrapText="1"/>
      <protection locked="0"/>
    </xf>
    <xf numFmtId="9" fontId="74" fillId="0" borderId="104" xfId="328" applyFont="1" applyFill="1" applyBorder="1" applyAlignment="1" applyProtection="1">
      <alignment horizontal="center" vertical="center" wrapText="1"/>
    </xf>
    <xf numFmtId="9" fontId="74" fillId="0" borderId="105" xfId="328" applyFont="1" applyFill="1" applyBorder="1" applyAlignment="1" applyProtection="1">
      <alignment horizontal="center" vertical="center" wrapText="1"/>
    </xf>
    <xf numFmtId="164" fontId="74" fillId="0" borderId="106" xfId="95" applyFont="1" applyFill="1" applyBorder="1" applyAlignment="1" applyProtection="1">
      <alignment horizontal="center" vertical="center" wrapText="1"/>
    </xf>
    <xf numFmtId="9" fontId="75" fillId="0" borderId="104" xfId="328" applyFont="1" applyFill="1" applyBorder="1" applyAlignment="1" applyProtection="1">
      <alignment horizontal="center" vertical="center" wrapText="1"/>
    </xf>
    <xf numFmtId="9" fontId="75" fillId="0" borderId="105" xfId="328" applyFont="1" applyFill="1" applyBorder="1" applyAlignment="1" applyProtection="1">
      <alignment horizontal="center" vertical="center" wrapText="1"/>
    </xf>
    <xf numFmtId="164" fontId="75" fillId="0" borderId="106" xfId="95" applyFont="1" applyFill="1" applyBorder="1" applyAlignment="1" applyProtection="1">
      <alignment horizontal="center" vertical="center" wrapText="1"/>
    </xf>
    <xf numFmtId="9" fontId="74" fillId="0" borderId="104" xfId="0" applyNumberFormat="1" applyFont="1" applyBorder="1" applyAlignment="1">
      <alignment horizontal="center" vertical="top"/>
    </xf>
    <xf numFmtId="9" fontId="74" fillId="0" borderId="105" xfId="0" applyNumberFormat="1" applyFont="1" applyBorder="1" applyAlignment="1">
      <alignment horizontal="center" vertical="top"/>
    </xf>
    <xf numFmtId="164" fontId="74" fillId="0" borderId="106" xfId="95" applyFont="1" applyFill="1" applyBorder="1" applyAlignment="1" applyProtection="1">
      <alignment vertical="top"/>
    </xf>
    <xf numFmtId="0" fontId="93" fillId="0" borderId="107" xfId="0" applyFont="1" applyBorder="1" applyAlignment="1">
      <alignment horizontal="center" vertical="center"/>
    </xf>
    <xf numFmtId="0" fontId="93" fillId="0" borderId="108" xfId="0" applyFont="1" applyBorder="1" applyAlignment="1">
      <alignment vertical="top" wrapText="1"/>
    </xf>
    <xf numFmtId="4" fontId="93" fillId="0" borderId="108" xfId="0" applyNumberFormat="1" applyFont="1" applyBorder="1"/>
    <xf numFmtId="0" fontId="93" fillId="0" borderId="108" xfId="0" applyFont="1" applyBorder="1" applyAlignment="1">
      <alignment horizontal="center"/>
    </xf>
    <xf numFmtId="168" fontId="74" fillId="0" borderId="108" xfId="0" applyNumberFormat="1" applyFont="1" applyBorder="1" applyAlignment="1" applyProtection="1">
      <alignment horizontal="right"/>
      <protection locked="0"/>
    </xf>
    <xf numFmtId="168" fontId="74" fillId="0" borderId="109" xfId="0" applyNumberFormat="1" applyFont="1" applyBorder="1" applyAlignment="1" applyProtection="1">
      <alignment wrapText="1"/>
      <protection locked="0"/>
    </xf>
    <xf numFmtId="9" fontId="74" fillId="0" borderId="110" xfId="328" applyFont="1" applyFill="1" applyBorder="1" applyAlignment="1" applyProtection="1">
      <alignment horizontal="center" vertical="center" wrapText="1"/>
    </xf>
    <xf numFmtId="9" fontId="74" fillId="0" borderId="111" xfId="328" applyFont="1" applyFill="1" applyBorder="1" applyAlignment="1" applyProtection="1">
      <alignment horizontal="center" vertical="center" wrapText="1"/>
    </xf>
    <xf numFmtId="164" fontId="74" fillId="0" borderId="112" xfId="95" applyFont="1" applyFill="1" applyBorder="1" applyAlignment="1" applyProtection="1">
      <alignment horizontal="center" vertical="center" wrapText="1"/>
    </xf>
    <xf numFmtId="9" fontId="75" fillId="0" borderId="110" xfId="328" applyFont="1" applyFill="1" applyBorder="1" applyAlignment="1" applyProtection="1">
      <alignment horizontal="center" vertical="center" wrapText="1"/>
    </xf>
    <xf numFmtId="9" fontId="75" fillId="0" borderId="111" xfId="328" applyFont="1" applyFill="1" applyBorder="1" applyAlignment="1" applyProtection="1">
      <alignment horizontal="center" vertical="center" wrapText="1"/>
    </xf>
    <xf numFmtId="164" fontId="75" fillId="0" borderId="112" xfId="95" applyFont="1" applyFill="1" applyBorder="1" applyAlignment="1" applyProtection="1">
      <alignment horizontal="center" vertical="center" wrapText="1"/>
    </xf>
    <xf numFmtId="9" fontId="74" fillId="0" borderId="110" xfId="0" applyNumberFormat="1" applyFont="1" applyBorder="1" applyAlignment="1">
      <alignment horizontal="center" vertical="top"/>
    </xf>
    <xf numFmtId="9" fontId="74" fillId="0" borderId="111" xfId="0" applyNumberFormat="1" applyFont="1" applyBorder="1" applyAlignment="1">
      <alignment horizontal="center" vertical="top"/>
    </xf>
    <xf numFmtId="164" fontId="74" fillId="0" borderId="112" xfId="95" applyFont="1" applyFill="1" applyBorder="1" applyAlignment="1" applyProtection="1">
      <alignment vertical="top"/>
    </xf>
    <xf numFmtId="0" fontId="95" fillId="0" borderId="92" xfId="0" applyFont="1" applyBorder="1" applyAlignment="1">
      <alignment vertical="top" wrapText="1"/>
    </xf>
    <xf numFmtId="0" fontId="93" fillId="0" borderId="113" xfId="0" applyFont="1" applyBorder="1" applyAlignment="1">
      <alignment horizontal="center" vertical="center"/>
    </xf>
    <xf numFmtId="0" fontId="93" fillId="0" borderId="88" xfId="0" applyFont="1" applyBorder="1" applyAlignment="1">
      <alignment vertical="top" wrapText="1"/>
    </xf>
    <xf numFmtId="4" fontId="93" fillId="0" borderId="88" xfId="0" applyNumberFormat="1" applyFont="1" applyBorder="1"/>
    <xf numFmtId="0" fontId="93" fillId="0" borderId="88" xfId="0" applyFont="1" applyBorder="1" applyAlignment="1">
      <alignment horizontal="center"/>
    </xf>
    <xf numFmtId="168" fontId="74" fillId="0" borderId="88" xfId="0" applyNumberFormat="1" applyFont="1" applyBorder="1" applyAlignment="1" applyProtection="1">
      <alignment horizontal="right"/>
      <protection locked="0"/>
    </xf>
    <xf numFmtId="168" fontId="74" fillId="0" borderId="89" xfId="0" applyNumberFormat="1" applyFont="1" applyBorder="1" applyAlignment="1" applyProtection="1">
      <alignment wrapText="1"/>
      <protection locked="0"/>
    </xf>
    <xf numFmtId="9" fontId="74" fillId="0" borderId="114" xfId="0" applyNumberFormat="1" applyFont="1" applyBorder="1" applyAlignment="1">
      <alignment horizontal="center" vertical="top"/>
    </xf>
    <xf numFmtId="9" fontId="74" fillId="0" borderId="115" xfId="0" applyNumberFormat="1" applyFont="1" applyBorder="1" applyAlignment="1">
      <alignment horizontal="center" vertical="top"/>
    </xf>
    <xf numFmtId="164" fontId="74" fillId="0" borderId="116" xfId="95" applyFont="1" applyFill="1" applyBorder="1" applyAlignment="1" applyProtection="1">
      <alignment vertical="top"/>
    </xf>
    <xf numFmtId="9" fontId="74" fillId="0" borderId="117" xfId="0" applyNumberFormat="1" applyFont="1" applyBorder="1" applyAlignment="1">
      <alignment horizontal="center" vertical="top"/>
    </xf>
    <xf numFmtId="9" fontId="74" fillId="0" borderId="118" xfId="0" applyNumberFormat="1" applyFont="1" applyBorder="1" applyAlignment="1">
      <alignment horizontal="center" vertical="top"/>
    </xf>
    <xf numFmtId="164" fontId="74" fillId="0" borderId="119" xfId="95" applyFont="1" applyFill="1" applyBorder="1" applyAlignment="1" applyProtection="1">
      <alignment vertical="top"/>
    </xf>
    <xf numFmtId="4" fontId="93" fillId="0" borderId="99" xfId="0" applyNumberFormat="1" applyFont="1" applyBorder="1"/>
    <xf numFmtId="0" fontId="93" fillId="0" borderId="99" xfId="0" applyFont="1" applyBorder="1" applyAlignment="1">
      <alignment horizontal="center"/>
    </xf>
    <xf numFmtId="168" fontId="74" fillId="0" borderId="120" xfId="0" applyNumberFormat="1" applyFont="1" applyBorder="1" applyAlignment="1" applyProtection="1">
      <alignment wrapText="1"/>
      <protection locked="0"/>
    </xf>
    <xf numFmtId="168" fontId="74" fillId="0" borderId="121" xfId="0" applyNumberFormat="1" applyFont="1" applyBorder="1" applyAlignment="1" applyProtection="1">
      <alignment wrapText="1"/>
      <protection locked="0"/>
    </xf>
    <xf numFmtId="164" fontId="74" fillId="0" borderId="122" xfId="95" applyFont="1" applyFill="1" applyBorder="1" applyAlignment="1" applyProtection="1">
      <alignment wrapText="1"/>
      <protection locked="0"/>
    </xf>
    <xf numFmtId="39" fontId="78" fillId="0" borderId="49" xfId="95" applyNumberFormat="1" applyFont="1" applyFill="1" applyBorder="1" applyAlignment="1" applyProtection="1">
      <alignment vertical="top"/>
      <protection locked="0"/>
    </xf>
    <xf numFmtId="39" fontId="78" fillId="0" borderId="42" xfId="95" applyNumberFormat="1" applyFont="1" applyFill="1" applyBorder="1" applyAlignment="1" applyProtection="1">
      <alignment vertical="top"/>
      <protection locked="0"/>
    </xf>
    <xf numFmtId="39" fontId="78" fillId="0" borderId="43" xfId="95" applyNumberFormat="1" applyFont="1" applyFill="1" applyBorder="1" applyAlignment="1" applyProtection="1">
      <alignment vertical="top"/>
      <protection locked="0"/>
    </xf>
    <xf numFmtId="0" fontId="93" fillId="0" borderId="69" xfId="0" applyFont="1" applyBorder="1" applyAlignment="1">
      <alignment horizontal="center" vertical="center"/>
    </xf>
    <xf numFmtId="0" fontId="93" fillId="0" borderId="44" xfId="0" applyFont="1" applyBorder="1" applyAlignment="1">
      <alignment vertical="top" wrapText="1"/>
    </xf>
    <xf numFmtId="4" fontId="93" fillId="0" borderId="74" xfId="0" applyNumberFormat="1" applyFont="1" applyBorder="1"/>
    <xf numFmtId="0" fontId="93" fillId="0" borderId="74" xfId="0" applyFont="1" applyBorder="1" applyAlignment="1">
      <alignment horizontal="center"/>
    </xf>
    <xf numFmtId="168" fontId="74" fillId="0" borderId="74" xfId="0" applyNumberFormat="1" applyFont="1" applyBorder="1" applyAlignment="1" applyProtection="1">
      <alignment horizontal="right"/>
      <protection locked="0"/>
    </xf>
    <xf numFmtId="168" fontId="74" fillId="0" borderId="56" xfId="0" applyNumberFormat="1" applyFont="1" applyBorder="1" applyAlignment="1" applyProtection="1">
      <alignment wrapText="1"/>
      <protection locked="0"/>
    </xf>
    <xf numFmtId="168" fontId="74" fillId="0" borderId="58" xfId="0" applyNumberFormat="1" applyFont="1" applyBorder="1" applyAlignment="1" applyProtection="1">
      <alignment wrapText="1"/>
      <protection locked="0"/>
    </xf>
    <xf numFmtId="168" fontId="74" fillId="0" borderId="29" xfId="0" applyNumberFormat="1" applyFont="1" applyBorder="1" applyAlignment="1" applyProtection="1">
      <alignment wrapText="1"/>
      <protection locked="0"/>
    </xf>
    <xf numFmtId="164" fontId="74" fillId="0" borderId="59" xfId="95" applyFont="1" applyFill="1" applyBorder="1" applyAlignment="1" applyProtection="1">
      <alignment wrapText="1"/>
      <protection locked="0"/>
    </xf>
    <xf numFmtId="164" fontId="74" fillId="0" borderId="59" xfId="95" applyFont="1" applyFill="1" applyBorder="1" applyAlignment="1" applyProtection="1">
      <alignment vertical="top"/>
    </xf>
    <xf numFmtId="39" fontId="78" fillId="0" borderId="77" xfId="95" applyNumberFormat="1" applyFont="1" applyFill="1" applyBorder="1" applyAlignment="1" applyProtection="1">
      <alignment vertical="top"/>
      <protection locked="0"/>
    </xf>
    <xf numFmtId="168" fontId="75" fillId="0" borderId="25" xfId="315" applyNumberFormat="1" applyFont="1" applyBorder="1" applyAlignment="1">
      <alignment horizontal="center" vertical="center"/>
    </xf>
    <xf numFmtId="168" fontId="75" fillId="0" borderId="45" xfId="315" applyNumberFormat="1" applyFont="1" applyBorder="1" applyAlignment="1">
      <alignment horizontal="center" vertical="center"/>
    </xf>
    <xf numFmtId="203" fontId="75" fillId="0" borderId="49" xfId="315" applyNumberFormat="1" applyFont="1" applyBorder="1" applyAlignment="1">
      <alignment horizontal="center" vertical="center"/>
    </xf>
    <xf numFmtId="168" fontId="75" fillId="0" borderId="49" xfId="315" applyNumberFormat="1" applyFont="1" applyBorder="1" applyAlignment="1">
      <alignment horizontal="center" vertical="center"/>
    </xf>
    <xf numFmtId="168" fontId="75" fillId="0" borderId="42" xfId="315" applyNumberFormat="1" applyFont="1" applyBorder="1" applyAlignment="1">
      <alignment horizontal="center" vertical="center"/>
    </xf>
    <xf numFmtId="9" fontId="75" fillId="0" borderId="0" xfId="328" applyFont="1" applyFill="1" applyBorder="1" applyAlignment="1" applyProtection="1">
      <alignment horizontal="center" vertical="top"/>
    </xf>
    <xf numFmtId="164" fontId="75" fillId="0" borderId="60" xfId="95" applyFont="1" applyFill="1" applyBorder="1" applyAlignment="1" applyProtection="1">
      <alignment horizontal="center" vertical="center"/>
    </xf>
    <xf numFmtId="164" fontId="75" fillId="0" borderId="78" xfId="95" applyFont="1" applyFill="1" applyBorder="1" applyAlignment="1" applyProtection="1">
      <alignment horizontal="center" vertical="center"/>
    </xf>
    <xf numFmtId="39" fontId="78" fillId="0" borderId="78" xfId="95" applyNumberFormat="1" applyFont="1" applyFill="1" applyBorder="1" applyAlignment="1" applyProtection="1">
      <alignment vertical="top"/>
      <protection locked="0"/>
    </xf>
    <xf numFmtId="168" fontId="74" fillId="0" borderId="27" xfId="0" applyNumberFormat="1" applyFont="1" applyBorder="1" applyAlignment="1">
      <alignment vertical="top"/>
    </xf>
    <xf numFmtId="168" fontId="74" fillId="0" borderId="46" xfId="0" applyNumberFormat="1" applyFont="1" applyBorder="1" applyAlignment="1">
      <alignment vertical="top"/>
    </xf>
    <xf numFmtId="203" fontId="74" fillId="0" borderId="75" xfId="0" applyNumberFormat="1" applyFont="1" applyBorder="1" applyAlignment="1">
      <alignment vertical="top"/>
    </xf>
    <xf numFmtId="168" fontId="74" fillId="0" borderId="75" xfId="0" applyNumberFormat="1" applyFont="1" applyBorder="1" applyAlignment="1">
      <alignment vertical="top"/>
    </xf>
    <xf numFmtId="168" fontId="74" fillId="0" borderId="61" xfId="0" applyNumberFormat="1" applyFont="1" applyBorder="1" applyAlignment="1">
      <alignment vertical="top"/>
    </xf>
    <xf numFmtId="168" fontId="74" fillId="0" borderId="62" xfId="0" applyNumberFormat="1" applyFont="1" applyBorder="1" applyAlignment="1">
      <alignment vertical="top"/>
    </xf>
    <xf numFmtId="168" fontId="74" fillId="0" borderId="14" xfId="0" applyNumberFormat="1" applyFont="1" applyBorder="1" applyAlignment="1">
      <alignment vertical="top"/>
    </xf>
    <xf numFmtId="164" fontId="74" fillId="0" borderId="63" xfId="95" applyFont="1" applyFill="1" applyBorder="1" applyAlignment="1" applyProtection="1">
      <alignment vertical="top"/>
    </xf>
    <xf numFmtId="9" fontId="74" fillId="0" borderId="62" xfId="0" applyNumberFormat="1" applyFont="1" applyBorder="1" applyAlignment="1">
      <alignment horizontal="center" vertical="top"/>
    </xf>
    <xf numFmtId="39" fontId="78" fillId="0" borderId="79" xfId="95" applyNumberFormat="1" applyFont="1" applyFill="1" applyBorder="1" applyAlignment="1" applyProtection="1">
      <alignment vertical="top"/>
      <protection locked="0"/>
    </xf>
    <xf numFmtId="0" fontId="75" fillId="8" borderId="0" xfId="0" applyFont="1" applyFill="1" applyAlignment="1">
      <alignment horizontal="center" vertical="center"/>
    </xf>
    <xf numFmtId="4" fontId="75" fillId="0" borderId="78" xfId="0" applyNumberFormat="1" applyFont="1" applyBorder="1" applyAlignment="1">
      <alignment horizontal="center" vertical="center" wrapText="1"/>
    </xf>
    <xf numFmtId="0" fontId="75" fillId="0" borderId="0" xfId="0" applyFont="1" applyAlignment="1">
      <alignment vertical="top" wrapText="1"/>
    </xf>
    <xf numFmtId="4" fontId="74" fillId="0" borderId="78" xfId="0" applyNumberFormat="1" applyFont="1" applyBorder="1" applyAlignment="1">
      <alignment vertical="top"/>
    </xf>
    <xf numFmtId="9" fontId="74" fillId="0" borderId="53" xfId="328" applyFont="1" applyFill="1" applyBorder="1" applyAlignment="1" applyProtection="1">
      <alignment horizontal="center" vertical="top"/>
    </xf>
    <xf numFmtId="4" fontId="75" fillId="0" borderId="54" xfId="0" applyNumberFormat="1" applyFont="1" applyBorder="1" applyAlignment="1">
      <alignment vertical="top"/>
    </xf>
    <xf numFmtId="0" fontId="74" fillId="0" borderId="42" xfId="0" applyFont="1" applyBorder="1" applyAlignment="1">
      <alignment horizontal="justify" vertical="top" wrapText="1"/>
    </xf>
    <xf numFmtId="199" fontId="74" fillId="0" borderId="78" xfId="318" applyNumberFormat="1" applyFont="1" applyBorder="1" applyAlignment="1">
      <alignment horizontal="right"/>
    </xf>
    <xf numFmtId="199" fontId="75" fillId="0" borderId="54" xfId="318" applyNumberFormat="1" applyFont="1" applyBorder="1" applyAlignment="1">
      <alignment horizontal="right"/>
    </xf>
    <xf numFmtId="199" fontId="88" fillId="0" borderId="78" xfId="318" applyNumberFormat="1" applyFont="1" applyBorder="1" applyAlignment="1">
      <alignment horizontal="right"/>
    </xf>
    <xf numFmtId="9" fontId="75" fillId="0" borderId="53" xfId="328" applyFont="1" applyFill="1" applyBorder="1" applyAlignment="1" applyProtection="1">
      <alignment horizontal="center"/>
    </xf>
    <xf numFmtId="199" fontId="88" fillId="0" borderId="54" xfId="318" applyNumberFormat="1" applyFont="1" applyBorder="1" applyAlignment="1">
      <alignment horizontal="right"/>
    </xf>
    <xf numFmtId="199" fontId="74" fillId="0" borderId="78" xfId="318" applyNumberFormat="1" applyFont="1" applyBorder="1" applyAlignment="1">
      <alignment horizontal="right" vertical="top"/>
    </xf>
    <xf numFmtId="0" fontId="74" fillId="0" borderId="78" xfId="0" applyFont="1" applyBorder="1" applyAlignment="1">
      <alignment vertical="top"/>
    </xf>
    <xf numFmtId="9" fontId="91" fillId="0" borderId="53" xfId="328" applyFont="1" applyFill="1" applyBorder="1" applyAlignment="1" applyProtection="1">
      <alignment horizontal="center"/>
    </xf>
    <xf numFmtId="199" fontId="91" fillId="0" borderId="54" xfId="318" applyNumberFormat="1" applyFont="1" applyBorder="1" applyAlignment="1">
      <alignment horizontal="right"/>
    </xf>
    <xf numFmtId="3" fontId="74" fillId="0" borderId="78" xfId="0" applyNumberFormat="1" applyFont="1" applyBorder="1" applyAlignment="1">
      <alignment vertical="top"/>
    </xf>
    <xf numFmtId="4" fontId="74" fillId="0" borderId="123" xfId="0" applyNumberFormat="1" applyFont="1" applyBorder="1" applyAlignment="1">
      <alignment vertical="top"/>
    </xf>
    <xf numFmtId="9" fontId="74" fillId="0" borderId="124" xfId="328" applyFont="1" applyFill="1" applyBorder="1" applyAlignment="1" applyProtection="1">
      <alignment horizontal="center" vertical="top"/>
    </xf>
    <xf numFmtId="4" fontId="75" fillId="0" borderId="125" xfId="0" applyNumberFormat="1" applyFont="1" applyBorder="1" applyAlignment="1">
      <alignment vertical="top"/>
    </xf>
    <xf numFmtId="3" fontId="74" fillId="0" borderId="126" xfId="0" applyNumberFormat="1" applyFont="1" applyBorder="1" applyAlignment="1">
      <alignment vertical="top"/>
    </xf>
    <xf numFmtId="9" fontId="74" fillId="0" borderId="127" xfId="328" applyFont="1" applyFill="1" applyBorder="1" applyAlignment="1" applyProtection="1">
      <alignment horizontal="center" vertical="top"/>
    </xf>
    <xf numFmtId="3" fontId="75" fillId="0" borderId="128" xfId="0" applyNumberFormat="1" applyFont="1" applyBorder="1" applyAlignment="1">
      <alignment vertical="top"/>
    </xf>
    <xf numFmtId="3" fontId="75" fillId="0" borderId="78" xfId="0" applyNumberFormat="1" applyFont="1" applyBorder="1" applyAlignment="1">
      <alignment vertical="top"/>
    </xf>
    <xf numFmtId="9" fontId="75" fillId="0" borderId="53" xfId="328" applyFont="1" applyFill="1" applyBorder="1" applyAlignment="1" applyProtection="1">
      <alignment horizontal="center" vertical="top"/>
    </xf>
    <xf numFmtId="3" fontId="75" fillId="0" borderId="54" xfId="0" applyNumberFormat="1" applyFont="1" applyBorder="1" applyAlignment="1">
      <alignment vertical="top"/>
    </xf>
    <xf numFmtId="3" fontId="74" fillId="0" borderId="79" xfId="0" applyNumberFormat="1" applyFont="1" applyBorder="1" applyAlignment="1">
      <alignment vertical="top"/>
    </xf>
    <xf numFmtId="9" fontId="74" fillId="0" borderId="129" xfId="328" applyFont="1" applyFill="1" applyBorder="1" applyAlignment="1" applyProtection="1">
      <alignment horizontal="center" vertical="top"/>
    </xf>
    <xf numFmtId="3" fontId="75" fillId="0" borderId="130" xfId="0" applyNumberFormat="1" applyFont="1" applyBorder="1" applyAlignment="1">
      <alignment vertical="top"/>
    </xf>
    <xf numFmtId="2" fontId="74" fillId="0" borderId="45" xfId="0" applyNumberFormat="1" applyFont="1" applyBorder="1" applyAlignment="1">
      <alignment horizontal="center" vertical="top"/>
    </xf>
    <xf numFmtId="0" fontId="97" fillId="0" borderId="0" xfId="0" applyFont="1" applyAlignment="1">
      <alignment vertical="center"/>
    </xf>
    <xf numFmtId="0" fontId="0" fillId="0" borderId="0" xfId="0" applyAlignment="1">
      <alignment vertical="center"/>
    </xf>
    <xf numFmtId="0" fontId="51" fillId="0" borderId="0" xfId="0" applyFont="1" applyAlignment="1">
      <alignment vertical="center"/>
    </xf>
    <xf numFmtId="0" fontId="21" fillId="0" borderId="131" xfId="0" applyFont="1" applyBorder="1" applyAlignment="1">
      <alignment horizontal="center" vertical="center"/>
    </xf>
    <xf numFmtId="0" fontId="21" fillId="0" borderId="132" xfId="0" applyFont="1" applyBorder="1" applyAlignment="1">
      <alignment horizontal="center" vertical="center"/>
    </xf>
    <xf numFmtId="0" fontId="21" fillId="0" borderId="133" xfId="0" applyFont="1" applyBorder="1" applyAlignment="1">
      <alignment horizontal="center" vertical="center"/>
    </xf>
    <xf numFmtId="0" fontId="21" fillId="0" borderId="25" xfId="0" applyFont="1" applyBorder="1" applyAlignment="1">
      <alignment vertical="center"/>
    </xf>
    <xf numFmtId="0" fontId="21" fillId="0" borderId="134" xfId="0" applyFont="1" applyBorder="1" applyAlignment="1">
      <alignment horizontal="center" vertical="center"/>
    </xf>
    <xf numFmtId="0" fontId="21" fillId="0" borderId="135" xfId="0" applyFont="1" applyBorder="1" applyAlignment="1">
      <alignment horizontal="center" vertical="center"/>
    </xf>
    <xf numFmtId="0" fontId="21" fillId="0" borderId="136" xfId="0" applyFont="1" applyBorder="1" applyAlignment="1">
      <alignment horizontal="center" vertical="center"/>
    </xf>
    <xf numFmtId="0" fontId="39" fillId="0" borderId="137" xfId="0" applyFont="1" applyBorder="1" applyAlignment="1">
      <alignment vertical="center"/>
    </xf>
    <xf numFmtId="0" fontId="39" fillId="0" borderId="138" xfId="0" applyFont="1" applyBorder="1" applyAlignment="1">
      <alignment horizontal="center" vertical="center"/>
    </xf>
    <xf numFmtId="0" fontId="39" fillId="0" borderId="1" xfId="0" applyFont="1" applyBorder="1" applyAlignment="1">
      <alignment horizontal="center" vertical="center"/>
    </xf>
    <xf numFmtId="0" fontId="39" fillId="0" borderId="139" xfId="0" applyFont="1" applyBorder="1" applyAlignment="1">
      <alignment horizontal="center" vertical="center"/>
    </xf>
    <xf numFmtId="0" fontId="21" fillId="0" borderId="137" xfId="0" applyFont="1" applyBorder="1" applyAlignment="1">
      <alignment vertical="center"/>
    </xf>
    <xf numFmtId="4" fontId="39" fillId="0" borderId="138" xfId="0" applyNumberFormat="1" applyFont="1" applyBorder="1" applyAlignment="1">
      <alignment horizontal="center" vertical="center"/>
    </xf>
    <xf numFmtId="4" fontId="39" fillId="0" borderId="1" xfId="0" applyNumberFormat="1" applyFont="1" applyBorder="1" applyAlignment="1">
      <alignment horizontal="center" vertical="center"/>
    </xf>
    <xf numFmtId="4" fontId="39" fillId="0" borderId="139" xfId="0" applyNumberFormat="1" applyFont="1" applyBorder="1" applyAlignment="1">
      <alignment horizontal="center" vertical="center"/>
    </xf>
    <xf numFmtId="4" fontId="21" fillId="0" borderId="138" xfId="0" applyNumberFormat="1" applyFont="1" applyBorder="1" applyAlignment="1">
      <alignment horizontal="center" vertical="center"/>
    </xf>
    <xf numFmtId="4" fontId="21" fillId="0" borderId="1" xfId="0" applyNumberFormat="1" applyFont="1" applyBorder="1" applyAlignment="1">
      <alignment horizontal="center" vertical="center"/>
    </xf>
    <xf numFmtId="4" fontId="21" fillId="0" borderId="139" xfId="0" applyNumberFormat="1" applyFont="1" applyBorder="1" applyAlignment="1">
      <alignment horizontal="center" vertical="center"/>
    </xf>
    <xf numFmtId="0" fontId="39" fillId="0" borderId="138" xfId="0" applyFont="1" applyBorder="1" applyAlignment="1">
      <alignment vertical="center"/>
    </xf>
    <xf numFmtId="0" fontId="39" fillId="0" borderId="1" xfId="0" applyFont="1" applyBorder="1" applyAlignment="1">
      <alignment vertical="center"/>
    </xf>
    <xf numFmtId="0" fontId="39" fillId="0" borderId="139" xfId="0" applyFont="1" applyBorder="1" applyAlignment="1">
      <alignment vertical="center"/>
    </xf>
    <xf numFmtId="0" fontId="21" fillId="0" borderId="140" xfId="0" applyFont="1" applyBorder="1" applyAlignment="1">
      <alignment vertical="center" wrapText="1"/>
    </xf>
    <xf numFmtId="4" fontId="21" fillId="0" borderId="73" xfId="0" applyNumberFormat="1" applyFont="1" applyBorder="1" applyAlignment="1">
      <alignment horizontal="center" vertical="center"/>
    </xf>
    <xf numFmtId="4" fontId="21" fillId="0" borderId="71" xfId="0" applyNumberFormat="1" applyFont="1" applyBorder="1" applyAlignment="1">
      <alignment horizontal="center" vertical="center"/>
    </xf>
    <xf numFmtId="4" fontId="21" fillId="0" borderId="72" xfId="0" applyNumberFormat="1" applyFont="1" applyBorder="1" applyAlignment="1">
      <alignment horizontal="center" vertical="center"/>
    </xf>
    <xf numFmtId="0" fontId="21" fillId="0" borderId="141" xfId="0" applyFont="1" applyBorder="1" applyAlignment="1">
      <alignment horizontal="center" vertical="center"/>
    </xf>
    <xf numFmtId="0" fontId="11" fillId="0" borderId="0" xfId="0" applyFont="1"/>
    <xf numFmtId="199" fontId="98" fillId="0" borderId="49" xfId="318" applyNumberFormat="1" applyFont="1" applyBorder="1" applyAlignment="1">
      <alignment horizontal="right"/>
    </xf>
    <xf numFmtId="199" fontId="98" fillId="0" borderId="54" xfId="318" applyNumberFormat="1" applyFont="1" applyBorder="1" applyAlignment="1">
      <alignment horizontal="right"/>
    </xf>
    <xf numFmtId="9" fontId="91" fillId="10" borderId="53" xfId="328" applyFont="1" applyFill="1" applyBorder="1" applyAlignment="1" applyProtection="1">
      <alignment horizontal="center"/>
    </xf>
    <xf numFmtId="199" fontId="98" fillId="10" borderId="54" xfId="318" applyNumberFormat="1" applyFont="1" applyFill="1" applyBorder="1" applyAlignment="1">
      <alignment horizontal="right"/>
    </xf>
    <xf numFmtId="3" fontId="98" fillId="0" borderId="49" xfId="0" applyNumberFormat="1" applyFont="1" applyBorder="1" applyAlignment="1">
      <alignment vertical="top"/>
    </xf>
    <xf numFmtId="9" fontId="74" fillId="0" borderId="124" xfId="328" applyFont="1" applyFill="1" applyBorder="1" applyAlignment="1" applyProtection="1">
      <alignment horizontal="center"/>
    </xf>
    <xf numFmtId="199" fontId="74" fillId="0" borderId="125" xfId="318" applyNumberFormat="1" applyFont="1" applyBorder="1" applyAlignment="1">
      <alignment horizontal="right"/>
    </xf>
    <xf numFmtId="0" fontId="74" fillId="0" borderId="53" xfId="0" applyFont="1" applyBorder="1" applyAlignment="1">
      <alignment vertical="top"/>
    </xf>
    <xf numFmtId="0" fontId="74" fillId="0" borderId="129" xfId="0" applyFont="1" applyBorder="1" applyAlignment="1">
      <alignment vertical="top"/>
    </xf>
    <xf numFmtId="9" fontId="74" fillId="0" borderId="53" xfId="318" applyNumberFormat="1" applyFont="1" applyBorder="1" applyAlignment="1">
      <alignment horizontal="center"/>
    </xf>
    <xf numFmtId="0" fontId="74" fillId="0" borderId="127" xfId="0" applyFont="1" applyBorder="1" applyAlignment="1">
      <alignment vertical="top"/>
    </xf>
    <xf numFmtId="0" fontId="91" fillId="0" borderId="0" xfId="0" applyFont="1" applyAlignment="1">
      <alignment vertical="top"/>
    </xf>
    <xf numFmtId="0" fontId="91" fillId="0" borderId="0" xfId="0" applyFont="1" applyAlignment="1">
      <alignment horizontal="center" vertical="top"/>
    </xf>
    <xf numFmtId="0" fontId="91" fillId="0" borderId="0" xfId="0" applyFont="1" applyAlignment="1">
      <alignment vertical="top" wrapText="1"/>
    </xf>
    <xf numFmtId="4" fontId="91" fillId="0" borderId="0" xfId="0" applyNumberFormat="1" applyFont="1" applyAlignment="1">
      <alignment horizontal="right" vertical="top"/>
    </xf>
    <xf numFmtId="9" fontId="91" fillId="0" borderId="0" xfId="0" applyNumberFormat="1" applyFont="1" applyAlignment="1">
      <alignment horizontal="center" vertical="top"/>
    </xf>
    <xf numFmtId="4" fontId="92" fillId="0" borderId="0" xfId="0" applyNumberFormat="1" applyFont="1" applyAlignment="1">
      <alignment vertical="top"/>
    </xf>
    <xf numFmtId="0" fontId="73" fillId="0" borderId="25" xfId="0" applyFont="1" applyBorder="1"/>
    <xf numFmtId="0" fontId="73" fillId="0" borderId="0" xfId="0" applyFont="1"/>
    <xf numFmtId="3" fontId="65" fillId="57" borderId="0" xfId="0" applyNumberFormat="1" applyFont="1" applyFill="1" applyAlignment="1">
      <alignment horizontal="left"/>
    </xf>
    <xf numFmtId="3" fontId="65" fillId="57" borderId="26" xfId="0" applyNumberFormat="1" applyFont="1" applyFill="1" applyBorder="1" applyAlignment="1">
      <alignment horizontal="right"/>
    </xf>
    <xf numFmtId="193" fontId="39" fillId="57" borderId="28" xfId="0" applyNumberFormat="1" applyFont="1" applyFill="1" applyBorder="1" applyAlignment="1">
      <alignment horizontal="right"/>
    </xf>
    <xf numFmtId="0" fontId="100" fillId="57" borderId="26" xfId="0" applyFont="1" applyFill="1" applyBorder="1"/>
    <xf numFmtId="0" fontId="68" fillId="0" borderId="25" xfId="0" applyFont="1" applyBorder="1"/>
    <xf numFmtId="15" fontId="100" fillId="57" borderId="26" xfId="0" applyNumberFormat="1" applyFont="1" applyFill="1" applyBorder="1" applyAlignment="1">
      <alignment horizontal="left"/>
    </xf>
    <xf numFmtId="193" fontId="68" fillId="57" borderId="26" xfId="0" applyNumberFormat="1" applyFont="1" applyFill="1" applyBorder="1" applyAlignment="1">
      <alignment horizontal="right"/>
    </xf>
    <xf numFmtId="0" fontId="68" fillId="57" borderId="26" xfId="0" applyFont="1" applyFill="1" applyBorder="1" applyAlignment="1">
      <alignment horizontal="right"/>
    </xf>
    <xf numFmtId="3" fontId="65" fillId="0" borderId="0" xfId="0" applyNumberFormat="1" applyFont="1"/>
    <xf numFmtId="10" fontId="65" fillId="57" borderId="26" xfId="0" applyNumberFormat="1" applyFont="1" applyFill="1" applyBorder="1"/>
    <xf numFmtId="0" fontId="101" fillId="0" borderId="25" xfId="0" applyFont="1" applyBorder="1"/>
    <xf numFmtId="0" fontId="68" fillId="57" borderId="0" xfId="0" applyFont="1" applyFill="1"/>
    <xf numFmtId="0" fontId="69" fillId="0" borderId="69" xfId="0" applyFont="1" applyBorder="1"/>
    <xf numFmtId="204" fontId="67" fillId="57" borderId="26" xfId="95" applyNumberFormat="1" applyFont="1" applyFill="1" applyBorder="1" applyProtection="1"/>
    <xf numFmtId="0" fontId="67" fillId="0" borderId="14" xfId="0" applyFont="1" applyBorder="1"/>
    <xf numFmtId="204" fontId="67" fillId="57" borderId="28" xfId="95" applyNumberFormat="1" applyFont="1" applyFill="1" applyBorder="1" applyProtection="1"/>
    <xf numFmtId="0" fontId="68" fillId="0" borderId="25" xfId="0" applyFont="1" applyBorder="1" applyAlignment="1">
      <alignment horizontal="left" indent="3"/>
    </xf>
    <xf numFmtId="4" fontId="68" fillId="57" borderId="0" xfId="0" applyNumberFormat="1" applyFont="1" applyFill="1" applyAlignment="1">
      <alignment horizontal="right"/>
    </xf>
    <xf numFmtId="0" fontId="68" fillId="0" borderId="25" xfId="0" applyFont="1" applyBorder="1" applyAlignment="1">
      <alignment horizontal="left" indent="6"/>
    </xf>
    <xf numFmtId="0" fontId="68" fillId="0" borderId="32" xfId="0" applyFont="1" applyBorder="1" applyAlignment="1">
      <alignment horizontal="left" indent="6"/>
    </xf>
    <xf numFmtId="4" fontId="68" fillId="0" borderId="14" xfId="0" applyNumberFormat="1" applyFont="1" applyBorder="1" applyAlignment="1">
      <alignment horizontal="right"/>
    </xf>
    <xf numFmtId="0" fontId="67" fillId="0" borderId="32" xfId="0" applyFont="1" applyBorder="1"/>
    <xf numFmtId="39" fontId="67" fillId="57" borderId="31" xfId="0" applyNumberFormat="1" applyFont="1" applyFill="1" applyBorder="1"/>
    <xf numFmtId="39" fontId="0" fillId="0" borderId="0" xfId="0" applyNumberFormat="1"/>
    <xf numFmtId="0" fontId="21" fillId="0" borderId="27" xfId="0" applyFont="1" applyBorder="1"/>
    <xf numFmtId="4" fontId="102" fillId="54" borderId="142" xfId="0" applyNumberFormat="1" applyFont="1" applyFill="1" applyBorder="1" applyAlignment="1">
      <alignment vertical="center"/>
    </xf>
    <xf numFmtId="0" fontId="69" fillId="0" borderId="131" xfId="0" applyFont="1" applyBorder="1" applyAlignment="1">
      <alignment vertical="top"/>
    </xf>
    <xf numFmtId="0" fontId="65" fillId="0" borderId="25" xfId="0" applyFont="1" applyBorder="1"/>
    <xf numFmtId="3" fontId="21" fillId="0" borderId="0" xfId="0" applyNumberFormat="1" applyFont="1"/>
    <xf numFmtId="3" fontId="21" fillId="0" borderId="26" xfId="0" applyNumberFormat="1" applyFont="1" applyBorder="1"/>
    <xf numFmtId="3" fontId="65" fillId="0" borderId="28" xfId="0" applyNumberFormat="1" applyFont="1" applyBorder="1" applyAlignment="1">
      <alignment horizontal="center"/>
    </xf>
    <xf numFmtId="0" fontId="63" fillId="0" borderId="0" xfId="0" applyFont="1" applyAlignment="1">
      <alignment vertical="top"/>
    </xf>
    <xf numFmtId="0" fontId="65" fillId="0" borderId="25" xfId="0" applyFont="1" applyBorder="1" applyAlignment="1">
      <alignment vertical="top"/>
    </xf>
    <xf numFmtId="0" fontId="65" fillId="0" borderId="0" xfId="0" applyFont="1" applyAlignment="1">
      <alignment vertical="top"/>
    </xf>
    <xf numFmtId="0" fontId="65" fillId="0" borderId="26" xfId="0" applyFont="1" applyBorder="1"/>
    <xf numFmtId="0" fontId="0" fillId="0" borderId="0" xfId="0" applyAlignment="1">
      <alignment vertical="top"/>
    </xf>
    <xf numFmtId="0" fontId="65" fillId="0" borderId="27" xfId="0" applyFont="1" applyBorder="1" applyAlignment="1">
      <alignment vertical="top"/>
    </xf>
    <xf numFmtId="0" fontId="63" fillId="0" borderId="14" xfId="0" applyFont="1" applyBorder="1" applyAlignment="1">
      <alignment vertical="top"/>
    </xf>
    <xf numFmtId="3" fontId="65" fillId="0" borderId="14" xfId="0" applyNumberFormat="1" applyFont="1" applyBorder="1" applyAlignment="1">
      <alignment vertical="top"/>
    </xf>
    <xf numFmtId="0" fontId="65" fillId="0" borderId="14" xfId="0" applyFont="1" applyBorder="1"/>
    <xf numFmtId="3" fontId="65" fillId="0" borderId="28" xfId="0" applyNumberFormat="1" applyFont="1" applyBorder="1"/>
    <xf numFmtId="0" fontId="65" fillId="0" borderId="69" xfId="0" applyFont="1" applyBorder="1" applyAlignment="1">
      <alignment vertical="center"/>
    </xf>
    <xf numFmtId="0" fontId="63" fillId="0" borderId="29" xfId="0" applyFont="1" applyBorder="1"/>
    <xf numFmtId="3" fontId="63" fillId="0" borderId="29" xfId="0" applyNumberFormat="1" applyFont="1" applyBorder="1"/>
    <xf numFmtId="0" fontId="65" fillId="0" borderId="29" xfId="0" applyFont="1" applyBorder="1"/>
    <xf numFmtId="0" fontId="63" fillId="0" borderId="30" xfId="0" applyFont="1" applyBorder="1"/>
    <xf numFmtId="0" fontId="65" fillId="0" borderId="0" xfId="0" applyFont="1"/>
    <xf numFmtId="0" fontId="63" fillId="0" borderId="28" xfId="0" applyFont="1" applyBorder="1"/>
    <xf numFmtId="3" fontId="65" fillId="0" borderId="25" xfId="0" applyNumberFormat="1" applyFont="1" applyBorder="1" applyAlignment="1">
      <alignment vertical="top"/>
    </xf>
    <xf numFmtId="0" fontId="63" fillId="0" borderId="26" xfId="0" applyFont="1" applyBorder="1"/>
    <xf numFmtId="3" fontId="65" fillId="0" borderId="27" xfId="0" applyNumberFormat="1" applyFont="1" applyBorder="1"/>
    <xf numFmtId="3" fontId="65" fillId="0" borderId="14" xfId="0" applyNumberFormat="1" applyFont="1" applyBorder="1"/>
    <xf numFmtId="3" fontId="63" fillId="0" borderId="26" xfId="0" applyNumberFormat="1" applyFont="1" applyBorder="1"/>
    <xf numFmtId="3" fontId="63" fillId="0" borderId="28" xfId="0" applyNumberFormat="1" applyFont="1" applyBorder="1"/>
    <xf numFmtId="0" fontId="65" fillId="0" borderId="27" xfId="0" applyFont="1" applyBorder="1"/>
    <xf numFmtId="0" fontId="103" fillId="0" borderId="0" xfId="0" applyFont="1"/>
    <xf numFmtId="0" fontId="73" fillId="0" borderId="14" xfId="0" applyFont="1" applyBorder="1"/>
    <xf numFmtId="0" fontId="65" fillId="0" borderId="69" xfId="0" applyFont="1" applyBorder="1"/>
    <xf numFmtId="0" fontId="21" fillId="0" borderId="29" xfId="0" applyFont="1" applyBorder="1"/>
    <xf numFmtId="3" fontId="21" fillId="0" borderId="29" xfId="0" applyNumberFormat="1" applyFont="1" applyBorder="1"/>
    <xf numFmtId="3" fontId="21" fillId="0" borderId="30" xfId="0" applyNumberFormat="1" applyFont="1" applyBorder="1"/>
    <xf numFmtId="0" fontId="63" fillId="0" borderId="37" xfId="0" applyFont="1" applyBorder="1"/>
    <xf numFmtId="0" fontId="63" fillId="0" borderId="6" xfId="0" applyFont="1" applyBorder="1"/>
    <xf numFmtId="3" fontId="65" fillId="0" borderId="143" xfId="0" applyNumberFormat="1" applyFont="1" applyBorder="1" applyAlignment="1">
      <alignment horizontal="center"/>
    </xf>
    <xf numFmtId="0" fontId="65" fillId="0" borderId="25" xfId="0" applyFont="1" applyBorder="1" applyAlignment="1">
      <alignment vertical="center"/>
    </xf>
    <xf numFmtId="3" fontId="63" fillId="0" borderId="30" xfId="0" applyNumberFormat="1" applyFont="1" applyBorder="1"/>
    <xf numFmtId="0" fontId="65" fillId="0" borderId="37" xfId="0" applyFont="1" applyBorder="1"/>
    <xf numFmtId="3" fontId="63" fillId="0" borderId="6" xfId="0" applyNumberFormat="1" applyFont="1" applyBorder="1"/>
    <xf numFmtId="3" fontId="63" fillId="0" borderId="143" xfId="0" applyNumberFormat="1" applyFont="1" applyBorder="1"/>
    <xf numFmtId="3" fontId="65" fillId="0" borderId="27" xfId="0" applyNumberFormat="1" applyFont="1" applyBorder="1" applyAlignment="1">
      <alignment vertical="top"/>
    </xf>
    <xf numFmtId="3" fontId="65" fillId="0" borderId="25" xfId="0" applyNumberFormat="1" applyFont="1" applyBorder="1"/>
    <xf numFmtId="10" fontId="67" fillId="0" borderId="26" xfId="0" applyNumberFormat="1" applyFont="1" applyBorder="1" applyAlignment="1">
      <alignment horizontal="right"/>
    </xf>
    <xf numFmtId="10" fontId="67" fillId="0" borderId="26" xfId="0" applyNumberFormat="1" applyFont="1" applyBorder="1" applyAlignment="1">
      <alignment horizontal="right" vertical="center"/>
    </xf>
    <xf numFmtId="3" fontId="65" fillId="0" borderId="0" xfId="296" applyNumberFormat="1" applyFont="1" applyAlignment="1">
      <alignment horizontal="left" vertical="top" wrapText="1"/>
    </xf>
    <xf numFmtId="0" fontId="65" fillId="0" borderId="0" xfId="296" applyFont="1"/>
    <xf numFmtId="0" fontId="63" fillId="0" borderId="0" xfId="296" applyFont="1"/>
    <xf numFmtId="0" fontId="65" fillId="0" borderId="0" xfId="296" applyFont="1" applyAlignment="1">
      <alignment vertical="top"/>
    </xf>
    <xf numFmtId="0" fontId="63" fillId="0" borderId="0" xfId="296" applyFont="1" applyAlignment="1">
      <alignment vertical="top"/>
    </xf>
    <xf numFmtId="0" fontId="65" fillId="0" borderId="26" xfId="296" applyFont="1" applyBorder="1" applyAlignment="1">
      <alignment vertical="top"/>
    </xf>
    <xf numFmtId="0" fontId="105" fillId="0" borderId="0" xfId="296" applyFont="1" applyAlignment="1">
      <alignment vertical="top"/>
    </xf>
    <xf numFmtId="3" fontId="65" fillId="0" borderId="0" xfId="296" applyNumberFormat="1" applyFont="1"/>
    <xf numFmtId="0" fontId="65" fillId="0" borderId="14" xfId="296" applyFont="1" applyBorder="1" applyAlignment="1">
      <alignment vertical="center"/>
    </xf>
    <xf numFmtId="0" fontId="105" fillId="0" borderId="25" xfId="296" applyFont="1" applyBorder="1"/>
    <xf numFmtId="164" fontId="69" fillId="0" borderId="7" xfId="119" applyFont="1" applyFill="1" applyBorder="1" applyAlignment="1" applyProtection="1">
      <alignment horizontal="left" vertical="center"/>
    </xf>
    <xf numFmtId="0" fontId="61" fillId="0" borderId="7" xfId="242" applyFont="1" applyBorder="1" applyAlignment="1">
      <alignment horizontal="left" vertical="center"/>
    </xf>
    <xf numFmtId="164" fontId="61" fillId="0" borderId="7" xfId="119" applyFont="1" applyFill="1" applyBorder="1" applyAlignment="1" applyProtection="1">
      <alignment horizontal="left" vertical="center"/>
    </xf>
    <xf numFmtId="0" fontId="61" fillId="0" borderId="39" xfId="242" applyFont="1" applyBorder="1" applyAlignment="1">
      <alignment horizontal="left" vertical="center"/>
    </xf>
    <xf numFmtId="164" fontId="61" fillId="0" borderId="0" xfId="119" applyFont="1" applyFill="1" applyBorder="1" applyProtection="1"/>
    <xf numFmtId="164" fontId="69" fillId="56" borderId="1" xfId="119" applyFont="1" applyFill="1" applyBorder="1" applyAlignment="1" applyProtection="1">
      <alignment horizontal="center" vertical="center" wrapText="1"/>
    </xf>
    <xf numFmtId="0" fontId="69" fillId="0" borderId="0" xfId="242" applyFont="1" applyAlignment="1">
      <alignment vertical="center"/>
    </xf>
    <xf numFmtId="164" fontId="61" fillId="0" borderId="0" xfId="119" applyFont="1" applyFill="1" applyBorder="1" applyAlignment="1" applyProtection="1">
      <alignment vertical="center"/>
    </xf>
    <xf numFmtId="0" fontId="105" fillId="0" borderId="0" xfId="296" applyFont="1"/>
    <xf numFmtId="3" fontId="105" fillId="0" borderId="0" xfId="296" applyNumberFormat="1" applyFont="1" applyAlignment="1">
      <alignment horizontal="left" vertical="top" wrapText="1"/>
    </xf>
    <xf numFmtId="3" fontId="105" fillId="0" borderId="26" xfId="296" applyNumberFormat="1" applyFont="1" applyBorder="1" applyAlignment="1">
      <alignment horizontal="left" vertical="top" wrapText="1"/>
    </xf>
    <xf numFmtId="0" fontId="106" fillId="0" borderId="0" xfId="296" applyFont="1" applyAlignment="1">
      <alignment vertical="top"/>
    </xf>
    <xf numFmtId="0" fontId="105" fillId="0" borderId="0" xfId="296" applyFont="1" applyAlignment="1">
      <alignment vertical="center"/>
    </xf>
    <xf numFmtId="0" fontId="106" fillId="0" borderId="0" xfId="296" applyFont="1"/>
    <xf numFmtId="3" fontId="105" fillId="0" borderId="14" xfId="296" applyNumberFormat="1" applyFont="1" applyBorder="1" applyAlignment="1">
      <alignment horizontal="left" vertical="top" wrapText="1"/>
    </xf>
    <xf numFmtId="0" fontId="106" fillId="0" borderId="14" xfId="296" applyFont="1" applyBorder="1" applyAlignment="1">
      <alignment vertical="top"/>
    </xf>
    <xf numFmtId="3" fontId="105" fillId="0" borderId="28" xfId="296" applyNumberFormat="1" applyFont="1" applyBorder="1" applyAlignment="1">
      <alignment horizontal="left" vertical="top" wrapText="1"/>
    </xf>
    <xf numFmtId="164" fontId="61" fillId="0" borderId="0" xfId="119" applyFont="1" applyFill="1" applyBorder="1" applyAlignment="1" applyProtection="1">
      <alignment horizontal="center" vertical="center" wrapText="1"/>
    </xf>
    <xf numFmtId="0" fontId="69" fillId="54" borderId="41" xfId="242" applyFont="1" applyFill="1" applyBorder="1" applyAlignment="1">
      <alignment vertical="center"/>
    </xf>
    <xf numFmtId="0" fontId="69" fillId="54" borderId="33" xfId="242" applyFont="1" applyFill="1" applyBorder="1" applyAlignment="1">
      <alignment vertical="center"/>
    </xf>
    <xf numFmtId="0" fontId="69" fillId="54" borderId="33" xfId="242" applyFont="1" applyFill="1" applyBorder="1" applyAlignment="1">
      <alignment horizontal="right" vertical="center"/>
    </xf>
    <xf numFmtId="164" fontId="69" fillId="54" borderId="40" xfId="119" applyFont="1" applyFill="1" applyBorder="1" applyAlignment="1" applyProtection="1">
      <alignment horizontal="right" vertical="center"/>
    </xf>
    <xf numFmtId="10" fontId="21" fillId="0" borderId="26" xfId="0" applyNumberFormat="1" applyFont="1" applyBorder="1" applyAlignment="1">
      <alignment horizontal="right"/>
    </xf>
    <xf numFmtId="3" fontId="21" fillId="0" borderId="0" xfId="0" applyNumberFormat="1" applyFont="1" applyAlignment="1">
      <alignment vertical="center" wrapText="1"/>
    </xf>
    <xf numFmtId="10" fontId="21" fillId="0" borderId="26" xfId="0" applyNumberFormat="1" applyFont="1" applyBorder="1" applyAlignment="1">
      <alignment horizontal="right" vertical="center"/>
    </xf>
    <xf numFmtId="39" fontId="67" fillId="0" borderId="31" xfId="0" applyNumberFormat="1" applyFont="1" applyBorder="1" applyAlignment="1">
      <alignment horizontal="right"/>
    </xf>
    <xf numFmtId="193" fontId="68" fillId="0" borderId="26" xfId="0" quotePrefix="1" applyNumberFormat="1" applyFont="1" applyBorder="1" applyAlignment="1">
      <alignment horizontal="right"/>
    </xf>
    <xf numFmtId="3" fontId="69" fillId="0" borderId="7" xfId="242" applyNumberFormat="1" applyFont="1" applyBorder="1" applyAlignment="1">
      <alignment horizontal="center" vertical="center"/>
    </xf>
    <xf numFmtId="0" fontId="7" fillId="0" borderId="0" xfId="242"/>
    <xf numFmtId="0" fontId="7" fillId="0" borderId="0" xfId="242" applyAlignment="1">
      <alignment vertical="center"/>
    </xf>
    <xf numFmtId="3" fontId="105" fillId="0" borderId="0" xfId="296" applyNumberFormat="1" applyFont="1" applyAlignment="1">
      <alignment vertical="top" wrapText="1"/>
    </xf>
    <xf numFmtId="49" fontId="69" fillId="0" borderId="1" xfId="242" applyNumberFormat="1" applyFont="1" applyBorder="1" applyAlignment="1">
      <alignment vertical="center" wrapText="1"/>
    </xf>
    <xf numFmtId="49" fontId="69" fillId="0" borderId="1" xfId="242" applyNumberFormat="1" applyFont="1" applyBorder="1" applyAlignment="1">
      <alignment horizontal="left" vertical="center" wrapText="1"/>
    </xf>
    <xf numFmtId="49" fontId="69" fillId="0" borderId="40" xfId="242" applyNumberFormat="1" applyFont="1" applyBorder="1" applyAlignment="1">
      <alignment vertical="center"/>
    </xf>
    <xf numFmtId="49" fontId="61" fillId="0" borderId="42" xfId="242" applyNumberFormat="1" applyFont="1" applyBorder="1"/>
    <xf numFmtId="49" fontId="69" fillId="56" borderId="1" xfId="242" applyNumberFormat="1" applyFont="1" applyFill="1" applyBorder="1" applyAlignment="1">
      <alignment horizontal="center" vertical="center" wrapText="1"/>
    </xf>
    <xf numFmtId="49" fontId="69" fillId="54" borderId="33" xfId="242" applyNumberFormat="1" applyFont="1" applyFill="1" applyBorder="1" applyAlignment="1">
      <alignment vertical="center"/>
    </xf>
    <xf numFmtId="49" fontId="61" fillId="0" borderId="0" xfId="242" applyNumberFormat="1" applyFont="1" applyAlignment="1">
      <alignment horizontal="center"/>
    </xf>
    <xf numFmtId="49" fontId="61" fillId="0" borderId="0" xfId="242" applyNumberFormat="1" applyFont="1" applyAlignment="1">
      <alignment horizontal="center" vertical="center"/>
    </xf>
    <xf numFmtId="49" fontId="61" fillId="0" borderId="0" xfId="242" applyNumberFormat="1" applyFont="1"/>
    <xf numFmtId="0" fontId="61" fillId="0" borderId="144" xfId="242" applyFont="1" applyBorder="1"/>
    <xf numFmtId="43" fontId="65" fillId="54" borderId="142" xfId="163" applyNumberFormat="1" applyFont="1" applyFill="1" applyBorder="1" applyAlignment="1" applyProtection="1">
      <alignment vertical="center"/>
    </xf>
    <xf numFmtId="205" fontId="68" fillId="0" borderId="26" xfId="0" applyNumberFormat="1" applyFont="1" applyBorder="1" applyAlignment="1">
      <alignment horizontal="right"/>
    </xf>
    <xf numFmtId="206" fontId="42" fillId="0" borderId="1" xfId="242" quotePrefix="1" applyNumberFormat="1" applyFont="1" applyBorder="1" applyAlignment="1">
      <alignment horizontal="center" vertical="center"/>
    </xf>
    <xf numFmtId="206" fontId="61" fillId="0" borderId="0" xfId="242" applyNumberFormat="1" applyFont="1" applyAlignment="1">
      <alignment vertical="center"/>
    </xf>
    <xf numFmtId="0" fontId="65" fillId="0" borderId="26" xfId="0" applyFont="1" applyBorder="1" applyAlignment="1">
      <alignment horizontal="right"/>
    </xf>
    <xf numFmtId="49" fontId="61" fillId="0" borderId="144" xfId="242" applyNumberFormat="1" applyFont="1" applyBorder="1"/>
    <xf numFmtId="49" fontId="66" fillId="0" borderId="26" xfId="0" quotePrefix="1" applyNumberFormat="1" applyFont="1" applyBorder="1" applyAlignment="1">
      <alignment horizontal="right"/>
    </xf>
    <xf numFmtId="168" fontId="67" fillId="0" borderId="153" xfId="163" applyNumberFormat="1" applyFont="1" applyFill="1" applyBorder="1" applyAlignment="1" applyProtection="1">
      <alignment vertical="center"/>
    </xf>
    <xf numFmtId="1" fontId="68" fillId="0" borderId="30" xfId="0" applyNumberFormat="1" applyFont="1" applyBorder="1" applyAlignment="1">
      <alignment horizontal="right"/>
    </xf>
    <xf numFmtId="0" fontId="110" fillId="0" borderId="0" xfId="0" applyFont="1"/>
    <xf numFmtId="0" fontId="111" fillId="0" borderId="1" xfId="242" applyFont="1" applyBorder="1" applyAlignment="1">
      <alignment horizontal="center" vertical="center"/>
    </xf>
    <xf numFmtId="0" fontId="111" fillId="0" borderId="1" xfId="242" quotePrefix="1" applyFont="1" applyBorder="1" applyAlignment="1">
      <alignment horizontal="center" vertical="center"/>
    </xf>
    <xf numFmtId="164" fontId="112" fillId="0" borderId="1" xfId="95" applyFont="1" applyFill="1" applyBorder="1" applyProtection="1"/>
    <xf numFmtId="164" fontId="111" fillId="0" borderId="1" xfId="119" applyFont="1" applyFill="1" applyBorder="1" applyAlignment="1" applyProtection="1">
      <alignment vertical="center"/>
    </xf>
    <xf numFmtId="164" fontId="111" fillId="0" borderId="144" xfId="119" applyFont="1" applyFill="1" applyBorder="1" applyAlignment="1" applyProtection="1">
      <alignment vertical="center"/>
    </xf>
    <xf numFmtId="16" fontId="61" fillId="0" borderId="144" xfId="242" applyNumberFormat="1" applyFont="1" applyBorder="1"/>
    <xf numFmtId="206" fontId="111" fillId="0" borderId="1" xfId="242" quotePrefix="1" applyNumberFormat="1" applyFont="1" applyBorder="1" applyAlignment="1">
      <alignment horizontal="center" vertical="center"/>
    </xf>
    <xf numFmtId="43" fontId="61" fillId="0" borderId="0" xfId="242" applyNumberFormat="1" applyFont="1" applyAlignment="1">
      <alignment horizontal="center" vertical="center"/>
    </xf>
    <xf numFmtId="164" fontId="104" fillId="0" borderId="0" xfId="95"/>
    <xf numFmtId="10" fontId="104" fillId="0" borderId="0" xfId="328" applyNumberFormat="1"/>
    <xf numFmtId="43" fontId="61" fillId="0" borderId="0" xfId="242" applyNumberFormat="1" applyFont="1" applyAlignment="1">
      <alignment vertical="center"/>
    </xf>
    <xf numFmtId="164" fontId="104" fillId="0" borderId="31" xfId="95" applyBorder="1"/>
    <xf numFmtId="43" fontId="67" fillId="0" borderId="26" xfId="95" applyNumberFormat="1" applyFont="1" applyFill="1" applyBorder="1" applyAlignment="1" applyProtection="1">
      <alignment horizontal="right" vertical="center"/>
    </xf>
    <xf numFmtId="43" fontId="39" fillId="0" borderId="0" xfId="0" applyNumberFormat="1" applyFont="1"/>
    <xf numFmtId="0" fontId="54" fillId="0" borderId="0" xfId="398" applyFont="1"/>
    <xf numFmtId="0" fontId="54" fillId="0" borderId="154" xfId="398" applyFont="1" applyBorder="1"/>
    <xf numFmtId="0" fontId="114" fillId="0" borderId="155" xfId="398" applyFont="1" applyBorder="1" applyAlignment="1">
      <alignment vertical="center"/>
    </xf>
    <xf numFmtId="0" fontId="54" fillId="0" borderId="154" xfId="398" applyFont="1" applyBorder="1" applyAlignment="1">
      <alignment horizontal="center"/>
    </xf>
    <xf numFmtId="0" fontId="114" fillId="0" borderId="156" xfId="398" applyFont="1" applyBorder="1" applyAlignment="1">
      <alignment horizontal="right" vertical="center"/>
    </xf>
    <xf numFmtId="0" fontId="49" fillId="0" borderId="0" xfId="399" applyFont="1" applyAlignment="1">
      <alignment vertical="top"/>
    </xf>
    <xf numFmtId="0" fontId="105" fillId="0" borderId="157" xfId="398" applyFont="1" applyBorder="1" applyAlignment="1">
      <alignment horizontal="center" vertical="center" wrapText="1"/>
    </xf>
    <xf numFmtId="0" fontId="114" fillId="0" borderId="158" xfId="398" applyFont="1" applyBorder="1" applyAlignment="1">
      <alignment vertical="center"/>
    </xf>
    <xf numFmtId="0" fontId="114" fillId="0" borderId="159" xfId="398" applyFont="1" applyBorder="1" applyAlignment="1">
      <alignment horizontal="right" vertical="center"/>
    </xf>
    <xf numFmtId="0" fontId="105" fillId="0" borderId="160" xfId="398" applyFont="1" applyBorder="1" applyAlignment="1">
      <alignment horizontal="center" vertical="center" wrapText="1"/>
    </xf>
    <xf numFmtId="0" fontId="114" fillId="0" borderId="161" xfId="398" applyFont="1" applyBorder="1" applyAlignment="1">
      <alignment vertical="center"/>
    </xf>
    <xf numFmtId="0" fontId="105" fillId="0" borderId="162" xfId="398" applyFont="1" applyBorder="1" applyAlignment="1">
      <alignment horizontal="center" vertical="center" wrapText="1"/>
    </xf>
    <xf numFmtId="0" fontId="114" fillId="0" borderId="163" xfId="398" applyFont="1" applyBorder="1" applyAlignment="1">
      <alignment horizontal="right" vertical="center"/>
    </xf>
    <xf numFmtId="0" fontId="54" fillId="0" borderId="0" xfId="399" applyAlignment="1">
      <alignment horizontal="center"/>
    </xf>
    <xf numFmtId="0" fontId="117" fillId="60" borderId="164" xfId="399" applyFont="1" applyFill="1" applyBorder="1" applyAlignment="1">
      <alignment vertical="center"/>
    </xf>
    <xf numFmtId="0" fontId="117" fillId="60" borderId="146" xfId="399" applyFont="1" applyFill="1" applyBorder="1" applyAlignment="1">
      <alignment vertical="center"/>
    </xf>
    <xf numFmtId="0" fontId="117" fillId="60" borderId="165" xfId="399" applyFont="1" applyFill="1" applyBorder="1" applyAlignment="1">
      <alignment vertical="center"/>
    </xf>
    <xf numFmtId="0" fontId="117" fillId="60" borderId="166" xfId="399" applyFont="1" applyFill="1" applyBorder="1" applyAlignment="1">
      <alignment vertical="center"/>
    </xf>
    <xf numFmtId="0" fontId="117" fillId="0" borderId="167" xfId="399" applyFont="1" applyBorder="1" applyAlignment="1">
      <alignment vertical="center"/>
    </xf>
    <xf numFmtId="0" fontId="117" fillId="0" borderId="168" xfId="399" applyFont="1" applyBorder="1" applyAlignment="1">
      <alignment horizontal="center" vertical="center"/>
    </xf>
    <xf numFmtId="0" fontId="117" fillId="0" borderId="0" xfId="399" applyFont="1" applyAlignment="1">
      <alignment horizontal="center" vertical="center"/>
    </xf>
    <xf numFmtId="0" fontId="119" fillId="61" borderId="175" xfId="399" applyFont="1" applyFill="1" applyBorder="1" applyAlignment="1">
      <alignment horizontal="center" vertical="center" wrapText="1"/>
    </xf>
    <xf numFmtId="0" fontId="118" fillId="62" borderId="176" xfId="399" applyFont="1" applyFill="1" applyBorder="1" applyAlignment="1">
      <alignment horizontal="center" vertical="center" wrapText="1"/>
    </xf>
    <xf numFmtId="0" fontId="118" fillId="0" borderId="177" xfId="399" applyFont="1" applyBorder="1" applyAlignment="1">
      <alignment horizontal="center" vertical="center" wrapText="1"/>
    </xf>
    <xf numFmtId="0" fontId="119" fillId="0" borderId="178" xfId="399" applyFont="1" applyBorder="1" applyAlignment="1">
      <alignment horizontal="center" vertical="center" wrapText="1"/>
    </xf>
    <xf numFmtId="0" fontId="118" fillId="0" borderId="179" xfId="399" applyFont="1" applyBorder="1" applyAlignment="1">
      <alignment horizontal="center" vertical="center" wrapText="1"/>
    </xf>
    <xf numFmtId="0" fontId="118" fillId="0" borderId="178" xfId="399" applyFont="1" applyBorder="1" applyAlignment="1">
      <alignment horizontal="center" vertical="center" wrapText="1"/>
    </xf>
    <xf numFmtId="0" fontId="118" fillId="0" borderId="178" xfId="400" applyFont="1" applyBorder="1" applyAlignment="1">
      <alignment horizontal="center" vertical="center" wrapText="1"/>
    </xf>
    <xf numFmtId="0" fontId="118" fillId="63" borderId="178" xfId="400" applyFont="1" applyFill="1" applyBorder="1" applyAlignment="1">
      <alignment horizontal="center" vertical="center" wrapText="1"/>
    </xf>
    <xf numFmtId="0" fontId="118" fillId="0" borderId="0" xfId="399" applyFont="1" applyAlignment="1">
      <alignment vertical="top" wrapText="1"/>
    </xf>
    <xf numFmtId="41" fontId="54" fillId="61" borderId="180" xfId="401" applyNumberFormat="1" applyFont="1" applyFill="1" applyBorder="1" applyAlignment="1" applyProtection="1">
      <alignment horizontal="left" vertical="center" wrapText="1"/>
    </xf>
    <xf numFmtId="0" fontId="54" fillId="0" borderId="146" xfId="399" applyBorder="1" applyAlignment="1">
      <alignment horizontal="center" vertical="top" wrapText="1"/>
    </xf>
    <xf numFmtId="0" fontId="54" fillId="0" borderId="146" xfId="398" applyFont="1" applyBorder="1"/>
    <xf numFmtId="0" fontId="54" fillId="0" borderId="147" xfId="398" applyFont="1" applyBorder="1"/>
    <xf numFmtId="0" fontId="54" fillId="0" borderId="181" xfId="398" applyFont="1" applyBorder="1"/>
    <xf numFmtId="0" fontId="121" fillId="0" borderId="146" xfId="399" applyFont="1" applyBorder="1" applyAlignment="1" applyProtection="1">
      <alignment horizontal="left" vertical="center"/>
      <protection locked="0"/>
    </xf>
    <xf numFmtId="207" fontId="54" fillId="0" borderId="181" xfId="398" applyNumberFormat="1" applyFont="1" applyBorder="1" applyAlignment="1" applyProtection="1">
      <alignment horizontal="center" vertical="top" wrapText="1"/>
      <protection locked="0"/>
    </xf>
    <xf numFmtId="0" fontId="54" fillId="0" borderId="181" xfId="399" applyBorder="1" applyAlignment="1" applyProtection="1">
      <alignment horizontal="center" vertical="top" wrapText="1"/>
      <protection locked="0"/>
    </xf>
    <xf numFmtId="0" fontId="121" fillId="0" borderId="181" xfId="399" applyFont="1" applyBorder="1" applyAlignment="1" applyProtection="1">
      <alignment horizontal="left" vertical="center"/>
      <protection locked="0"/>
    </xf>
    <xf numFmtId="0" fontId="54" fillId="0" borderId="181" xfId="399" applyBorder="1" applyAlignment="1" applyProtection="1">
      <alignment horizontal="left" vertical="top" wrapText="1"/>
      <protection locked="0"/>
    </xf>
    <xf numFmtId="0" fontId="54" fillId="0" borderId="147" xfId="401" applyNumberFormat="1" applyFont="1" applyFill="1" applyBorder="1" applyAlignment="1" applyProtection="1">
      <alignment horizontal="left" vertical="top" wrapText="1"/>
    </xf>
    <xf numFmtId="41" fontId="54" fillId="61" borderId="182" xfId="401" applyNumberFormat="1" applyFont="1" applyFill="1" applyBorder="1" applyAlignment="1" applyProtection="1">
      <alignment horizontal="left" vertical="center" wrapText="1"/>
    </xf>
    <xf numFmtId="0" fontId="54" fillId="0" borderId="158" xfId="399" applyBorder="1" applyAlignment="1">
      <alignment horizontal="center" vertical="top" wrapText="1"/>
    </xf>
    <xf numFmtId="0" fontId="54" fillId="0" borderId="183" xfId="398" applyFont="1" applyBorder="1"/>
    <xf numFmtId="0" fontId="54" fillId="0" borderId="184" xfId="398" applyFont="1" applyBorder="1"/>
    <xf numFmtId="0" fontId="54" fillId="0" borderId="157" xfId="398" applyFont="1" applyBorder="1"/>
    <xf numFmtId="49" fontId="54" fillId="0" borderId="183" xfId="398" applyNumberFormat="1" applyFont="1" applyBorder="1" applyAlignment="1">
      <alignment horizontal="center" vertical="top" wrapText="1"/>
    </xf>
    <xf numFmtId="0" fontId="54" fillId="0" borderId="158" xfId="398" applyFont="1" applyBorder="1" applyAlignment="1">
      <alignment horizontal="left" vertical="top" wrapText="1"/>
    </xf>
    <xf numFmtId="49" fontId="54" fillId="0" borderId="183" xfId="398" applyNumberFormat="1" applyFont="1" applyBorder="1" applyAlignment="1" applyProtection="1">
      <alignment horizontal="center" vertical="top" wrapText="1"/>
      <protection locked="0"/>
    </xf>
    <xf numFmtId="207" fontId="54" fillId="0" borderId="185" xfId="398" applyNumberFormat="1" applyFont="1" applyBorder="1" applyAlignment="1" applyProtection="1">
      <alignment horizontal="center" vertical="top" wrapText="1"/>
      <protection locked="0"/>
    </xf>
    <xf numFmtId="0" fontId="54" fillId="0" borderId="185" xfId="399" applyBorder="1" applyAlignment="1" applyProtection="1">
      <alignment horizontal="center" vertical="top" wrapText="1"/>
      <protection locked="0"/>
    </xf>
    <xf numFmtId="0" fontId="54" fillId="0" borderId="185" xfId="398" applyFont="1" applyBorder="1" applyAlignment="1" applyProtection="1">
      <alignment horizontal="left" vertical="top" wrapText="1"/>
      <protection locked="0"/>
    </xf>
    <xf numFmtId="0" fontId="54" fillId="0" borderId="185" xfId="399" applyBorder="1" applyAlignment="1" applyProtection="1">
      <alignment horizontal="left" vertical="top" wrapText="1"/>
      <protection locked="0"/>
    </xf>
    <xf numFmtId="49" fontId="54" fillId="0" borderId="185" xfId="398" applyNumberFormat="1" applyFont="1" applyBorder="1" applyAlignment="1" applyProtection="1">
      <alignment horizontal="left" vertical="top" wrapText="1"/>
      <protection locked="0"/>
    </xf>
    <xf numFmtId="41" fontId="54" fillId="0" borderId="185" xfId="400" applyNumberFormat="1" applyBorder="1" applyAlignment="1">
      <alignment horizontal="right" vertical="top" wrapText="1"/>
    </xf>
    <xf numFmtId="41" fontId="54" fillId="0" borderId="185" xfId="401" applyNumberFormat="1" applyFont="1" applyFill="1" applyBorder="1" applyAlignment="1" applyProtection="1">
      <alignment horizontal="right" vertical="top" wrapText="1"/>
    </xf>
    <xf numFmtId="41" fontId="54" fillId="0" borderId="184" xfId="401" applyNumberFormat="1" applyFont="1" applyFill="1" applyBorder="1" applyAlignment="1" applyProtection="1">
      <alignment horizontal="center" vertical="top" wrapText="1"/>
    </xf>
    <xf numFmtId="207" fontId="54" fillId="0" borderId="185" xfId="401" applyNumberFormat="1" applyFont="1" applyFill="1" applyBorder="1" applyAlignment="1">
      <alignment horizontal="center" vertical="top" wrapText="1"/>
    </xf>
    <xf numFmtId="9" fontId="54" fillId="0" borderId="184" xfId="401" applyNumberFormat="1" applyFont="1" applyFill="1" applyBorder="1" applyAlignment="1">
      <alignment horizontal="center" vertical="top" wrapText="1"/>
    </xf>
    <xf numFmtId="41" fontId="54" fillId="0" borderId="184" xfId="401" applyNumberFormat="1" applyFont="1" applyFill="1" applyBorder="1" applyAlignment="1">
      <alignment horizontal="right" vertical="top" wrapText="1"/>
    </xf>
    <xf numFmtId="41" fontId="54" fillId="0" borderId="185" xfId="401" applyNumberFormat="1" applyFont="1" applyFill="1" applyBorder="1" applyAlignment="1">
      <alignment horizontal="right" vertical="top" wrapText="1"/>
    </xf>
    <xf numFmtId="0" fontId="54" fillId="0" borderId="182" xfId="401" applyNumberFormat="1" applyFont="1" applyFill="1" applyBorder="1" applyAlignment="1" applyProtection="1">
      <alignment horizontal="left" vertical="top" wrapText="1"/>
    </xf>
    <xf numFmtId="41" fontId="122" fillId="0" borderId="185" xfId="400" applyNumberFormat="1" applyFont="1" applyBorder="1" applyAlignment="1">
      <alignment horizontal="right" vertical="top" wrapText="1"/>
    </xf>
    <xf numFmtId="41" fontId="122" fillId="0" borderId="185" xfId="401" applyNumberFormat="1" applyFont="1" applyFill="1" applyBorder="1" applyAlignment="1" applyProtection="1">
      <alignment horizontal="right" vertical="top" wrapText="1"/>
    </xf>
    <xf numFmtId="41" fontId="122" fillId="0" borderId="184" xfId="401" applyNumberFormat="1" applyFont="1" applyFill="1" applyBorder="1" applyAlignment="1" applyProtection="1">
      <alignment horizontal="center" vertical="top" wrapText="1"/>
    </xf>
    <xf numFmtId="0" fontId="123" fillId="0" borderId="0" xfId="399" applyFont="1" applyAlignment="1">
      <alignment vertical="top"/>
    </xf>
    <xf numFmtId="0" fontId="54" fillId="0" borderId="185" xfId="398" applyFont="1" applyBorder="1" applyAlignment="1" applyProtection="1">
      <alignment vertical="top" wrapText="1"/>
      <protection locked="0"/>
    </xf>
    <xf numFmtId="41" fontId="54" fillId="59" borderId="182" xfId="401" applyNumberFormat="1" applyFont="1" applyFill="1" applyBorder="1" applyAlignment="1" applyProtection="1">
      <alignment horizontal="left" vertical="center" wrapText="1"/>
    </xf>
    <xf numFmtId="0" fontId="54" fillId="59" borderId="158" xfId="399" applyFill="1" applyBorder="1" applyAlignment="1">
      <alignment horizontal="center" vertical="top" wrapText="1"/>
    </xf>
    <xf numFmtId="0" fontId="54" fillId="59" borderId="183" xfId="398" applyFont="1" applyFill="1" applyBorder="1"/>
    <xf numFmtId="0" fontId="54" fillId="59" borderId="184" xfId="398" applyFont="1" applyFill="1" applyBorder="1"/>
    <xf numFmtId="0" fontId="54" fillId="59" borderId="157" xfId="398" applyFont="1" applyFill="1" applyBorder="1"/>
    <xf numFmtId="49" fontId="54" fillId="59" borderId="183" xfId="398" applyNumberFormat="1" applyFont="1" applyFill="1" applyBorder="1" applyAlignment="1">
      <alignment horizontal="center" vertical="top" wrapText="1"/>
    </xf>
    <xf numFmtId="0" fontId="54" fillId="59" borderId="158" xfId="398" applyFont="1" applyFill="1" applyBorder="1" applyAlignment="1">
      <alignment horizontal="left" vertical="top" wrapText="1"/>
    </xf>
    <xf numFmtId="41" fontId="54" fillId="0" borderId="186" xfId="401" applyNumberFormat="1" applyFont="1" applyFill="1" applyBorder="1" applyAlignment="1" applyProtection="1">
      <alignment horizontal="left" vertical="center" wrapText="1"/>
    </xf>
    <xf numFmtId="208" fontId="119" fillId="0" borderId="175" xfId="398" applyNumberFormat="1" applyFont="1" applyBorder="1" applyAlignment="1">
      <alignment horizontal="left" vertical="center"/>
    </xf>
    <xf numFmtId="0" fontId="54" fillId="64" borderId="175" xfId="398" applyFont="1" applyFill="1" applyBorder="1"/>
    <xf numFmtId="0" fontId="54" fillId="64" borderId="187" xfId="398" applyFont="1" applyFill="1" applyBorder="1"/>
    <xf numFmtId="0" fontId="54" fillId="64" borderId="188" xfId="398" applyFont="1" applyFill="1" applyBorder="1"/>
    <xf numFmtId="208" fontId="121" fillId="64" borderId="175" xfId="398" applyNumberFormat="1" applyFont="1" applyFill="1" applyBorder="1" applyAlignment="1">
      <alignment horizontal="left" vertical="center"/>
    </xf>
    <xf numFmtId="207" fontId="54" fillId="64" borderId="188" xfId="398" applyNumberFormat="1" applyFont="1" applyFill="1" applyBorder="1" applyAlignment="1">
      <alignment horizontal="center" vertical="top" wrapText="1"/>
    </xf>
    <xf numFmtId="0" fontId="54" fillId="64" borderId="188" xfId="399" applyFill="1" applyBorder="1" applyAlignment="1">
      <alignment horizontal="center" vertical="top" wrapText="1"/>
    </xf>
    <xf numFmtId="0" fontId="54" fillId="64" borderId="188" xfId="398" applyFont="1" applyFill="1" applyBorder="1" applyAlignment="1">
      <alignment vertical="top" wrapText="1"/>
    </xf>
    <xf numFmtId="0" fontId="54" fillId="64" borderId="188" xfId="399" applyFill="1" applyBorder="1" applyAlignment="1">
      <alignment vertical="top" wrapText="1"/>
    </xf>
    <xf numFmtId="0" fontId="54" fillId="64" borderId="188" xfId="399" applyFill="1" applyBorder="1" applyAlignment="1">
      <alignment horizontal="left" vertical="top" wrapText="1"/>
    </xf>
    <xf numFmtId="41" fontId="124" fillId="64" borderId="175" xfId="400" applyNumberFormat="1" applyFont="1" applyFill="1" applyBorder="1" applyAlignment="1">
      <alignment horizontal="left" vertical="center" wrapText="1"/>
    </xf>
    <xf numFmtId="41" fontId="125" fillId="64" borderId="187" xfId="401" applyNumberFormat="1" applyFont="1" applyFill="1" applyBorder="1" applyAlignment="1" applyProtection="1">
      <alignment horizontal="right" vertical="center" wrapText="1"/>
    </xf>
    <xf numFmtId="41" fontId="125" fillId="64" borderId="187" xfId="401" applyNumberFormat="1" applyFont="1" applyFill="1" applyBorder="1" applyAlignment="1" applyProtection="1">
      <alignment horizontal="center" vertical="center" wrapText="1"/>
    </xf>
    <xf numFmtId="41" fontId="54" fillId="61" borderId="189" xfId="401" applyNumberFormat="1" applyFont="1" applyFill="1" applyBorder="1" applyAlignment="1" applyProtection="1">
      <alignment horizontal="left" vertical="center" wrapText="1"/>
    </xf>
    <xf numFmtId="0" fontId="54" fillId="0" borderId="190" xfId="399" applyBorder="1" applyAlignment="1">
      <alignment horizontal="center" vertical="top" wrapText="1"/>
    </xf>
    <xf numFmtId="0" fontId="54" fillId="0" borderId="190" xfId="398" applyFont="1" applyBorder="1"/>
    <xf numFmtId="0" fontId="54" fillId="0" borderId="191" xfId="398" applyFont="1" applyBorder="1"/>
    <xf numFmtId="0" fontId="54" fillId="0" borderId="192" xfId="398" applyFont="1" applyBorder="1"/>
    <xf numFmtId="0" fontId="54" fillId="61" borderId="190" xfId="399" applyFill="1" applyBorder="1" applyAlignment="1">
      <alignment horizontal="center" vertical="top" wrapText="1"/>
    </xf>
    <xf numFmtId="0" fontId="108" fillId="63" borderId="193" xfId="399" applyFont="1" applyFill="1" applyBorder="1" applyAlignment="1" applyProtection="1">
      <alignment horizontal="left" vertical="center"/>
      <protection locked="0"/>
    </xf>
    <xf numFmtId="207" fontId="54" fillId="63" borderId="181" xfId="398" applyNumberFormat="1" applyFont="1" applyFill="1" applyBorder="1" applyAlignment="1" applyProtection="1">
      <alignment horizontal="center" vertical="top" wrapText="1"/>
      <protection locked="0"/>
    </xf>
    <xf numFmtId="0" fontId="54" fillId="63" borderId="181" xfId="399" applyFill="1" applyBorder="1" applyAlignment="1" applyProtection="1">
      <alignment horizontal="center" vertical="top" wrapText="1"/>
      <protection locked="0"/>
    </xf>
    <xf numFmtId="209" fontId="108" fillId="63" borderId="181" xfId="399" applyNumberFormat="1" applyFont="1" applyFill="1" applyBorder="1" applyAlignment="1" applyProtection="1">
      <alignment horizontal="left" vertical="center"/>
      <protection locked="0"/>
    </xf>
    <xf numFmtId="0" fontId="54" fillId="63" borderId="181" xfId="399" applyFill="1" applyBorder="1" applyAlignment="1" applyProtection="1">
      <alignment horizontal="left" vertical="top" wrapText="1"/>
      <protection locked="0"/>
    </xf>
    <xf numFmtId="41" fontId="49" fillId="63" borderId="181" xfId="400" applyNumberFormat="1" applyFont="1" applyFill="1" applyBorder="1" applyAlignment="1">
      <alignment horizontal="right" vertical="top" wrapText="1"/>
    </xf>
    <xf numFmtId="41" fontId="49" fillId="63" borderId="181" xfId="401" applyNumberFormat="1" applyFont="1" applyFill="1" applyBorder="1" applyAlignment="1" applyProtection="1">
      <alignment horizontal="right" vertical="top" wrapText="1"/>
    </xf>
    <xf numFmtId="41" fontId="49" fillId="63" borderId="181" xfId="401" applyNumberFormat="1" applyFont="1" applyFill="1" applyBorder="1" applyAlignment="1" applyProtection="1">
      <alignment horizontal="center" vertical="top" wrapText="1"/>
    </xf>
    <xf numFmtId="0" fontId="54" fillId="63" borderId="147" xfId="401" applyNumberFormat="1" applyFont="1" applyFill="1" applyBorder="1" applyAlignment="1" applyProtection="1">
      <alignment horizontal="left" vertical="top" wrapText="1"/>
    </xf>
    <xf numFmtId="0" fontId="49" fillId="63" borderId="0" xfId="399" applyFont="1" applyFill="1" applyAlignment="1">
      <alignment vertical="top"/>
    </xf>
    <xf numFmtId="0" fontId="49" fillId="65" borderId="0" xfId="399" applyFont="1" applyFill="1" applyAlignment="1">
      <alignment vertical="top"/>
    </xf>
    <xf numFmtId="41" fontId="54" fillId="61" borderId="194" xfId="401" applyNumberFormat="1" applyFont="1" applyFill="1" applyBorder="1" applyAlignment="1" applyProtection="1">
      <alignment horizontal="left" vertical="center" wrapText="1"/>
    </xf>
    <xf numFmtId="0" fontId="54" fillId="0" borderId="195" xfId="399" applyBorder="1" applyAlignment="1">
      <alignment horizontal="center" vertical="top" wrapText="1"/>
    </xf>
    <xf numFmtId="0" fontId="54" fillId="0" borderId="196" xfId="398" applyFont="1" applyBorder="1"/>
    <xf numFmtId="0" fontId="54" fillId="0" borderId="197" xfId="398" applyFont="1" applyBorder="1"/>
    <xf numFmtId="0" fontId="54" fillId="0" borderId="198" xfId="398" applyFont="1" applyBorder="1"/>
    <xf numFmtId="49" fontId="54" fillId="0" borderId="196" xfId="398" applyNumberFormat="1" applyFont="1" applyBorder="1" applyAlignment="1">
      <alignment horizontal="center" vertical="top" wrapText="1"/>
    </xf>
    <xf numFmtId="0" fontId="54" fillId="0" borderId="199" xfId="398" applyFont="1" applyBorder="1" applyAlignment="1">
      <alignment horizontal="left" vertical="top" wrapText="1"/>
    </xf>
    <xf numFmtId="49" fontId="54" fillId="0" borderId="196" xfId="398" applyNumberFormat="1" applyFont="1" applyBorder="1" applyAlignment="1" applyProtection="1">
      <alignment horizontal="center" vertical="top" wrapText="1"/>
      <protection locked="0"/>
    </xf>
    <xf numFmtId="207" fontId="54" fillId="0" borderId="200" xfId="398" applyNumberFormat="1" applyFont="1" applyBorder="1" applyAlignment="1" applyProtection="1">
      <alignment horizontal="center" vertical="top" wrapText="1"/>
      <protection locked="0"/>
    </xf>
    <xf numFmtId="0" fontId="54" fillId="0" borderId="200" xfId="399" applyBorder="1" applyAlignment="1" applyProtection="1">
      <alignment horizontal="center" vertical="top" wrapText="1"/>
      <protection locked="0"/>
    </xf>
    <xf numFmtId="0" fontId="54" fillId="0" borderId="200" xfId="398" applyFont="1" applyBorder="1" applyAlignment="1" applyProtection="1">
      <alignment horizontal="left" vertical="top" wrapText="1"/>
      <protection locked="0"/>
    </xf>
    <xf numFmtId="0" fontId="54" fillId="0" borderId="200" xfId="399" applyBorder="1" applyAlignment="1" applyProtection="1">
      <alignment horizontal="left" vertical="top" wrapText="1"/>
      <protection locked="0"/>
    </xf>
    <xf numFmtId="49" fontId="54" fillId="0" borderId="200" xfId="398" applyNumberFormat="1" applyFont="1" applyBorder="1" applyAlignment="1" applyProtection="1">
      <alignment horizontal="left" vertical="top" wrapText="1"/>
      <protection locked="0"/>
    </xf>
    <xf numFmtId="41" fontId="54" fillId="0" borderId="200" xfId="400" applyNumberFormat="1" applyBorder="1" applyAlignment="1">
      <alignment horizontal="right" vertical="top" wrapText="1"/>
    </xf>
    <xf numFmtId="41" fontId="54" fillId="0" borderId="200" xfId="401" applyNumberFormat="1" applyFont="1" applyFill="1" applyBorder="1" applyAlignment="1" applyProtection="1">
      <alignment horizontal="right" vertical="top" wrapText="1"/>
    </xf>
    <xf numFmtId="41" fontId="54" fillId="0" borderId="197" xfId="401" applyNumberFormat="1" applyFont="1" applyFill="1" applyBorder="1" applyAlignment="1" applyProtection="1">
      <alignment horizontal="center" vertical="top" wrapText="1"/>
    </xf>
    <xf numFmtId="0" fontId="54" fillId="0" borderId="201" xfId="401" applyNumberFormat="1" applyFont="1" applyFill="1" applyBorder="1" applyAlignment="1" applyProtection="1">
      <alignment horizontal="left" vertical="top" wrapText="1"/>
    </xf>
    <xf numFmtId="41" fontId="54" fillId="61" borderId="185" xfId="401" applyNumberFormat="1" applyFont="1" applyFill="1" applyBorder="1" applyAlignment="1" applyProtection="1">
      <alignment horizontal="left" vertical="center" wrapText="1"/>
    </xf>
    <xf numFmtId="0" fontId="54" fillId="0" borderId="184" xfId="399" applyBorder="1" applyAlignment="1">
      <alignment horizontal="center" vertical="top" wrapText="1"/>
    </xf>
    <xf numFmtId="41" fontId="54" fillId="61" borderId="202" xfId="401" applyNumberFormat="1" applyFont="1" applyFill="1" applyBorder="1" applyAlignment="1" applyProtection="1">
      <alignment horizontal="left" vertical="center" wrapText="1"/>
    </xf>
    <xf numFmtId="0" fontId="54" fillId="0" borderId="203" xfId="399" applyBorder="1" applyAlignment="1">
      <alignment horizontal="center" vertical="top" wrapText="1"/>
    </xf>
    <xf numFmtId="41" fontId="54" fillId="0" borderId="184" xfId="401" applyNumberFormat="1" applyFont="1" applyFill="1" applyBorder="1" applyAlignment="1" applyProtection="1">
      <alignment horizontal="right" vertical="top" wrapText="1"/>
    </xf>
    <xf numFmtId="41" fontId="54" fillId="61" borderId="204" xfId="401" applyNumberFormat="1" applyFont="1" applyFill="1" applyBorder="1" applyAlignment="1" applyProtection="1">
      <alignment horizontal="left" vertical="center" wrapText="1"/>
    </xf>
    <xf numFmtId="41" fontId="54" fillId="61" borderId="205" xfId="401" applyNumberFormat="1" applyFont="1" applyFill="1" applyBorder="1" applyAlignment="1" applyProtection="1">
      <alignment horizontal="left" vertical="center" wrapText="1"/>
    </xf>
    <xf numFmtId="0" fontId="126" fillId="0" borderId="183" xfId="398" applyFont="1" applyBorder="1"/>
    <xf numFmtId="0" fontId="126" fillId="0" borderId="184" xfId="398" applyFont="1" applyBorder="1"/>
    <xf numFmtId="0" fontId="126" fillId="0" borderId="157" xfId="398" applyFont="1" applyBorder="1"/>
    <xf numFmtId="49" fontId="126" fillId="0" borderId="183" xfId="398" applyNumberFormat="1" applyFont="1" applyBorder="1" applyAlignment="1">
      <alignment horizontal="center" vertical="top" wrapText="1"/>
    </xf>
    <xf numFmtId="0" fontId="126" fillId="0" borderId="158" xfId="398" applyFont="1" applyBorder="1" applyAlignment="1">
      <alignment horizontal="left" vertical="top" wrapText="1"/>
    </xf>
    <xf numFmtId="0" fontId="54" fillId="0" borderId="206" xfId="398" applyFont="1" applyBorder="1"/>
    <xf numFmtId="0" fontId="54" fillId="0" borderId="207" xfId="398" applyFont="1" applyBorder="1"/>
    <xf numFmtId="49" fontId="54" fillId="0" borderId="206" xfId="398" applyNumberFormat="1" applyFont="1" applyBorder="1" applyAlignment="1">
      <alignment horizontal="center" vertical="top" wrapText="1"/>
    </xf>
    <xf numFmtId="0" fontId="54" fillId="0" borderId="146" xfId="398" applyFont="1" applyBorder="1" applyAlignment="1">
      <alignment horizontal="left" vertical="top" wrapText="1"/>
    </xf>
    <xf numFmtId="49" fontId="54" fillId="0" borderId="206" xfId="398" applyNumberFormat="1" applyFont="1" applyBorder="1" applyAlignment="1" applyProtection="1">
      <alignment horizontal="center" vertical="top" wrapText="1"/>
      <protection locked="0"/>
    </xf>
    <xf numFmtId="207" fontId="54" fillId="0" borderId="208" xfId="398" applyNumberFormat="1" applyFont="1" applyBorder="1" applyAlignment="1" applyProtection="1">
      <alignment horizontal="center" vertical="top" wrapText="1"/>
      <protection locked="0"/>
    </xf>
    <xf numFmtId="0" fontId="54" fillId="0" borderId="208" xfId="399" applyBorder="1" applyAlignment="1" applyProtection="1">
      <alignment horizontal="center" vertical="top" wrapText="1"/>
      <protection locked="0"/>
    </xf>
    <xf numFmtId="0" fontId="54" fillId="0" borderId="208" xfId="398" applyFont="1" applyBorder="1" applyAlignment="1" applyProtection="1">
      <alignment vertical="top" wrapText="1"/>
      <protection locked="0"/>
    </xf>
    <xf numFmtId="0" fontId="54" fillId="0" borderId="208" xfId="399" applyBorder="1" applyAlignment="1" applyProtection="1">
      <alignment horizontal="left" vertical="top" wrapText="1"/>
      <protection locked="0"/>
    </xf>
    <xf numFmtId="49" fontId="54" fillId="0" borderId="208" xfId="398" applyNumberFormat="1" applyFont="1" applyBorder="1" applyAlignment="1" applyProtection="1">
      <alignment horizontal="left" vertical="top" wrapText="1"/>
      <protection locked="0"/>
    </xf>
    <xf numFmtId="41" fontId="54" fillId="0" borderId="208" xfId="400" applyNumberFormat="1" applyBorder="1" applyAlignment="1">
      <alignment horizontal="right" vertical="top" wrapText="1"/>
    </xf>
    <xf numFmtId="41" fontId="54" fillId="0" borderId="208" xfId="401" applyNumberFormat="1" applyFont="1" applyFill="1" applyBorder="1" applyAlignment="1" applyProtection="1">
      <alignment horizontal="right" vertical="top" wrapText="1"/>
    </xf>
    <xf numFmtId="41" fontId="54" fillId="0" borderId="207" xfId="401" applyNumberFormat="1" applyFont="1" applyFill="1" applyBorder="1" applyAlignment="1" applyProtection="1">
      <alignment horizontal="center" vertical="top" wrapText="1"/>
    </xf>
    <xf numFmtId="0" fontId="54" fillId="0" borderId="180" xfId="401" applyNumberFormat="1" applyFont="1" applyFill="1" applyBorder="1" applyAlignment="1" applyProtection="1">
      <alignment horizontal="left" vertical="top" wrapText="1"/>
    </xf>
    <xf numFmtId="41" fontId="54" fillId="61" borderId="0" xfId="401" applyNumberFormat="1" applyFont="1" applyFill="1" applyBorder="1" applyAlignment="1" applyProtection="1">
      <alignment horizontal="left" vertical="center" wrapText="1"/>
    </xf>
    <xf numFmtId="0" fontId="54" fillId="0" borderId="0" xfId="399" applyAlignment="1">
      <alignment horizontal="center" vertical="top" wrapText="1"/>
    </xf>
    <xf numFmtId="49" fontId="54" fillId="0" borderId="0" xfId="398" applyNumberFormat="1" applyFont="1" applyAlignment="1">
      <alignment horizontal="center" vertical="top" wrapText="1"/>
    </xf>
    <xf numFmtId="0" fontId="54" fillId="0" borderId="0" xfId="398" applyFont="1" applyAlignment="1">
      <alignment horizontal="left" vertical="top" wrapText="1"/>
    </xf>
    <xf numFmtId="49" fontId="54" fillId="0" borderId="168" xfId="398" applyNumberFormat="1" applyFont="1" applyBorder="1" applyAlignment="1" applyProtection="1">
      <alignment horizontal="center" vertical="top" wrapText="1"/>
      <protection locked="0"/>
    </xf>
    <xf numFmtId="207" fontId="54" fillId="0" borderId="0" xfId="398" applyNumberFormat="1" applyFont="1" applyAlignment="1" applyProtection="1">
      <alignment horizontal="center" vertical="top" wrapText="1"/>
      <protection locked="0"/>
    </xf>
    <xf numFmtId="0" fontId="54" fillId="0" borderId="0" xfId="399" applyAlignment="1" applyProtection="1">
      <alignment horizontal="center" vertical="top" wrapText="1"/>
      <protection locked="0"/>
    </xf>
    <xf numFmtId="0" fontId="54" fillId="0" borderId="0" xfId="398" applyFont="1" applyAlignment="1" applyProtection="1">
      <alignment vertical="top" wrapText="1"/>
      <protection locked="0"/>
    </xf>
    <xf numFmtId="0" fontId="54" fillId="0" borderId="0" xfId="399" applyAlignment="1" applyProtection="1">
      <alignment horizontal="left" vertical="top" wrapText="1"/>
      <protection locked="0"/>
    </xf>
    <xf numFmtId="49" fontId="54" fillId="0" borderId="0" xfId="398" applyNumberFormat="1" applyFont="1" applyAlignment="1" applyProtection="1">
      <alignment horizontal="left" vertical="top" wrapText="1"/>
      <protection locked="0"/>
    </xf>
    <xf numFmtId="41" fontId="54" fillId="0" borderId="0" xfId="400" applyNumberFormat="1" applyAlignment="1">
      <alignment horizontal="right" vertical="top" wrapText="1"/>
    </xf>
    <xf numFmtId="41" fontId="54" fillId="0" borderId="0" xfId="401" applyNumberFormat="1" applyFont="1" applyFill="1" applyBorder="1" applyAlignment="1" applyProtection="1">
      <alignment horizontal="right" vertical="top" wrapText="1"/>
    </xf>
    <xf numFmtId="41" fontId="54" fillId="0" borderId="0" xfId="401" applyNumberFormat="1" applyFont="1" applyFill="1" applyBorder="1" applyAlignment="1" applyProtection="1">
      <alignment horizontal="center" vertical="top" wrapText="1"/>
    </xf>
    <xf numFmtId="0" fontId="54" fillId="0" borderId="209" xfId="401" applyNumberFormat="1" applyFont="1" applyFill="1" applyBorder="1" applyAlignment="1" applyProtection="1">
      <alignment horizontal="left" vertical="top" wrapText="1"/>
    </xf>
    <xf numFmtId="0" fontId="49" fillId="0" borderId="210" xfId="399" applyFont="1" applyBorder="1" applyAlignment="1">
      <alignment horizontal="center" vertical="center" wrapText="1"/>
    </xf>
    <xf numFmtId="0" fontId="119" fillId="0" borderId="211" xfId="401" applyNumberFormat="1" applyFont="1" applyFill="1" applyBorder="1" applyAlignment="1" applyProtection="1">
      <alignment horizontal="right" vertical="center"/>
    </xf>
    <xf numFmtId="0" fontId="119" fillId="0" borderId="210" xfId="401" applyNumberFormat="1" applyFont="1" applyFill="1" applyBorder="1" applyAlignment="1" applyProtection="1">
      <alignment horizontal="right" vertical="center"/>
    </xf>
    <xf numFmtId="0" fontId="114" fillId="0" borderId="212" xfId="399" applyFont="1" applyBorder="1" applyAlignment="1">
      <alignment horizontal="left" vertical="center"/>
    </xf>
    <xf numFmtId="0" fontId="127" fillId="0" borderId="210" xfId="399" applyFont="1" applyBorder="1" applyAlignment="1">
      <alignment horizontal="left" vertical="center"/>
    </xf>
    <xf numFmtId="0" fontId="119" fillId="0" borderId="210" xfId="399" applyFont="1" applyBorder="1" applyAlignment="1">
      <alignment horizontal="center" vertical="center"/>
    </xf>
    <xf numFmtId="41" fontId="124" fillId="0" borderId="212" xfId="400" applyNumberFormat="1" applyFont="1" applyBorder="1" applyAlignment="1">
      <alignment horizontal="left" vertical="center" wrapText="1"/>
    </xf>
    <xf numFmtId="41" fontId="114" fillId="0" borderId="211" xfId="401" applyNumberFormat="1" applyFont="1" applyFill="1" applyBorder="1" applyAlignment="1" applyProtection="1">
      <alignment horizontal="right" vertical="center"/>
    </xf>
    <xf numFmtId="41" fontId="114" fillId="0" borderId="211" xfId="401" applyNumberFormat="1" applyFont="1" applyFill="1" applyBorder="1" applyAlignment="1" applyProtection="1">
      <alignment horizontal="center" vertical="center"/>
    </xf>
    <xf numFmtId="0" fontId="49" fillId="0" borderId="0" xfId="399" applyFont="1" applyAlignment="1">
      <alignment horizontal="center" vertical="center" wrapText="1"/>
    </xf>
    <xf numFmtId="0" fontId="119" fillId="0" borderId="0" xfId="401" applyNumberFormat="1" applyFont="1" applyFill="1" applyBorder="1" applyAlignment="1" applyProtection="1">
      <alignment horizontal="right" vertical="center"/>
    </xf>
    <xf numFmtId="0" fontId="114" fillId="0" borderId="0" xfId="399" applyFont="1" applyAlignment="1">
      <alignment horizontal="left" vertical="center"/>
    </xf>
    <xf numFmtId="0" fontId="128" fillId="0" borderId="212" xfId="399" applyFont="1" applyBorder="1" applyAlignment="1">
      <alignment horizontal="left" vertical="center"/>
    </xf>
    <xf numFmtId="41" fontId="128" fillId="0" borderId="211" xfId="401" applyNumberFormat="1" applyFont="1" applyFill="1" applyBorder="1" applyAlignment="1" applyProtection="1">
      <alignment horizontal="right" vertical="center"/>
    </xf>
    <xf numFmtId="41" fontId="128" fillId="0" borderId="211" xfId="401" applyNumberFormat="1" applyFont="1" applyFill="1" applyBorder="1" applyAlignment="1" applyProtection="1">
      <alignment horizontal="center" vertical="center"/>
    </xf>
    <xf numFmtId="9" fontId="128" fillId="0" borderId="211" xfId="402" applyFont="1" applyFill="1" applyBorder="1" applyAlignment="1" applyProtection="1">
      <alignment horizontal="right" vertical="center"/>
    </xf>
    <xf numFmtId="0" fontId="54" fillId="0" borderId="0" xfId="399"/>
    <xf numFmtId="0" fontId="49" fillId="0" borderId="0" xfId="399" applyFont="1" applyAlignment="1">
      <alignment horizontal="left" vertical="top" wrapText="1"/>
    </xf>
    <xf numFmtId="0" fontId="49" fillId="0" borderId="0" xfId="399" applyFont="1" applyAlignment="1">
      <alignment horizontal="center" vertical="top" wrapText="1"/>
    </xf>
    <xf numFmtId="0" fontId="117" fillId="0" borderId="0" xfId="398" applyFont="1" applyAlignment="1">
      <alignment horizontal="right" vertical="top"/>
    </xf>
    <xf numFmtId="0" fontId="117" fillId="0" borderId="0" xfId="398" applyFont="1" applyAlignment="1">
      <alignment horizontal="center" vertical="top"/>
    </xf>
    <xf numFmtId="0" fontId="54" fillId="0" borderId="0" xfId="399" applyAlignment="1">
      <alignment horizontal="left" vertical="top" wrapText="1"/>
    </xf>
    <xf numFmtId="0" fontId="119" fillId="0" borderId="0" xfId="399" applyFont="1" applyAlignment="1">
      <alignment vertical="center"/>
    </xf>
    <xf numFmtId="3" fontId="49" fillId="0" borderId="0" xfId="399" applyNumberFormat="1" applyFont="1" applyAlignment="1">
      <alignment horizontal="left" vertical="top" wrapText="1"/>
    </xf>
    <xf numFmtId="14" fontId="61" fillId="0" borderId="144" xfId="242" applyNumberFormat="1" applyFont="1" applyBorder="1"/>
    <xf numFmtId="0" fontId="73" fillId="55" borderId="6" xfId="0" applyFont="1" applyFill="1" applyBorder="1" applyAlignment="1">
      <alignment horizontal="center"/>
    </xf>
    <xf numFmtId="0" fontId="73" fillId="55" borderId="143" xfId="0" applyFont="1" applyFill="1" applyBorder="1" applyAlignment="1">
      <alignment horizontal="center"/>
    </xf>
    <xf numFmtId="3" fontId="65" fillId="0" borderId="0" xfId="296" applyNumberFormat="1" applyFont="1" applyAlignment="1">
      <alignment horizontal="left" vertical="top" wrapText="1"/>
    </xf>
    <xf numFmtId="3" fontId="65" fillId="0" borderId="26" xfId="296" applyNumberFormat="1" applyFont="1" applyBorder="1" applyAlignment="1">
      <alignment horizontal="left" vertical="top" wrapText="1"/>
    </xf>
    <xf numFmtId="0" fontId="73" fillId="55" borderId="37" xfId="0" applyFont="1" applyFill="1" applyBorder="1" applyAlignment="1">
      <alignment horizontal="center"/>
    </xf>
    <xf numFmtId="0" fontId="62" fillId="58" borderId="77" xfId="0" applyFont="1" applyFill="1" applyBorder="1" applyAlignment="1">
      <alignment horizontal="center" vertical="center"/>
    </xf>
    <xf numFmtId="0" fontId="71" fillId="0" borderId="0" xfId="0" applyFont="1" applyAlignment="1">
      <alignment wrapText="1"/>
    </xf>
    <xf numFmtId="0" fontId="65" fillId="54" borderId="145" xfId="0" applyFont="1" applyFill="1" applyBorder="1" applyAlignment="1">
      <alignment horizontal="left" vertical="center" wrapText="1"/>
    </xf>
    <xf numFmtId="0" fontId="70" fillId="0" borderId="133" xfId="0" applyFont="1" applyBorder="1" applyAlignment="1">
      <alignment horizontal="left" vertical="center" wrapText="1"/>
    </xf>
    <xf numFmtId="0" fontId="109" fillId="55" borderId="143" xfId="0" applyFont="1" applyFill="1" applyBorder="1" applyAlignment="1">
      <alignment horizontal="center"/>
    </xf>
    <xf numFmtId="3" fontId="105" fillId="0" borderId="26" xfId="296" applyNumberFormat="1" applyFont="1" applyBorder="1" applyAlignment="1">
      <alignment horizontal="left" vertical="top" wrapText="1"/>
    </xf>
    <xf numFmtId="0" fontId="118" fillId="0" borderId="169" xfId="399" applyFont="1" applyBorder="1" applyAlignment="1">
      <alignment horizontal="center" vertical="center"/>
    </xf>
    <xf numFmtId="0" fontId="118" fillId="0" borderId="170" xfId="399" applyFont="1" applyBorder="1" applyAlignment="1">
      <alignment horizontal="center" vertical="center"/>
    </xf>
    <xf numFmtId="0" fontId="118" fillId="0" borderId="171" xfId="399" applyFont="1" applyBorder="1" applyAlignment="1">
      <alignment horizontal="center" vertical="center"/>
    </xf>
    <xf numFmtId="0" fontId="118" fillId="0" borderId="172" xfId="399" applyFont="1" applyBorder="1" applyAlignment="1">
      <alignment horizontal="center" vertical="center" wrapText="1"/>
    </xf>
    <xf numFmtId="0" fontId="118" fillId="0" borderId="173" xfId="399" applyFont="1" applyBorder="1" applyAlignment="1">
      <alignment horizontal="center" vertical="center" wrapText="1"/>
    </xf>
    <xf numFmtId="0" fontId="118" fillId="0" borderId="174" xfId="399" applyFont="1" applyBorder="1" applyAlignment="1">
      <alignment horizontal="center" vertical="center" wrapText="1"/>
    </xf>
    <xf numFmtId="0" fontId="61" fillId="0" borderId="144" xfId="242" applyFont="1" applyBorder="1" applyAlignment="1">
      <alignment horizontal="center"/>
    </xf>
    <xf numFmtId="0" fontId="69" fillId="0" borderId="71" xfId="242" applyFont="1" applyBorder="1" applyAlignment="1">
      <alignment horizontal="center" vertical="center"/>
    </xf>
    <xf numFmtId="0" fontId="69" fillId="0" borderId="40" xfId="242" applyFont="1" applyBorder="1" applyAlignment="1">
      <alignment vertical="center"/>
    </xf>
    <xf numFmtId="0" fontId="61" fillId="0" borderId="1" xfId="242" applyFont="1" applyBorder="1" applyAlignment="1">
      <alignment horizontal="center"/>
    </xf>
    <xf numFmtId="0" fontId="69" fillId="56" borderId="1" xfId="242" applyFont="1" applyFill="1" applyBorder="1" applyAlignment="1">
      <alignment horizontal="center" vertical="center" wrapText="1"/>
    </xf>
    <xf numFmtId="0" fontId="69" fillId="56" borderId="68" xfId="242" applyFont="1" applyFill="1" applyBorder="1" applyAlignment="1">
      <alignment horizontal="center" vertical="center" wrapText="1"/>
    </xf>
    <xf numFmtId="195" fontId="111" fillId="0" borderId="146" xfId="242" quotePrefix="1" applyNumberFormat="1" applyFont="1" applyBorder="1" applyAlignment="1">
      <alignment horizontal="center" vertical="center" wrapText="1"/>
    </xf>
    <xf numFmtId="195" fontId="111" fillId="0" borderId="147" xfId="242" quotePrefix="1" applyNumberFormat="1" applyFont="1" applyBorder="1" applyAlignment="1">
      <alignment horizontal="center" vertical="center" wrapText="1"/>
    </xf>
    <xf numFmtId="195" fontId="111" fillId="0" borderId="144" xfId="242" applyNumberFormat="1" applyFont="1" applyBorder="1" applyAlignment="1">
      <alignment horizontal="center" vertical="center" wrapText="1"/>
    </xf>
    <xf numFmtId="0" fontId="111" fillId="0" borderId="68" xfId="242" quotePrefix="1" applyFont="1" applyBorder="1" applyAlignment="1">
      <alignment horizontal="center" vertical="center" wrapText="1"/>
    </xf>
    <xf numFmtId="0" fontId="111" fillId="0" borderId="39" xfId="242" quotePrefix="1" applyFont="1" applyBorder="1" applyAlignment="1">
      <alignment horizontal="center" vertical="center" wrapText="1"/>
    </xf>
    <xf numFmtId="195" fontId="111" fillId="0" borderId="68" xfId="242" applyNumberFormat="1" applyFont="1" applyBorder="1" applyAlignment="1">
      <alignment horizontal="center" vertical="center" wrapText="1"/>
    </xf>
    <xf numFmtId="0" fontId="61" fillId="0" borderId="0" xfId="242" applyFont="1" applyAlignment="1">
      <alignment horizontal="center"/>
    </xf>
    <xf numFmtId="0" fontId="61" fillId="0" borderId="144" xfId="242" applyFont="1" applyBorder="1" applyAlignment="1">
      <alignment horizontal="left" vertical="center"/>
    </xf>
    <xf numFmtId="164" fontId="76" fillId="0" borderId="0" xfId="95" applyFont="1" applyFill="1" applyBorder="1" applyAlignment="1" applyProtection="1">
      <alignment horizontal="center" vertical="center"/>
    </xf>
    <xf numFmtId="4" fontId="75" fillId="8" borderId="132" xfId="0" applyNumberFormat="1" applyFont="1" applyFill="1" applyBorder="1" applyAlignment="1">
      <alignment horizontal="center" vertical="center" wrapText="1"/>
    </xf>
    <xf numFmtId="0" fontId="75" fillId="8" borderId="77" xfId="0" applyFont="1" applyFill="1" applyBorder="1" applyAlignment="1">
      <alignment horizontal="center" vertical="center"/>
    </xf>
    <xf numFmtId="9" fontId="75" fillId="8" borderId="148" xfId="328" applyFont="1" applyFill="1" applyBorder="1" applyAlignment="1" applyProtection="1">
      <alignment horizontal="center" vertical="center"/>
    </xf>
    <xf numFmtId="0" fontId="79" fillId="0" borderId="71" xfId="318" applyFont="1" applyBorder="1" applyAlignment="1" applyProtection="1">
      <alignment horizontal="center" vertical="center"/>
      <protection locked="0"/>
    </xf>
    <xf numFmtId="0" fontId="80" fillId="0" borderId="40" xfId="318" applyFont="1" applyBorder="1" applyAlignment="1">
      <alignment horizontal="center" vertical="center"/>
    </xf>
    <xf numFmtId="0" fontId="75" fillId="8" borderId="1" xfId="318" applyFont="1" applyFill="1" applyBorder="1" applyAlignment="1">
      <alignment horizontal="center" vertical="center"/>
    </xf>
    <xf numFmtId="0" fontId="80" fillId="0" borderId="7" xfId="0" applyFont="1" applyBorder="1" applyAlignment="1">
      <alignment horizontal="left" vertical="center"/>
    </xf>
    <xf numFmtId="0" fontId="80" fillId="0" borderId="68" xfId="318" applyFont="1" applyBorder="1" applyAlignment="1">
      <alignment horizontal="left" vertical="center" wrapText="1"/>
    </xf>
    <xf numFmtId="4" fontId="75" fillId="8" borderId="135" xfId="0" applyNumberFormat="1" applyFont="1" applyFill="1" applyBorder="1" applyAlignment="1">
      <alignment horizontal="center" vertical="center" wrapText="1"/>
    </xf>
    <xf numFmtId="0" fontId="75" fillId="8" borderId="57" xfId="0" applyFont="1" applyFill="1" applyBorder="1" applyAlignment="1">
      <alignment horizontal="center" vertical="center" wrapText="1"/>
    </xf>
    <xf numFmtId="4" fontId="75" fillId="8" borderId="149" xfId="0" applyNumberFormat="1" applyFont="1" applyFill="1" applyBorder="1" applyAlignment="1">
      <alignment horizontal="center" vertical="center" wrapText="1"/>
    </xf>
    <xf numFmtId="4" fontId="75" fillId="8" borderId="149" xfId="0" applyNumberFormat="1" applyFont="1" applyFill="1" applyBorder="1" applyAlignment="1">
      <alignment horizontal="center" vertical="center"/>
    </xf>
    <xf numFmtId="0" fontId="75" fillId="8" borderId="149" xfId="0" applyFont="1" applyFill="1" applyBorder="1" applyAlignment="1">
      <alignment horizontal="center" vertical="center" wrapText="1"/>
    </xf>
    <xf numFmtId="10" fontId="75" fillId="8" borderId="149" xfId="0" applyNumberFormat="1" applyFont="1" applyFill="1" applyBorder="1" applyAlignment="1">
      <alignment horizontal="center" vertical="center" wrapText="1"/>
    </xf>
    <xf numFmtId="0" fontId="75" fillId="8" borderId="150" xfId="0" applyFont="1" applyFill="1" applyBorder="1" applyAlignment="1">
      <alignment horizontal="center" vertical="center" wrapText="1"/>
    </xf>
    <xf numFmtId="4" fontId="75" fillId="8" borderId="133" xfId="0" applyNumberFormat="1" applyFont="1" applyFill="1" applyBorder="1" applyAlignment="1">
      <alignment horizontal="center" vertical="center" wrapText="1"/>
    </xf>
    <xf numFmtId="0" fontId="75" fillId="8" borderId="148" xfId="0" applyFont="1" applyFill="1" applyBorder="1" applyAlignment="1">
      <alignment horizontal="center" vertical="center"/>
    </xf>
    <xf numFmtId="0" fontId="75" fillId="38" borderId="30" xfId="0" applyFont="1" applyFill="1" applyBorder="1" applyAlignment="1">
      <alignment horizontal="center" vertical="center"/>
    </xf>
    <xf numFmtId="4" fontId="80" fillId="0" borderId="71" xfId="0" applyNumberFormat="1" applyFont="1" applyBorder="1" applyAlignment="1" applyProtection="1">
      <alignment horizontal="center" vertical="center" wrapText="1"/>
      <protection locked="0"/>
    </xf>
    <xf numFmtId="0" fontId="75" fillId="38" borderId="151" xfId="0" applyFont="1" applyFill="1" applyBorder="1" applyAlignment="1">
      <alignment horizontal="center" vertical="center"/>
    </xf>
    <xf numFmtId="0" fontId="75" fillId="38" borderId="148" xfId="0" applyFont="1" applyFill="1" applyBorder="1" applyAlignment="1">
      <alignment horizontal="center" vertical="center"/>
    </xf>
    <xf numFmtId="0" fontId="74" fillId="0" borderId="1" xfId="0" applyFont="1" applyBorder="1" applyAlignment="1" applyProtection="1">
      <alignment horizontal="center" vertical="top" wrapText="1"/>
      <protection locked="0"/>
    </xf>
    <xf numFmtId="4" fontId="74" fillId="0" borderId="1" xfId="0" applyNumberFormat="1" applyFont="1" applyBorder="1" applyAlignment="1" applyProtection="1">
      <alignment horizontal="center" vertical="top" wrapText="1"/>
      <protection locked="0"/>
    </xf>
    <xf numFmtId="168" fontId="74" fillId="0" borderId="1" xfId="95" applyNumberFormat="1" applyFont="1" applyFill="1" applyBorder="1" applyAlignment="1" applyProtection="1">
      <alignment horizontal="center" vertical="top" wrapText="1"/>
      <protection locked="0"/>
    </xf>
    <xf numFmtId="4" fontId="75" fillId="8" borderId="141" xfId="0" applyNumberFormat="1" applyFont="1" applyFill="1" applyBorder="1" applyAlignment="1">
      <alignment horizontal="center" vertical="center" wrapText="1"/>
    </xf>
    <xf numFmtId="0" fontId="97" fillId="0" borderId="0" xfId="0" applyFont="1" applyAlignment="1">
      <alignment horizontal="center" vertical="center"/>
    </xf>
    <xf numFmtId="0" fontId="39" fillId="0" borderId="141" xfId="0" applyFont="1" applyBorder="1" applyAlignment="1">
      <alignment horizontal="center" vertical="center"/>
    </xf>
    <xf numFmtId="0" fontId="97" fillId="0" borderId="77" xfId="0" applyFont="1" applyBorder="1" applyAlignment="1">
      <alignment horizontal="center" vertical="center"/>
    </xf>
    <xf numFmtId="4" fontId="21" fillId="0" borderId="141" xfId="0" applyNumberFormat="1" applyFont="1" applyBorder="1" applyAlignment="1">
      <alignment horizontal="center" vertical="center"/>
    </xf>
    <xf numFmtId="0" fontId="75" fillId="8" borderId="131" xfId="0" applyFont="1" applyFill="1" applyBorder="1" applyAlignment="1">
      <alignment horizontal="center" vertical="center" wrapText="1"/>
    </xf>
    <xf numFmtId="0" fontId="69" fillId="0" borderId="143" xfId="0" applyFont="1" applyBorder="1" applyAlignment="1">
      <alignment horizontal="center" vertical="top"/>
    </xf>
    <xf numFmtId="0" fontId="73" fillId="55" borderId="141" xfId="0" applyFont="1" applyFill="1" applyBorder="1" applyAlignment="1">
      <alignment horizontal="center"/>
    </xf>
    <xf numFmtId="0" fontId="99" fillId="58" borderId="77" xfId="0" applyFont="1" applyFill="1" applyBorder="1" applyAlignment="1">
      <alignment horizontal="center" vertical="center"/>
    </xf>
    <xf numFmtId="3" fontId="65" fillId="0" borderId="0" xfId="0" applyNumberFormat="1" applyFont="1" applyAlignment="1">
      <alignment horizontal="left" vertical="center" wrapText="1"/>
    </xf>
    <xf numFmtId="10" fontId="65" fillId="57" borderId="26" xfId="0" applyNumberFormat="1" applyFont="1" applyFill="1" applyBorder="1" applyAlignment="1">
      <alignment horizontal="left" vertical="center"/>
    </xf>
    <xf numFmtId="0" fontId="71" fillId="0" borderId="25" xfId="0" applyFont="1" applyBorder="1" applyAlignment="1">
      <alignment wrapText="1"/>
    </xf>
    <xf numFmtId="0" fontId="65" fillId="54" borderId="152" xfId="0" applyFont="1" applyFill="1" applyBorder="1" applyAlignment="1">
      <alignment horizontal="left" vertical="center" wrapText="1"/>
    </xf>
    <xf numFmtId="0" fontId="111" fillId="0" borderId="1" xfId="242" applyFont="1" applyFill="1" applyBorder="1" applyAlignment="1">
      <alignment horizontal="center" vertical="center"/>
    </xf>
    <xf numFmtId="206" fontId="111" fillId="0" borderId="1" xfId="242" quotePrefix="1" applyNumberFormat="1" applyFont="1" applyFill="1" applyBorder="1" applyAlignment="1">
      <alignment horizontal="center" vertical="center"/>
    </xf>
    <xf numFmtId="0" fontId="111" fillId="0" borderId="68" xfId="242" quotePrefix="1" applyFont="1" applyFill="1" applyBorder="1" applyAlignment="1">
      <alignment horizontal="center" vertical="center" wrapText="1"/>
    </xf>
    <xf numFmtId="0" fontId="111" fillId="0" borderId="39" xfId="242" quotePrefix="1" applyFont="1" applyFill="1" applyBorder="1" applyAlignment="1">
      <alignment horizontal="center" vertical="center" wrapText="1"/>
    </xf>
    <xf numFmtId="195" fontId="111" fillId="0" borderId="68" xfId="242" applyNumberFormat="1" applyFont="1" applyFill="1" applyBorder="1" applyAlignment="1">
      <alignment horizontal="center" vertical="center" wrapText="1"/>
    </xf>
    <xf numFmtId="164" fontId="112" fillId="0" borderId="1" xfId="95" applyFont="1" applyFill="1" applyBorder="1" applyAlignment="1" applyProtection="1">
      <alignment horizontal="center" vertical="center"/>
    </xf>
  </cellXfs>
  <cellStyles count="403">
    <cellStyle name="??|?Revenuenuesy L" xfId="1" xr:uid="{00000000-0005-0000-0000-000000000000}"/>
    <cellStyle name="20% - Accent1 2" xfId="2" xr:uid="{00000000-0005-0000-0000-000001000000}"/>
    <cellStyle name="20% - Accent1 3" xfId="3" xr:uid="{00000000-0005-0000-0000-000002000000}"/>
    <cellStyle name="20% - Accent2 2" xfId="4" xr:uid="{00000000-0005-0000-0000-000003000000}"/>
    <cellStyle name="20% - Accent2 3" xfId="5" xr:uid="{00000000-0005-0000-0000-000004000000}"/>
    <cellStyle name="20% - Accent3 2" xfId="6" xr:uid="{00000000-0005-0000-0000-000005000000}"/>
    <cellStyle name="20% - Accent3 3" xfId="7" xr:uid="{00000000-0005-0000-0000-000006000000}"/>
    <cellStyle name="20% - Accent4 2" xfId="8" xr:uid="{00000000-0005-0000-0000-000007000000}"/>
    <cellStyle name="20% - Accent4 3" xfId="9" xr:uid="{00000000-0005-0000-0000-000008000000}"/>
    <cellStyle name="20% - Accent5 2" xfId="10" xr:uid="{00000000-0005-0000-0000-000009000000}"/>
    <cellStyle name="20% - Accent5 3" xfId="11" xr:uid="{00000000-0005-0000-0000-00000A000000}"/>
    <cellStyle name="20% - Accent6 2" xfId="12" xr:uid="{00000000-0005-0000-0000-00000B000000}"/>
    <cellStyle name="20% - Accent6 3" xfId="13" xr:uid="{00000000-0005-0000-0000-00000C000000}"/>
    <cellStyle name="40% - Accent1 2" xfId="14" xr:uid="{00000000-0005-0000-0000-00000D000000}"/>
    <cellStyle name="40% - Accent1 3" xfId="15" xr:uid="{00000000-0005-0000-0000-00000E000000}"/>
    <cellStyle name="40% - Accent2 2" xfId="16" xr:uid="{00000000-0005-0000-0000-00000F000000}"/>
    <cellStyle name="40% - Accent2 3" xfId="17" xr:uid="{00000000-0005-0000-0000-000010000000}"/>
    <cellStyle name="40% - Accent3 2" xfId="18" xr:uid="{00000000-0005-0000-0000-000011000000}"/>
    <cellStyle name="40% - Accent3 3" xfId="19" xr:uid="{00000000-0005-0000-0000-000012000000}"/>
    <cellStyle name="40% - Accent4 2" xfId="20" xr:uid="{00000000-0005-0000-0000-000013000000}"/>
    <cellStyle name="40% - Accent4 3" xfId="21" xr:uid="{00000000-0005-0000-0000-000014000000}"/>
    <cellStyle name="40% - Accent5 2" xfId="22" xr:uid="{00000000-0005-0000-0000-000015000000}"/>
    <cellStyle name="40% - Accent5 3" xfId="23" xr:uid="{00000000-0005-0000-0000-000016000000}"/>
    <cellStyle name="40% - Accent6 2" xfId="24" xr:uid="{00000000-0005-0000-0000-000017000000}"/>
    <cellStyle name="40% - Accent6 3" xfId="25" xr:uid="{00000000-0005-0000-0000-000018000000}"/>
    <cellStyle name="60% - Accent1 2" xfId="26" xr:uid="{00000000-0005-0000-0000-000019000000}"/>
    <cellStyle name="60% - Accent1 3" xfId="27" xr:uid="{00000000-0005-0000-0000-00001A000000}"/>
    <cellStyle name="60% - Accent2 2" xfId="28" xr:uid="{00000000-0005-0000-0000-00001B000000}"/>
    <cellStyle name="60% - Accent2 3" xfId="29" xr:uid="{00000000-0005-0000-0000-00001C000000}"/>
    <cellStyle name="60% - Accent3 2" xfId="30" xr:uid="{00000000-0005-0000-0000-00001D000000}"/>
    <cellStyle name="60% - Accent3 3" xfId="31" xr:uid="{00000000-0005-0000-0000-00001E000000}"/>
    <cellStyle name="60% - Accent4 2" xfId="32" xr:uid="{00000000-0005-0000-0000-00001F000000}"/>
    <cellStyle name="60% - Accent4 3" xfId="33" xr:uid="{00000000-0005-0000-0000-000020000000}"/>
    <cellStyle name="60% - Accent5 2" xfId="34" xr:uid="{00000000-0005-0000-0000-000021000000}"/>
    <cellStyle name="60% - Accent5 3" xfId="35" xr:uid="{00000000-0005-0000-0000-000022000000}"/>
    <cellStyle name="60% - Accent6 2" xfId="36" xr:uid="{00000000-0005-0000-0000-000023000000}"/>
    <cellStyle name="60% - Accent6 3" xfId="37" xr:uid="{00000000-0005-0000-0000-000024000000}"/>
    <cellStyle name="Accent1 - 20%" xfId="38" xr:uid="{00000000-0005-0000-0000-000025000000}"/>
    <cellStyle name="Accent1 - 40%" xfId="39" xr:uid="{00000000-0005-0000-0000-000026000000}"/>
    <cellStyle name="Accent1 - 60%" xfId="40" xr:uid="{00000000-0005-0000-0000-000027000000}"/>
    <cellStyle name="Accent1 2" xfId="41" xr:uid="{00000000-0005-0000-0000-000028000000}"/>
    <cellStyle name="Accent1 3" xfId="42" xr:uid="{00000000-0005-0000-0000-000029000000}"/>
    <cellStyle name="Accent1 4" xfId="43" xr:uid="{00000000-0005-0000-0000-00002A000000}"/>
    <cellStyle name="Accent2 - 20%" xfId="44" xr:uid="{00000000-0005-0000-0000-00002B000000}"/>
    <cellStyle name="Accent2 - 40%" xfId="45" xr:uid="{00000000-0005-0000-0000-00002C000000}"/>
    <cellStyle name="Accent2 - 60%" xfId="46" xr:uid="{00000000-0005-0000-0000-00002D000000}"/>
    <cellStyle name="Accent2 2" xfId="47" xr:uid="{00000000-0005-0000-0000-00002E000000}"/>
    <cellStyle name="Accent2 3" xfId="48" xr:uid="{00000000-0005-0000-0000-00002F000000}"/>
    <cellStyle name="Accent2 4" xfId="49" xr:uid="{00000000-0005-0000-0000-000030000000}"/>
    <cellStyle name="Accent3 - 20%" xfId="50" xr:uid="{00000000-0005-0000-0000-000031000000}"/>
    <cellStyle name="Accent3 - 40%" xfId="51" xr:uid="{00000000-0005-0000-0000-000032000000}"/>
    <cellStyle name="Accent3 - 60%" xfId="52" xr:uid="{00000000-0005-0000-0000-000033000000}"/>
    <cellStyle name="Accent3 2" xfId="53" xr:uid="{00000000-0005-0000-0000-000034000000}"/>
    <cellStyle name="Accent3 3" xfId="54" xr:uid="{00000000-0005-0000-0000-000035000000}"/>
    <cellStyle name="Accent3 4" xfId="55" xr:uid="{00000000-0005-0000-0000-000036000000}"/>
    <cellStyle name="Accent4 - 20%" xfId="56" xr:uid="{00000000-0005-0000-0000-000037000000}"/>
    <cellStyle name="Accent4 - 40%" xfId="57" xr:uid="{00000000-0005-0000-0000-000038000000}"/>
    <cellStyle name="Accent4 - 60%" xfId="58" xr:uid="{00000000-0005-0000-0000-000039000000}"/>
    <cellStyle name="Accent4 2" xfId="59" xr:uid="{00000000-0005-0000-0000-00003A000000}"/>
    <cellStyle name="Accent4 3" xfId="60" xr:uid="{00000000-0005-0000-0000-00003B000000}"/>
    <cellStyle name="Accent4 4" xfId="61" xr:uid="{00000000-0005-0000-0000-00003C000000}"/>
    <cellStyle name="Accent5 - 20%" xfId="62" xr:uid="{00000000-0005-0000-0000-00003D000000}"/>
    <cellStyle name="Accent5 - 40%" xfId="63" xr:uid="{00000000-0005-0000-0000-00003E000000}"/>
    <cellStyle name="Accent5 - 60%" xfId="64" xr:uid="{00000000-0005-0000-0000-00003F000000}"/>
    <cellStyle name="Accent5 2" xfId="65" xr:uid="{00000000-0005-0000-0000-000040000000}"/>
    <cellStyle name="Accent5 3" xfId="66" xr:uid="{00000000-0005-0000-0000-000041000000}"/>
    <cellStyle name="Accent5 4" xfId="67" xr:uid="{00000000-0005-0000-0000-000042000000}"/>
    <cellStyle name="Accent6 - 20%" xfId="68" xr:uid="{00000000-0005-0000-0000-000043000000}"/>
    <cellStyle name="Accent6 - 40%" xfId="69" xr:uid="{00000000-0005-0000-0000-000044000000}"/>
    <cellStyle name="Accent6 - 60%" xfId="70" xr:uid="{00000000-0005-0000-0000-000045000000}"/>
    <cellStyle name="Accent6 2" xfId="71" xr:uid="{00000000-0005-0000-0000-000046000000}"/>
    <cellStyle name="Accent6 3" xfId="72" xr:uid="{00000000-0005-0000-0000-000047000000}"/>
    <cellStyle name="Accent6 4" xfId="73" xr:uid="{00000000-0005-0000-0000-000048000000}"/>
    <cellStyle name="ÆÕÍ¨_ÓÊÍøµãÊý" xfId="74" xr:uid="{00000000-0005-0000-0000-000049000000}"/>
    <cellStyle name="area" xfId="75" xr:uid="{00000000-0005-0000-0000-00004A000000}"/>
    <cellStyle name="area 2" xfId="76" xr:uid="{00000000-0005-0000-0000-00004B000000}"/>
    <cellStyle name="area 2 2" xfId="77" xr:uid="{00000000-0005-0000-0000-00004C000000}"/>
    <cellStyle name="area 3" xfId="78" xr:uid="{00000000-0005-0000-0000-00004D000000}"/>
    <cellStyle name="area 3 2" xfId="79" xr:uid="{00000000-0005-0000-0000-00004E000000}"/>
    <cellStyle name="area 4" xfId="80" xr:uid="{00000000-0005-0000-0000-00004F000000}"/>
    <cellStyle name="args.style" xfId="81" xr:uid="{00000000-0005-0000-0000-000050000000}"/>
    <cellStyle name="Background" xfId="82" xr:uid="{00000000-0005-0000-0000-000051000000}"/>
    <cellStyle name="Bad 2" xfId="83" xr:uid="{00000000-0005-0000-0000-000052000000}"/>
    <cellStyle name="Bad 3" xfId="84" xr:uid="{00000000-0005-0000-0000-000053000000}"/>
    <cellStyle name="bay" xfId="85" xr:uid="{00000000-0005-0000-0000-000054000000}"/>
    <cellStyle name="Calc Currency (0)" xfId="86" xr:uid="{00000000-0005-0000-0000-000055000000}"/>
    <cellStyle name="Calc Currency (0) 2" xfId="87" xr:uid="{00000000-0005-0000-0000-000056000000}"/>
    <cellStyle name="Calc Currency (0) 3" xfId="88" xr:uid="{00000000-0005-0000-0000-000057000000}"/>
    <cellStyle name="Calculation 2" xfId="89" xr:uid="{00000000-0005-0000-0000-000058000000}"/>
    <cellStyle name="Calculation 2 2" xfId="90" xr:uid="{00000000-0005-0000-0000-000059000000}"/>
    <cellStyle name="Calculation 3" xfId="91" xr:uid="{00000000-0005-0000-0000-00005A000000}"/>
    <cellStyle name="Check Cell 2" xfId="92" xr:uid="{00000000-0005-0000-0000-00005B000000}"/>
    <cellStyle name="Check Cell 3" xfId="93" xr:uid="{00000000-0005-0000-0000-00005C000000}"/>
    <cellStyle name="Column_Head" xfId="94" xr:uid="{00000000-0005-0000-0000-00005D000000}"/>
    <cellStyle name="Comma" xfId="95" builtinId="3"/>
    <cellStyle name="Comma 10" xfId="96" xr:uid="{00000000-0005-0000-0000-00005F000000}"/>
    <cellStyle name="Comma 10 2" xfId="97" xr:uid="{00000000-0005-0000-0000-000060000000}"/>
    <cellStyle name="Comma 11" xfId="98" xr:uid="{00000000-0005-0000-0000-000061000000}"/>
    <cellStyle name="Comma 11 2" xfId="99" xr:uid="{00000000-0005-0000-0000-000062000000}"/>
    <cellStyle name="Comma 11 3" xfId="100" xr:uid="{00000000-0005-0000-0000-000063000000}"/>
    <cellStyle name="Comma 11 5 5" xfId="101" xr:uid="{00000000-0005-0000-0000-000064000000}"/>
    <cellStyle name="Comma 11 8" xfId="102" xr:uid="{00000000-0005-0000-0000-000065000000}"/>
    <cellStyle name="Comma 11 8 2" xfId="103" xr:uid="{00000000-0005-0000-0000-000066000000}"/>
    <cellStyle name="Comma 11 8 4" xfId="104" xr:uid="{00000000-0005-0000-0000-000067000000}"/>
    <cellStyle name="Comma 12" xfId="105" xr:uid="{00000000-0005-0000-0000-000068000000}"/>
    <cellStyle name="Comma 12 2" xfId="106" xr:uid="{00000000-0005-0000-0000-000069000000}"/>
    <cellStyle name="Comma 13" xfId="107" xr:uid="{00000000-0005-0000-0000-00006A000000}"/>
    <cellStyle name="Comma 14" xfId="108" xr:uid="{00000000-0005-0000-0000-00006B000000}"/>
    <cellStyle name="Comma 14 2" xfId="109" xr:uid="{00000000-0005-0000-0000-00006C000000}"/>
    <cellStyle name="Comma 15" xfId="110" xr:uid="{00000000-0005-0000-0000-00006D000000}"/>
    <cellStyle name="Comma 15 2" xfId="111" xr:uid="{00000000-0005-0000-0000-00006E000000}"/>
    <cellStyle name="Comma 15 2 2" xfId="112" xr:uid="{00000000-0005-0000-0000-00006F000000}"/>
    <cellStyle name="Comma 16" xfId="113" xr:uid="{00000000-0005-0000-0000-000070000000}"/>
    <cellStyle name="Comma 16 2" xfId="114" xr:uid="{00000000-0005-0000-0000-000071000000}"/>
    <cellStyle name="Comma 16 3" xfId="115" xr:uid="{00000000-0005-0000-0000-000072000000}"/>
    <cellStyle name="Comma 16 4" xfId="116" xr:uid="{00000000-0005-0000-0000-000073000000}"/>
    <cellStyle name="Comma 17" xfId="117" xr:uid="{00000000-0005-0000-0000-000074000000}"/>
    <cellStyle name="Comma 18" xfId="118" xr:uid="{00000000-0005-0000-0000-000075000000}"/>
    <cellStyle name="Comma 19" xfId="119" xr:uid="{00000000-0005-0000-0000-000076000000}"/>
    <cellStyle name="Comma 2" xfId="120" xr:uid="{00000000-0005-0000-0000-000077000000}"/>
    <cellStyle name="Comma 2 2" xfId="121" xr:uid="{00000000-0005-0000-0000-000078000000}"/>
    <cellStyle name="Comma 2 2 2" xfId="122" xr:uid="{00000000-0005-0000-0000-000079000000}"/>
    <cellStyle name="Comma 2 2 2 2" xfId="123" xr:uid="{00000000-0005-0000-0000-00007A000000}"/>
    <cellStyle name="Comma 2 2 3" xfId="124" xr:uid="{00000000-0005-0000-0000-00007B000000}"/>
    <cellStyle name="Comma 2 3" xfId="125" xr:uid="{00000000-0005-0000-0000-00007C000000}"/>
    <cellStyle name="Comma 2 3 2" xfId="126" xr:uid="{00000000-0005-0000-0000-00007D000000}"/>
    <cellStyle name="Comma 2 3 6" xfId="127" xr:uid="{00000000-0005-0000-0000-00007E000000}"/>
    <cellStyle name="Comma 2 3 6 2" xfId="128" xr:uid="{00000000-0005-0000-0000-00007F000000}"/>
    <cellStyle name="Comma 2 4" xfId="129" xr:uid="{00000000-0005-0000-0000-000080000000}"/>
    <cellStyle name="Comma 2 5" xfId="130" xr:uid="{00000000-0005-0000-0000-000081000000}"/>
    <cellStyle name="Comma 2 7" xfId="131" xr:uid="{00000000-0005-0000-0000-000082000000}"/>
    <cellStyle name="Comma 20" xfId="401" xr:uid="{0416B144-556B-4DD2-97A6-325AADA5D521}"/>
    <cellStyle name="Comma 3" xfId="132" xr:uid="{00000000-0005-0000-0000-000083000000}"/>
    <cellStyle name="Comma 3 2" xfId="133" xr:uid="{00000000-0005-0000-0000-000084000000}"/>
    <cellStyle name="Comma 3 3" xfId="134" xr:uid="{00000000-0005-0000-0000-000085000000}"/>
    <cellStyle name="Comma 3 4" xfId="135" xr:uid="{00000000-0005-0000-0000-000086000000}"/>
    <cellStyle name="Comma 3 4 2" xfId="136" xr:uid="{00000000-0005-0000-0000-000087000000}"/>
    <cellStyle name="Comma 3 5" xfId="137" xr:uid="{00000000-0005-0000-0000-000088000000}"/>
    <cellStyle name="Comma 4" xfId="138" xr:uid="{00000000-0005-0000-0000-000089000000}"/>
    <cellStyle name="Comma 5" xfId="139" xr:uid="{00000000-0005-0000-0000-00008A000000}"/>
    <cellStyle name="Comma 5 2" xfId="140" xr:uid="{00000000-0005-0000-0000-00008B000000}"/>
    <cellStyle name="Comma 5 2 2" xfId="141" xr:uid="{00000000-0005-0000-0000-00008C000000}"/>
    <cellStyle name="Comma 5 3" xfId="142" xr:uid="{00000000-0005-0000-0000-00008D000000}"/>
    <cellStyle name="Comma 5 4" xfId="143" xr:uid="{00000000-0005-0000-0000-00008E000000}"/>
    <cellStyle name="Comma 5 5" xfId="144" xr:uid="{00000000-0005-0000-0000-00008F000000}"/>
    <cellStyle name="Comma 6" xfId="145" xr:uid="{00000000-0005-0000-0000-000090000000}"/>
    <cellStyle name="Comma 6 2" xfId="146" xr:uid="{00000000-0005-0000-0000-000091000000}"/>
    <cellStyle name="Comma 6 2 2" xfId="147" xr:uid="{00000000-0005-0000-0000-000092000000}"/>
    <cellStyle name="Comma 6 3" xfId="148" xr:uid="{00000000-0005-0000-0000-000093000000}"/>
    <cellStyle name="Comma 6 4" xfId="149" xr:uid="{00000000-0005-0000-0000-000094000000}"/>
    <cellStyle name="Comma 6 4 2" xfId="150" xr:uid="{00000000-0005-0000-0000-000095000000}"/>
    <cellStyle name="Comma 6 4 3" xfId="151" xr:uid="{00000000-0005-0000-0000-000096000000}"/>
    <cellStyle name="Comma 7" xfId="152" xr:uid="{00000000-0005-0000-0000-000097000000}"/>
    <cellStyle name="Comma 7 2" xfId="153" xr:uid="{00000000-0005-0000-0000-000098000000}"/>
    <cellStyle name="Comma 7 3" xfId="154" xr:uid="{00000000-0005-0000-0000-000099000000}"/>
    <cellStyle name="Comma 7 4" xfId="155" xr:uid="{00000000-0005-0000-0000-00009A000000}"/>
    <cellStyle name="Comma 7 5" xfId="156" xr:uid="{00000000-0005-0000-0000-00009B000000}"/>
    <cellStyle name="Comma 8" xfId="157" xr:uid="{00000000-0005-0000-0000-00009C000000}"/>
    <cellStyle name="Comma 8 2" xfId="158" xr:uid="{00000000-0005-0000-0000-00009D000000}"/>
    <cellStyle name="Comma 8 3" xfId="159" xr:uid="{00000000-0005-0000-0000-00009E000000}"/>
    <cellStyle name="Comma 9" xfId="160" xr:uid="{00000000-0005-0000-0000-00009F000000}"/>
    <cellStyle name="Copied" xfId="161" xr:uid="{00000000-0005-0000-0000-0000A0000000}"/>
    <cellStyle name="COST1" xfId="162" xr:uid="{00000000-0005-0000-0000-0000A1000000}"/>
    <cellStyle name="Currency" xfId="163" builtinId="4"/>
    <cellStyle name="Currency [k]" xfId="164" xr:uid="{00000000-0005-0000-0000-0000A3000000}"/>
    <cellStyle name="Currency [k] 2" xfId="165" xr:uid="{00000000-0005-0000-0000-0000A4000000}"/>
    <cellStyle name="Currency [k] 3" xfId="166" xr:uid="{00000000-0005-0000-0000-0000A5000000}"/>
    <cellStyle name="Currency [m]" xfId="167" xr:uid="{00000000-0005-0000-0000-0000A6000000}"/>
    <cellStyle name="Currency [m] 2" xfId="168" xr:uid="{00000000-0005-0000-0000-0000A7000000}"/>
    <cellStyle name="Currency [m] 3" xfId="169" xr:uid="{00000000-0005-0000-0000-0000A8000000}"/>
    <cellStyle name="Currency 2" xfId="170" xr:uid="{00000000-0005-0000-0000-0000A9000000}"/>
    <cellStyle name="Emphasis 1" xfId="171" xr:uid="{00000000-0005-0000-0000-0000AA000000}"/>
    <cellStyle name="Emphasis 2" xfId="172" xr:uid="{00000000-0005-0000-0000-0000AB000000}"/>
    <cellStyle name="Emphasis 3" xfId="173" xr:uid="{00000000-0005-0000-0000-0000AC000000}"/>
    <cellStyle name="Entered" xfId="174" xr:uid="{00000000-0005-0000-0000-0000AD000000}"/>
    <cellStyle name="Explanatory Text 2" xfId="175" xr:uid="{00000000-0005-0000-0000-0000AE000000}"/>
    <cellStyle name="Explanatory Text 3" xfId="176" xr:uid="{00000000-0005-0000-0000-0000AF000000}"/>
    <cellStyle name="Good 2" xfId="177" xr:uid="{00000000-0005-0000-0000-0000B0000000}"/>
    <cellStyle name="Good 3" xfId="178" xr:uid="{00000000-0005-0000-0000-0000B1000000}"/>
    <cellStyle name="Grey" xfId="179" xr:uid="{00000000-0005-0000-0000-0000B2000000}"/>
    <cellStyle name="Header1" xfId="180" xr:uid="{00000000-0005-0000-0000-0000B3000000}"/>
    <cellStyle name="Header2" xfId="181" xr:uid="{00000000-0005-0000-0000-0000B4000000}"/>
    <cellStyle name="Header2 2" xfId="182" xr:uid="{00000000-0005-0000-0000-0000B5000000}"/>
    <cellStyle name="Heading 1 2" xfId="183" xr:uid="{00000000-0005-0000-0000-0000B6000000}"/>
    <cellStyle name="Heading 1 3" xfId="184" xr:uid="{00000000-0005-0000-0000-0000B7000000}"/>
    <cellStyle name="Heading 2 2" xfId="185" xr:uid="{00000000-0005-0000-0000-0000B8000000}"/>
    <cellStyle name="Heading 2 3" xfId="186" xr:uid="{00000000-0005-0000-0000-0000B9000000}"/>
    <cellStyle name="heading 3" xfId="187" xr:uid="{00000000-0005-0000-0000-0000BA000000}"/>
    <cellStyle name="Heading 3 2" xfId="188" xr:uid="{00000000-0005-0000-0000-0000BB000000}"/>
    <cellStyle name="Heading 3 3" xfId="189" xr:uid="{00000000-0005-0000-0000-0000BC000000}"/>
    <cellStyle name="Heading 4 2" xfId="190" xr:uid="{00000000-0005-0000-0000-0000BD000000}"/>
    <cellStyle name="Heading 4 3" xfId="191" xr:uid="{00000000-0005-0000-0000-0000BE000000}"/>
    <cellStyle name="HEADINGS" xfId="192" xr:uid="{00000000-0005-0000-0000-0000BF000000}"/>
    <cellStyle name="HEADINGS 2" xfId="193" xr:uid="{00000000-0005-0000-0000-0000C0000000}"/>
    <cellStyle name="HEADINGSTOP" xfId="194" xr:uid="{00000000-0005-0000-0000-0000C1000000}"/>
    <cellStyle name="hidden" xfId="195" xr:uid="{00000000-0005-0000-0000-0000C2000000}"/>
    <cellStyle name="hidden 2" xfId="196" xr:uid="{00000000-0005-0000-0000-0000C3000000}"/>
    <cellStyle name="hidden 3" xfId="197" xr:uid="{00000000-0005-0000-0000-0000C4000000}"/>
    <cellStyle name="Hyperlink 2" xfId="198" xr:uid="{00000000-0005-0000-0000-0000C5000000}"/>
    <cellStyle name="Hyperlink 3" xfId="199" xr:uid="{00000000-0005-0000-0000-0000C6000000}"/>
    <cellStyle name="Input [yellow]" xfId="200" xr:uid="{00000000-0005-0000-0000-0000C7000000}"/>
    <cellStyle name="Input [yellow] 2" xfId="201" xr:uid="{00000000-0005-0000-0000-0000C8000000}"/>
    <cellStyle name="Input 2" xfId="202" xr:uid="{00000000-0005-0000-0000-0000C9000000}"/>
    <cellStyle name="Input 2 2" xfId="203" xr:uid="{00000000-0005-0000-0000-0000CA000000}"/>
    <cellStyle name="Input 3" xfId="204" xr:uid="{00000000-0005-0000-0000-0000CB000000}"/>
    <cellStyle name="Input 4" xfId="205" xr:uid="{00000000-0005-0000-0000-0000CC000000}"/>
    <cellStyle name="Input Cells" xfId="206" xr:uid="{00000000-0005-0000-0000-0000CD000000}"/>
    <cellStyle name="Linked Cell 2" xfId="207" xr:uid="{00000000-0005-0000-0000-0000CE000000}"/>
    <cellStyle name="Linked Cell 3" xfId="208" xr:uid="{00000000-0005-0000-0000-0000CF000000}"/>
    <cellStyle name="Linked Cells" xfId="209" xr:uid="{00000000-0005-0000-0000-0000D0000000}"/>
    <cellStyle name="Milliers [0]_!!!GO" xfId="210" xr:uid="{00000000-0005-0000-0000-0000D1000000}"/>
    <cellStyle name="Milliers_!!!GO" xfId="211" xr:uid="{00000000-0005-0000-0000-0000D2000000}"/>
    <cellStyle name="Monétaire [0]_!!!GO" xfId="212" xr:uid="{00000000-0005-0000-0000-0000D3000000}"/>
    <cellStyle name="Monétaire_!!!GO" xfId="213" xr:uid="{00000000-0005-0000-0000-0000D4000000}"/>
    <cellStyle name="MS_Arabic" xfId="214" xr:uid="{00000000-0005-0000-0000-0000D5000000}"/>
    <cellStyle name="Neutral 2" xfId="215" xr:uid="{00000000-0005-0000-0000-0000D6000000}"/>
    <cellStyle name="Neutral 3" xfId="216" xr:uid="{00000000-0005-0000-0000-0000D7000000}"/>
    <cellStyle name="Normal" xfId="0" builtinId="0"/>
    <cellStyle name="Normal - Style1" xfId="217" xr:uid="{00000000-0005-0000-0000-0000D9000000}"/>
    <cellStyle name="Normal - Style1 2" xfId="218" xr:uid="{00000000-0005-0000-0000-0000DA000000}"/>
    <cellStyle name="Normal - Style1 3" xfId="219" xr:uid="{00000000-0005-0000-0000-0000DB000000}"/>
    <cellStyle name="Normal - Style1 4" xfId="220" xr:uid="{00000000-0005-0000-0000-0000DC000000}"/>
    <cellStyle name="Normal 10" xfId="221" xr:uid="{00000000-0005-0000-0000-0000DD000000}"/>
    <cellStyle name="Normal 10 2" xfId="222" xr:uid="{00000000-0005-0000-0000-0000DE000000}"/>
    <cellStyle name="Normal 11" xfId="223" xr:uid="{00000000-0005-0000-0000-0000DF000000}"/>
    <cellStyle name="Normal 11 2" xfId="224" xr:uid="{00000000-0005-0000-0000-0000E0000000}"/>
    <cellStyle name="Normal 11 2 2" xfId="225" xr:uid="{00000000-0005-0000-0000-0000E1000000}"/>
    <cellStyle name="Normal 12" xfId="226" xr:uid="{00000000-0005-0000-0000-0000E2000000}"/>
    <cellStyle name="Normal 12 2" xfId="227" xr:uid="{00000000-0005-0000-0000-0000E3000000}"/>
    <cellStyle name="Normal 12 2 2" xfId="228" xr:uid="{00000000-0005-0000-0000-0000E4000000}"/>
    <cellStyle name="Normal 12 2 3" xfId="229" xr:uid="{00000000-0005-0000-0000-0000E5000000}"/>
    <cellStyle name="Normal 13" xfId="230" xr:uid="{00000000-0005-0000-0000-0000E6000000}"/>
    <cellStyle name="Normal 14" xfId="231" xr:uid="{00000000-0005-0000-0000-0000E7000000}"/>
    <cellStyle name="Normal 145" xfId="232" xr:uid="{00000000-0005-0000-0000-0000E8000000}"/>
    <cellStyle name="Normal 15" xfId="233" xr:uid="{00000000-0005-0000-0000-0000E9000000}"/>
    <cellStyle name="Normal 15 2" xfId="234" xr:uid="{00000000-0005-0000-0000-0000EA000000}"/>
    <cellStyle name="Normal 15 2 2" xfId="235" xr:uid="{00000000-0005-0000-0000-0000EB000000}"/>
    <cellStyle name="Normal 16" xfId="236" xr:uid="{00000000-0005-0000-0000-0000EC000000}"/>
    <cellStyle name="Normal 16 2" xfId="237" xr:uid="{00000000-0005-0000-0000-0000ED000000}"/>
    <cellStyle name="Normal 17" xfId="238" xr:uid="{00000000-0005-0000-0000-0000EE000000}"/>
    <cellStyle name="Normal 17 2" xfId="239" xr:uid="{00000000-0005-0000-0000-0000EF000000}"/>
    <cellStyle name="Normal 18" xfId="240" xr:uid="{00000000-0005-0000-0000-0000F0000000}"/>
    <cellStyle name="Normal 19" xfId="241" xr:uid="{00000000-0005-0000-0000-0000F1000000}"/>
    <cellStyle name="Normal 2" xfId="242" xr:uid="{00000000-0005-0000-0000-0000F2000000}"/>
    <cellStyle name="Normal 2 2" xfId="243" xr:uid="{00000000-0005-0000-0000-0000F3000000}"/>
    <cellStyle name="Normal 2 2 2" xfId="244" xr:uid="{00000000-0005-0000-0000-0000F4000000}"/>
    <cellStyle name="Normal 2 2 2 2" xfId="245" xr:uid="{00000000-0005-0000-0000-0000F5000000}"/>
    <cellStyle name="Normal 2 2 2 2 2" xfId="246" xr:uid="{00000000-0005-0000-0000-0000F6000000}"/>
    <cellStyle name="Normal 2 2 2 3" xfId="247" xr:uid="{00000000-0005-0000-0000-0000F7000000}"/>
    <cellStyle name="Normal 2 2 2 4" xfId="248" xr:uid="{00000000-0005-0000-0000-0000F8000000}"/>
    <cellStyle name="Normal 2 2 3" xfId="249" xr:uid="{00000000-0005-0000-0000-0000F9000000}"/>
    <cellStyle name="Normal 2 2 4" xfId="250" xr:uid="{00000000-0005-0000-0000-0000FA000000}"/>
    <cellStyle name="Normal 2 3" xfId="251" xr:uid="{00000000-0005-0000-0000-0000FB000000}"/>
    <cellStyle name="Normal 2 3 2" xfId="252" xr:uid="{00000000-0005-0000-0000-0000FC000000}"/>
    <cellStyle name="Normal 2 4" xfId="253" xr:uid="{00000000-0005-0000-0000-0000FD000000}"/>
    <cellStyle name="Normal 2 5" xfId="254" xr:uid="{00000000-0005-0000-0000-0000FE000000}"/>
    <cellStyle name="Normal 2 6" xfId="255" xr:uid="{00000000-0005-0000-0000-0000FF000000}"/>
    <cellStyle name="Normal 2 7" xfId="256" xr:uid="{00000000-0005-0000-0000-000000010000}"/>
    <cellStyle name="Normal 2 8" xfId="257" xr:uid="{00000000-0005-0000-0000-000001010000}"/>
    <cellStyle name="Normal 20" xfId="258" xr:uid="{00000000-0005-0000-0000-000002010000}"/>
    <cellStyle name="Normal 21" xfId="259" xr:uid="{00000000-0005-0000-0000-000003010000}"/>
    <cellStyle name="Normal 22" xfId="260" xr:uid="{00000000-0005-0000-0000-000004010000}"/>
    <cellStyle name="Normal 22 2" xfId="261" xr:uid="{00000000-0005-0000-0000-000005010000}"/>
    <cellStyle name="Normal 23" xfId="262" xr:uid="{00000000-0005-0000-0000-000006010000}"/>
    <cellStyle name="Normal 23 2" xfId="263" xr:uid="{00000000-0005-0000-0000-000007010000}"/>
    <cellStyle name="Normal 24" xfId="264" xr:uid="{00000000-0005-0000-0000-000008010000}"/>
    <cellStyle name="Normal 24 2" xfId="265" xr:uid="{00000000-0005-0000-0000-000009010000}"/>
    <cellStyle name="Normal 25" xfId="266" xr:uid="{00000000-0005-0000-0000-00000A010000}"/>
    <cellStyle name="Normal 25 2" xfId="267" xr:uid="{00000000-0005-0000-0000-00000B010000}"/>
    <cellStyle name="Normal 26" xfId="268" xr:uid="{00000000-0005-0000-0000-00000C010000}"/>
    <cellStyle name="Normal 26 2" xfId="269" xr:uid="{00000000-0005-0000-0000-00000D010000}"/>
    <cellStyle name="Normal 27" xfId="270" xr:uid="{00000000-0005-0000-0000-00000E010000}"/>
    <cellStyle name="Normal 27 2" xfId="271" xr:uid="{00000000-0005-0000-0000-00000F010000}"/>
    <cellStyle name="Normal 28" xfId="272" xr:uid="{00000000-0005-0000-0000-000010010000}"/>
    <cellStyle name="Normal 28 2" xfId="273" xr:uid="{00000000-0005-0000-0000-000011010000}"/>
    <cellStyle name="Normal 29" xfId="274" xr:uid="{00000000-0005-0000-0000-000012010000}"/>
    <cellStyle name="Normal 29 2" xfId="275" xr:uid="{00000000-0005-0000-0000-000013010000}"/>
    <cellStyle name="Normal 3" xfId="276" xr:uid="{00000000-0005-0000-0000-000014010000}"/>
    <cellStyle name="Normal 3 2" xfId="277" xr:uid="{00000000-0005-0000-0000-000015010000}"/>
    <cellStyle name="Normal 3 2 2" xfId="278" xr:uid="{00000000-0005-0000-0000-000016010000}"/>
    <cellStyle name="Normal 3 2 3" xfId="279" xr:uid="{00000000-0005-0000-0000-000017010000}"/>
    <cellStyle name="Normal 3 2 3 2" xfId="280" xr:uid="{00000000-0005-0000-0000-000018010000}"/>
    <cellStyle name="Normal 3 2 3 2 2" xfId="281" xr:uid="{00000000-0005-0000-0000-000019010000}"/>
    <cellStyle name="Normal 3 2 3 2 3" xfId="282" xr:uid="{00000000-0005-0000-0000-00001A010000}"/>
    <cellStyle name="Normal 3 3" xfId="283" xr:uid="{00000000-0005-0000-0000-00001B010000}"/>
    <cellStyle name="Normal 3 5" xfId="284" xr:uid="{00000000-0005-0000-0000-00001C010000}"/>
    <cellStyle name="Normal 3 85" xfId="285" xr:uid="{00000000-0005-0000-0000-00001D010000}"/>
    <cellStyle name="Normal 3 85 2" xfId="286" xr:uid="{00000000-0005-0000-0000-00001E010000}"/>
    <cellStyle name="Normal 30" xfId="287" xr:uid="{00000000-0005-0000-0000-00001F010000}"/>
    <cellStyle name="Normal 30 2" xfId="288" xr:uid="{00000000-0005-0000-0000-000020010000}"/>
    <cellStyle name="Normal 31" xfId="289" xr:uid="{00000000-0005-0000-0000-000021010000}"/>
    <cellStyle name="Normal 31 2" xfId="290" xr:uid="{00000000-0005-0000-0000-000022010000}"/>
    <cellStyle name="Normal 32" xfId="291" xr:uid="{00000000-0005-0000-0000-000023010000}"/>
    <cellStyle name="Normal 32 2" xfId="292" xr:uid="{00000000-0005-0000-0000-000024010000}"/>
    <cellStyle name="Normal 33" xfId="293" xr:uid="{00000000-0005-0000-0000-000025010000}"/>
    <cellStyle name="Normal 33 2" xfId="294" xr:uid="{00000000-0005-0000-0000-000026010000}"/>
    <cellStyle name="Normal 34" xfId="295" xr:uid="{00000000-0005-0000-0000-000027010000}"/>
    <cellStyle name="Normal 35" xfId="296" xr:uid="{00000000-0005-0000-0000-000028010000}"/>
    <cellStyle name="Normal 36" xfId="297" xr:uid="{00000000-0005-0000-0000-000029010000}"/>
    <cellStyle name="Normal 37" xfId="398" xr:uid="{154F31A3-4026-43CF-8473-DAFCA0384A1D}"/>
    <cellStyle name="Normal 4" xfId="298" xr:uid="{00000000-0005-0000-0000-00002A010000}"/>
    <cellStyle name="Normal 4 2" xfId="299" xr:uid="{00000000-0005-0000-0000-00002B010000}"/>
    <cellStyle name="Normal 4 2 2" xfId="300" xr:uid="{00000000-0005-0000-0000-00002C010000}"/>
    <cellStyle name="Normal 4 3" xfId="301" xr:uid="{00000000-0005-0000-0000-00002D010000}"/>
    <cellStyle name="Normal 4 3 2" xfId="302" xr:uid="{00000000-0005-0000-0000-00002E010000}"/>
    <cellStyle name="Normal 4 4" xfId="303" xr:uid="{00000000-0005-0000-0000-00002F010000}"/>
    <cellStyle name="Normal 40" xfId="304" xr:uid="{00000000-0005-0000-0000-000030010000}"/>
    <cellStyle name="Normal 40 2" xfId="305" xr:uid="{00000000-0005-0000-0000-000031010000}"/>
    <cellStyle name="Normal 43" xfId="306" xr:uid="{00000000-0005-0000-0000-000032010000}"/>
    <cellStyle name="Normal 5" xfId="307" xr:uid="{00000000-0005-0000-0000-000033010000}"/>
    <cellStyle name="Normal 6" xfId="308" xr:uid="{00000000-0005-0000-0000-000034010000}"/>
    <cellStyle name="Normal 7" xfId="309" xr:uid="{00000000-0005-0000-0000-000035010000}"/>
    <cellStyle name="Normal 8" xfId="310" xr:uid="{00000000-0005-0000-0000-000036010000}"/>
    <cellStyle name="Normal 8 2" xfId="311" xr:uid="{00000000-0005-0000-0000-000037010000}"/>
    <cellStyle name="Normal 8 3" xfId="312" xr:uid="{00000000-0005-0000-0000-000038010000}"/>
    <cellStyle name="Normal 9" xfId="313" xr:uid="{00000000-0005-0000-0000-000039010000}"/>
    <cellStyle name="Normal 9 2" xfId="314" xr:uid="{00000000-0005-0000-0000-00003A010000}"/>
    <cellStyle name="Normal_BOQ_Main Bldg" xfId="315" xr:uid="{00000000-0005-0000-0000-00003B010000}"/>
    <cellStyle name="Normal_Capital Towers (Alternative Submission)-3 ElxMko" xfId="399" xr:uid="{9B1E9A22-F60F-4D85-A9AF-ED6BAEFFA0E3}"/>
    <cellStyle name="Normal_DFC -  Alternative Submission 7 (RKE + Halton Disct+AD&amp;M)" xfId="400" xr:uid="{E9A38D7D-0AB2-4D35-B475-4FE7FCAA02CB}"/>
    <cellStyle name="Normal_INT-CERT 1" xfId="316" xr:uid="{00000000-0005-0000-0000-00003C010000}"/>
    <cellStyle name="Normal_INT-CERT 2" xfId="317" xr:uid="{00000000-0005-0000-0000-00003D010000}"/>
    <cellStyle name="Normal_QS-REC 2" xfId="318" xr:uid="{00000000-0005-0000-0000-00003E010000}"/>
    <cellStyle name="Note 2" xfId="319" xr:uid="{00000000-0005-0000-0000-00003F010000}"/>
    <cellStyle name="Note 2 2" xfId="320" xr:uid="{00000000-0005-0000-0000-000040010000}"/>
    <cellStyle name="Note 3" xfId="321" xr:uid="{00000000-0005-0000-0000-000041010000}"/>
    <cellStyle name="Œ…‹æØ‚è [0.00]_Region Orders (2)" xfId="322" xr:uid="{00000000-0005-0000-0000-000042010000}"/>
    <cellStyle name="Œ…‹æØ‚è_Region Orders (2)" xfId="323" xr:uid="{00000000-0005-0000-0000-000043010000}"/>
    <cellStyle name="Output 2" xfId="324" xr:uid="{00000000-0005-0000-0000-000044010000}"/>
    <cellStyle name="Output 2 2" xfId="325" xr:uid="{00000000-0005-0000-0000-000045010000}"/>
    <cellStyle name="Output 3" xfId="326" xr:uid="{00000000-0005-0000-0000-000046010000}"/>
    <cellStyle name="per.style" xfId="327" xr:uid="{00000000-0005-0000-0000-000047010000}"/>
    <cellStyle name="Percent" xfId="328" builtinId="5"/>
    <cellStyle name="Percent [2]" xfId="329" xr:uid="{00000000-0005-0000-0000-000049010000}"/>
    <cellStyle name="Percent [2] 2" xfId="330" xr:uid="{00000000-0005-0000-0000-00004A010000}"/>
    <cellStyle name="Percent [2] 3" xfId="331" xr:uid="{00000000-0005-0000-0000-00004B010000}"/>
    <cellStyle name="Percent 10" xfId="332" xr:uid="{00000000-0005-0000-0000-00004C010000}"/>
    <cellStyle name="Percent 11" xfId="333" xr:uid="{00000000-0005-0000-0000-00004D010000}"/>
    <cellStyle name="Percent 11 2" xfId="334" xr:uid="{00000000-0005-0000-0000-00004E010000}"/>
    <cellStyle name="Percent 12" xfId="335" xr:uid="{00000000-0005-0000-0000-00004F010000}"/>
    <cellStyle name="Percent 12 2" xfId="336" xr:uid="{00000000-0005-0000-0000-000050010000}"/>
    <cellStyle name="Percent 13" xfId="337" xr:uid="{00000000-0005-0000-0000-000051010000}"/>
    <cellStyle name="Percent 13 2" xfId="338" xr:uid="{00000000-0005-0000-0000-000052010000}"/>
    <cellStyle name="Percent 14" xfId="402" xr:uid="{B111E00C-2B9A-4ED4-8466-B3A3BE235BEF}"/>
    <cellStyle name="Percent 2" xfId="339" xr:uid="{00000000-0005-0000-0000-000053010000}"/>
    <cellStyle name="Percent 2 2" xfId="340" xr:uid="{00000000-0005-0000-0000-000054010000}"/>
    <cellStyle name="Percent 2 2 2" xfId="341" xr:uid="{00000000-0005-0000-0000-000055010000}"/>
    <cellStyle name="Percent 2 2 3" xfId="342" xr:uid="{00000000-0005-0000-0000-000056010000}"/>
    <cellStyle name="Percent 2 3" xfId="343" xr:uid="{00000000-0005-0000-0000-000057010000}"/>
    <cellStyle name="Percent 2 4" xfId="344" xr:uid="{00000000-0005-0000-0000-000058010000}"/>
    <cellStyle name="Percent 3" xfId="345" xr:uid="{00000000-0005-0000-0000-000059010000}"/>
    <cellStyle name="Percent 3 2" xfId="346" xr:uid="{00000000-0005-0000-0000-00005A010000}"/>
    <cellStyle name="Percent 3 2 2" xfId="347" xr:uid="{00000000-0005-0000-0000-00005B010000}"/>
    <cellStyle name="Percent 4" xfId="348" xr:uid="{00000000-0005-0000-0000-00005C010000}"/>
    <cellStyle name="Percent 5" xfId="349" xr:uid="{00000000-0005-0000-0000-00005D010000}"/>
    <cellStyle name="Percent 6" xfId="350" xr:uid="{00000000-0005-0000-0000-00005E010000}"/>
    <cellStyle name="Percent 7" xfId="351" xr:uid="{00000000-0005-0000-0000-00005F010000}"/>
    <cellStyle name="Percent 8" xfId="352" xr:uid="{00000000-0005-0000-0000-000060010000}"/>
    <cellStyle name="Percent 9" xfId="353" xr:uid="{00000000-0005-0000-0000-000061010000}"/>
    <cellStyle name="pricing" xfId="354" xr:uid="{00000000-0005-0000-0000-000062010000}"/>
    <cellStyle name="PSChar" xfId="355" xr:uid="{00000000-0005-0000-0000-000063010000}"/>
    <cellStyle name="regstoresfromspecstores" xfId="356" xr:uid="{00000000-0005-0000-0000-000064010000}"/>
    <cellStyle name="RevList" xfId="357" xr:uid="{00000000-0005-0000-0000-000065010000}"/>
    <cellStyle name="SHADEDSTORES" xfId="358" xr:uid="{00000000-0005-0000-0000-000066010000}"/>
    <cellStyle name="SHADEDSTORES 2" xfId="359" xr:uid="{00000000-0005-0000-0000-000067010000}"/>
    <cellStyle name="sheet title" xfId="360" xr:uid="{00000000-0005-0000-0000-000068010000}"/>
    <cellStyle name="Sheet Title 2" xfId="361" xr:uid="{00000000-0005-0000-0000-000069010000}"/>
    <cellStyle name="sheet title_Materials on Site AX324 June '07" xfId="362" xr:uid="{00000000-0005-0000-0000-00006A010000}"/>
    <cellStyle name="specstores" xfId="363" xr:uid="{00000000-0005-0000-0000-00006B010000}"/>
    <cellStyle name="Standard_kalk_mara_25_8" xfId="364" xr:uid="{00000000-0005-0000-0000-00006C010000}"/>
    <cellStyle name="Style 1" xfId="365" xr:uid="{00000000-0005-0000-0000-00006D010000}"/>
    <cellStyle name="Subtotal" xfId="366" xr:uid="{00000000-0005-0000-0000-00006E010000}"/>
    <cellStyle name="Title 2" xfId="367" xr:uid="{00000000-0005-0000-0000-00006F010000}"/>
    <cellStyle name="Total 2" xfId="368" xr:uid="{00000000-0005-0000-0000-000070010000}"/>
    <cellStyle name="Total 2 2" xfId="369" xr:uid="{00000000-0005-0000-0000-000071010000}"/>
    <cellStyle name="Total 3" xfId="370" xr:uid="{00000000-0005-0000-0000-000072010000}"/>
    <cellStyle name="unitrate" xfId="371" xr:uid="{00000000-0005-0000-0000-000073010000}"/>
    <cellStyle name="unitrate 2" xfId="372" xr:uid="{00000000-0005-0000-0000-000074010000}"/>
    <cellStyle name="unitrate 3" xfId="373" xr:uid="{00000000-0005-0000-0000-000075010000}"/>
    <cellStyle name="Warning Text 2" xfId="374" xr:uid="{00000000-0005-0000-0000-000076010000}"/>
    <cellStyle name="Warning Text 3" xfId="375" xr:uid="{00000000-0005-0000-0000-000077010000}"/>
    <cellStyle name="표준_Civil Summary" xfId="376" xr:uid="{00000000-0005-0000-0000-000078010000}"/>
    <cellStyle name="千位[0]_laroux" xfId="377" xr:uid="{00000000-0005-0000-0000-000079010000}"/>
    <cellStyle name="千位_laroux" xfId="378" xr:uid="{00000000-0005-0000-0000-00007A010000}"/>
    <cellStyle name="崔矾" xfId="379" xr:uid="{00000000-0005-0000-0000-00007B010000}"/>
    <cellStyle name="常规_BOQ of AEME" xfId="380" xr:uid="{00000000-0005-0000-0000-00007C010000}"/>
    <cellStyle name="拳企扁龋" xfId="381" xr:uid="{00000000-0005-0000-0000-00007D010000}"/>
    <cellStyle name="拳企扁龋0" xfId="382" xr:uid="{00000000-0005-0000-0000-00007E010000}"/>
    <cellStyle name="普通_Price List_HQREST" xfId="383" xr:uid="{00000000-0005-0000-0000-00007F010000}"/>
    <cellStyle name="朝楼" xfId="384" xr:uid="{00000000-0005-0000-0000-000080010000}"/>
    <cellStyle name="欺季飘" xfId="385" xr:uid="{00000000-0005-0000-0000-000081010000}"/>
    <cellStyle name="烹拳 [0]_(type)醚褒" xfId="386" xr:uid="{00000000-0005-0000-0000-000082010000}"/>
    <cellStyle name="烹拳_(type)醚褒" xfId="387" xr:uid="{00000000-0005-0000-0000-000083010000}"/>
    <cellStyle name="磊府荐" xfId="388" xr:uid="{00000000-0005-0000-0000-000084010000}"/>
    <cellStyle name="磊府荐0" xfId="389" xr:uid="{00000000-0005-0000-0000-000085010000}"/>
    <cellStyle name="箭磊(R)" xfId="390" xr:uid="{00000000-0005-0000-0000-000086010000}"/>
    <cellStyle name="绊沥免仿1" xfId="391" xr:uid="{00000000-0005-0000-0000-000087010000}"/>
    <cellStyle name="绊沥免仿2" xfId="392" xr:uid="{00000000-0005-0000-0000-000088010000}"/>
    <cellStyle name="绊沥家箭痢" xfId="393" xr:uid="{00000000-0005-0000-0000-000089010000}"/>
    <cellStyle name="钎霖_(type)醚褒" xfId="394" xr:uid="{00000000-0005-0000-0000-00008A010000}"/>
    <cellStyle name="钦魂" xfId="395" xr:uid="{00000000-0005-0000-0000-00008B010000}"/>
    <cellStyle name="霓付 [0]_(type)醚褒" xfId="396" xr:uid="{00000000-0005-0000-0000-00008C010000}"/>
    <cellStyle name="霓付_(type)醚褒" xfId="397" xr:uid="{00000000-0005-0000-0000-00008D010000}"/>
  </cellStyles>
  <dxfs count="0"/>
  <tableStyles count="1" defaultTableStyle="TableStyleMedium2" defaultPivotStyle="PivotStyleLight16">
    <tableStyle name="Invisible" pivot="0" table="0" count="0" xr9:uid="{00000000-0011-0000-FFFF-FFFF0000000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D8D8D8"/>
      <rgbColor rgb="000000FF"/>
      <rgbColor rgb="00FFFF00"/>
      <rgbColor rgb="00FF00FF"/>
      <rgbColor rgb="0000FFFF"/>
      <rgbColor rgb="00B60000"/>
      <rgbColor rgb="00168F2C"/>
      <rgbColor rgb="00FDEADA"/>
      <rgbColor rgb="007F7F7F"/>
      <rgbColor rgb="00FFC7CE"/>
      <rgbColor rgb="00D99694"/>
      <rgbColor rgb="00C1C0C2"/>
      <rgbColor rgb="00808080"/>
      <rgbColor rgb="0097B5D9"/>
      <rgbColor rgb="00941A6B"/>
      <rgbColor rgb="00FFFFCC"/>
      <rgbColor rgb="00CCFFFF"/>
      <rgbColor rgb="00F2DCDB"/>
      <rgbColor rgb="00FF9F9F"/>
      <rgbColor rgb="00E0E0E0"/>
      <rgbColor rgb="00CCCCFF"/>
      <rgbColor rgb="00F2F2F2"/>
      <rgbColor rgb="00FAC090"/>
      <rgbColor rgb="00FFEB9C"/>
      <rgbColor rgb="00D0E1AC"/>
      <rgbColor rgb="00FCD5B5"/>
      <rgbColor rgb="00E6E0EC"/>
      <rgbColor rgb="00E6B9B8"/>
      <rgbColor rgb="00EBF1DE"/>
      <rgbColor rgb="00B8DAE7"/>
      <rgbColor rgb="00DBEEF4"/>
      <rgbColor rgb="00CCFFCC"/>
      <rgbColor rgb="00FFFF99"/>
      <rgbColor rgb="0099CCFE"/>
      <rgbColor rgb="00FF99CC"/>
      <rgbColor rgb="00AEA9B8"/>
      <rgbColor rgb="00FFCC99"/>
      <rgbColor rgb="004F81BD"/>
      <rgbColor rgb="003FBCC9"/>
      <rgbColor rgb="009BBB59"/>
      <rgbColor rgb="00F79646"/>
      <rgbColor rgb="00FF9900"/>
      <rgbColor rgb="00FB7D00"/>
      <rgbColor rgb="00666699"/>
      <rgbColor rgb="00969696"/>
      <rgbColor rgb="001F497D"/>
      <rgbColor rgb="00BFBFBF"/>
      <rgbColor rgb="00DCE6F2"/>
      <rgbColor rgb="003F3F3F"/>
      <rgbColor rgb="00B94C1A"/>
      <rgbColor rgb="008064A2"/>
      <rgbColor rgb="00353590"/>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utlook.echarris.com/Magic%20Planet/208-0847%20Bahrain/B.Post-Contract/12%20Post-Contract%20Interm%20Valuations/Interim%20Valuation%20No%206/ATS%20Submission/payment%20no%203-%20Euro(Final).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echonew/apps/coms/Documents/CCDB_Templat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PRICED%20V.O/VO/V.O%20NO.%2000%20HANGAR%20FOUNDATION/V.O.No.%20Hangar%20Found.-%20EC%20HARRI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PRICED%20V.O/VO/EXT.WORK%20WALLAN%20ARE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NIL%20TSSC/Anil%20-%20Tenders/Jafar/Caramel%20Restaurant/Caramel%20Restaurant-%20Abu%20Dhabi%20-%20BOQ001%20(08%20July%2020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utlook.echarris.com/SUJITH%20ATS/BHCC%20MAGIC%20PLANET/VALUATIONS/ATS%20VALUATIONS/Valuation-04/NT_SERVER/ENGINEER/TENDER/ETISALAT/Customer%20Service%20Bldg/BOQ_%20Revised%20%20for%20Preliminaries%20&amp;%20Breakdow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SON\DOCUME~1\joyce\LOCALS~1\Temp\Rar$DI00.797\Park%20Inn%20Muscat\Revised%20Submittal%202008-01\ParkInn%20Muscat%20-%20Main%20Submission%20Costing%20Sheet%20(2008-01)%20BO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OBERTSON\Office%20Documents\TSSC\Currency%20exchange%20Rates.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Invoice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Ramdas\Quotation\Project\Projects%20-%20Under%20Negotiation\2018\006%20Jamies%20Pizzeria\002%20Submission\BOQ002\Jamies%20Pizzeria%20BOQ002%20(28-January-201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outlook.echarris.com/SUJITH%20ATS/BHCC%20MAGIC%20PLANET/VALUATIONS/ATS%20VALUATIONS/Valuation-04/Valuation%2004%20%20October%20FINAL%2016110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AVVO%20Cover%20sheets%20-sampl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outlook.echarris.com/08.0%20Projects/Projects%202008/208-0850%20Mirdif/15%20Post-Contract%20Change%20Management/Forms/MCCFEC.S%20Change%20Form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Payment"/>
      <sheetName val="Breakup"/>
      <sheetName val="Help"/>
      <sheetName val="StartNewPayPeriod"/>
      <sheetName val="PrintAnalysis"/>
      <sheetName val="Module1"/>
      <sheetName val="Module2"/>
      <sheetName val="Module3"/>
      <sheetName val="FitOutConfCentre"/>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Sheet1"/>
      <sheetName val="Sheet3"/>
      <sheetName val="Cover"/>
      <sheetName val="Contents"/>
      <sheetName val="Notes"/>
      <sheetName val="MOS"/>
      <sheetName val="General"/>
      <sheetName val="cp-e1"/>
      <sheetName val="Summary"/>
    </sheetNames>
    <sheetDataSet>
      <sheetData sheetId="0">
        <row r="1">
          <cell r="A1" t="str">
            <v>Dr</v>
          </cell>
        </row>
        <row r="2">
          <cell r="A2" t="str">
            <v>Herr</v>
          </cell>
        </row>
        <row r="3">
          <cell r="A3" t="str">
            <v>Ing</v>
          </cell>
        </row>
        <row r="4">
          <cell r="A4" t="str">
            <v>Master</v>
          </cell>
        </row>
        <row r="5">
          <cell r="A5" t="str">
            <v>Miss</v>
          </cell>
        </row>
        <row r="6">
          <cell r="A6" t="str">
            <v>Mr</v>
          </cell>
        </row>
        <row r="7">
          <cell r="A7" t="str">
            <v>Mrs</v>
          </cell>
        </row>
        <row r="8">
          <cell r="A8" t="str">
            <v>Ms</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ec. 1"/>
      <sheetName val="Introduction"/>
      <sheetName val="sec. 2"/>
      <sheetName val="sec. 3"/>
      <sheetName val="Scope of works"/>
      <sheetName val="sec. 4"/>
      <sheetName val="sec. 5"/>
      <sheetName val="Valuation"/>
      <sheetName val="Valuation EC"/>
      <sheetName val="Measurement"/>
      <sheetName val="Steel Reinf"/>
      <sheetName val="sec. 6"/>
      <sheetName val="sec.7"/>
      <sheetName val="sec.8"/>
      <sheetName val="sec. 9"/>
      <sheetName val="List"/>
      <sheetName val="TOTAL"/>
      <sheetName val="Bill No 8 - A"/>
      <sheetName val="Sheet1"/>
      <sheetName val="Forecast"/>
      <sheetName val="BANK POSITION REPORT"/>
      <sheetName val="E_Summary"/>
      <sheetName val="D_Cntnts"/>
      <sheetName val="QUOTE_E"/>
      <sheetName val="External Doors"/>
      <sheetName val="Unit_Name"/>
      <sheetName val="SOF Alternative Offer"/>
      <sheetName val="Basis"/>
      <sheetName val="C3"/>
      <sheetName val="Cover"/>
      <sheetName val="Contents"/>
      <sheetName val="Notes"/>
      <sheetName val="MOS"/>
      <sheetName val="General"/>
      <sheetName val="cp-e1"/>
      <sheetName val="Summary"/>
      <sheetName val="Raw Data"/>
      <sheetName val="ancillary"/>
      <sheetName val="V.O.No. Hangar Found"/>
      <sheetName val="Worksheet(DONOTCHANGE)"/>
    </sheetNames>
    <sheetDataSet>
      <sheetData sheetId="0">
        <row r="26">
          <cell r="A26" t="str">
            <v>REVISED HANGAR FOUNDATION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ec. 1"/>
      <sheetName val="Introduction"/>
      <sheetName val="sec. 2"/>
      <sheetName val="sec. 3"/>
      <sheetName val="Scope of works"/>
      <sheetName val="sec. 4"/>
      <sheetName val="Valuation"/>
      <sheetName val="sec. 5"/>
      <sheetName val="RateBrkdwn "/>
      <sheetName val="BK DWN."/>
      <sheetName val="RateBrkdwn  (2)"/>
      <sheetName val="sec. 6"/>
      <sheetName val="sec.7"/>
      <sheetName val="Measurement 4"/>
      <sheetName val="Measurement 3"/>
      <sheetName val="Measurement 2"/>
      <sheetName val="Measurement 1 "/>
      <sheetName val="sec.8"/>
      <sheetName val="sec. 9"/>
      <sheetName val="List"/>
      <sheetName val="TOTAL"/>
      <sheetName val="Forecast"/>
      <sheetName val="Basis"/>
      <sheetName val="Measurement sheet"/>
      <sheetName val="SOF Alternative Offer"/>
      <sheetName val="QUOTE_E"/>
      <sheetName val="C3"/>
      <sheetName val="Cover"/>
      <sheetName val="Contents"/>
      <sheetName val="Notes"/>
      <sheetName val="MOS"/>
      <sheetName val="General"/>
      <sheetName val="cp-e1"/>
      <sheetName val="External Doors"/>
      <sheetName val="Sheet2"/>
      <sheetName val="EXT.WORK WALLAN ARE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eawiseMfrPvt"/>
      <sheetName val="MfrSPPivot"/>
      <sheetName val="MfrSPPvtTbl"/>
      <sheetName val="MfrExWksPivot"/>
      <sheetName val="MfrExWksPvtTbl"/>
      <sheetName val="MfrCtryCurrSplrFrtPivot"/>
      <sheetName val="Bldg&amp;AreawiseSmryPvt (2)"/>
      <sheetName val="Bldg&amp;AreawiseItemsPvt"/>
      <sheetName val="Bldg&amp;AreawiseSmryPvt"/>
      <sheetName val="AreawiseSummary"/>
      <sheetName val="Quote"/>
      <sheetName val="Summary"/>
      <sheetName val="EquipmentCategories"/>
      <sheetName val="CostingRates"/>
      <sheetName val="Extended Warranty Calc"/>
      <sheetName val="DailyRatesCalculation"/>
      <sheetName val="EWM001"/>
      <sheetName val="SCR001"/>
      <sheetName val="ModelsSPPivot"/>
      <sheetName val="ModelsFCRatesPivot"/>
      <sheetName val="ModelsDescriptnPivot"/>
      <sheetName val="CurrencyRatesSheet"/>
      <sheetName val="NBDExchangeRates"/>
      <sheetName val="CurrenciesPivot"/>
      <sheetName val="ItemsCheckPivot"/>
      <sheetName val="ModelsAccessoryRatesPivot"/>
      <sheetName val="MfrCurrenciesPivot"/>
      <sheetName val="CostingRatesRev1"/>
      <sheetName val="CostingRatesRev2"/>
      <sheetName val="CostingRatesRev3"/>
      <sheetName val="CostingRatesRev4"/>
      <sheetName val="CostingRatesRevSpl"/>
      <sheetName val="CurrencyRatesSheetTender"/>
      <sheetName val="NBDExchRatesTender"/>
      <sheetName val="CurrencyRatesSheetCurrent"/>
      <sheetName val="NBDExchRatesCurrent"/>
      <sheetName val="CurrencyRatesSheet-Rev1"/>
      <sheetName val="NBDExchRates-Rev1"/>
      <sheetName val="CurrencyRatesSheet-Rev2"/>
      <sheetName val="NBDExchRates-Rev2"/>
      <sheetName val="CurrencyRatesSheet-Rev3"/>
      <sheetName val="NBDExchRates-Rev3"/>
      <sheetName val="CurrencyRatesSheet-Rev4"/>
      <sheetName val="NBDExchRates-Rev4"/>
      <sheetName val="CurrencyRatesSheet-RevSpl"/>
      <sheetName val="NBDExchRates-RevS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8">
          <cell r="A8" t="str">
            <v>AED</v>
          </cell>
        </row>
        <row r="9">
          <cell r="A9" t="str">
            <v>ARP</v>
          </cell>
        </row>
        <row r="10">
          <cell r="A10" t="str">
            <v>ATS</v>
          </cell>
        </row>
        <row r="11">
          <cell r="A11" t="str">
            <v>AUD</v>
          </cell>
        </row>
        <row r="12">
          <cell r="A12" t="str">
            <v>BBD</v>
          </cell>
        </row>
        <row r="13">
          <cell r="A13" t="str">
            <v>BEF</v>
          </cell>
        </row>
        <row r="14">
          <cell r="A14" t="str">
            <v>BGL</v>
          </cell>
        </row>
        <row r="15">
          <cell r="A15" t="str">
            <v>BMD</v>
          </cell>
        </row>
        <row r="16">
          <cell r="A16" t="str">
            <v>BRR</v>
          </cell>
        </row>
        <row r="17">
          <cell r="A17" t="str">
            <v>BSD</v>
          </cell>
        </row>
        <row r="18">
          <cell r="A18" t="str">
            <v>CAD</v>
          </cell>
        </row>
        <row r="19">
          <cell r="A19" t="str">
            <v>CHF</v>
          </cell>
        </row>
        <row r="20">
          <cell r="A20" t="str">
            <v>CLP</v>
          </cell>
        </row>
        <row r="21">
          <cell r="A21" t="str">
            <v>CNY</v>
          </cell>
        </row>
        <row r="22">
          <cell r="A22" t="str">
            <v>CSK</v>
          </cell>
        </row>
        <row r="23">
          <cell r="A23" t="str">
            <v>CYP</v>
          </cell>
        </row>
        <row r="24">
          <cell r="A24" t="str">
            <v>DEM</v>
          </cell>
        </row>
        <row r="25">
          <cell r="A25" t="str">
            <v>DKK</v>
          </cell>
        </row>
        <row r="26">
          <cell r="A26" t="str">
            <v>DZD</v>
          </cell>
        </row>
        <row r="27">
          <cell r="A27" t="str">
            <v>EGP</v>
          </cell>
        </row>
        <row r="28">
          <cell r="A28" t="str">
            <v>ESP</v>
          </cell>
        </row>
        <row r="29">
          <cell r="A29" t="str">
            <v>EUR</v>
          </cell>
        </row>
        <row r="30">
          <cell r="A30" t="str">
            <v>FIM</v>
          </cell>
        </row>
        <row r="31">
          <cell r="A31" t="str">
            <v>FJD</v>
          </cell>
        </row>
        <row r="32">
          <cell r="A32" t="str">
            <v>FRF</v>
          </cell>
        </row>
        <row r="33">
          <cell r="A33" t="str">
            <v>GBP</v>
          </cell>
        </row>
        <row r="34">
          <cell r="A34" t="str">
            <v>GRD</v>
          </cell>
        </row>
        <row r="35">
          <cell r="A35" t="str">
            <v>HKD</v>
          </cell>
        </row>
        <row r="36">
          <cell r="A36" t="str">
            <v>HUF</v>
          </cell>
        </row>
        <row r="37">
          <cell r="A37" t="str">
            <v>IDR</v>
          </cell>
        </row>
        <row r="38">
          <cell r="A38" t="str">
            <v>IEP</v>
          </cell>
        </row>
        <row r="39">
          <cell r="A39" t="str">
            <v>ILS</v>
          </cell>
        </row>
        <row r="40">
          <cell r="A40" t="str">
            <v>INR</v>
          </cell>
        </row>
        <row r="41">
          <cell r="A41" t="str">
            <v>ISK</v>
          </cell>
        </row>
        <row r="42">
          <cell r="A42" t="str">
            <v>ITL</v>
          </cell>
        </row>
        <row r="43">
          <cell r="A43" t="str">
            <v>JMD</v>
          </cell>
        </row>
        <row r="44">
          <cell r="A44" t="str">
            <v>JOD</v>
          </cell>
        </row>
        <row r="45">
          <cell r="A45" t="str">
            <v>JPY</v>
          </cell>
        </row>
        <row r="46">
          <cell r="A46" t="str">
            <v>KRW</v>
          </cell>
        </row>
        <row r="47">
          <cell r="A47" t="str">
            <v>LBP</v>
          </cell>
        </row>
        <row r="48">
          <cell r="A48" t="str">
            <v>LUF</v>
          </cell>
        </row>
        <row r="49">
          <cell r="A49" t="str">
            <v>MXP</v>
          </cell>
        </row>
        <row r="50">
          <cell r="A50" t="str">
            <v>MYR</v>
          </cell>
        </row>
        <row r="51">
          <cell r="A51" t="str">
            <v>NLG</v>
          </cell>
        </row>
        <row r="52">
          <cell r="A52" t="str">
            <v>NOK</v>
          </cell>
        </row>
        <row r="53">
          <cell r="A53" t="str">
            <v>NZD</v>
          </cell>
        </row>
        <row r="54">
          <cell r="A54" t="str">
            <v>PHP</v>
          </cell>
        </row>
        <row r="55">
          <cell r="A55" t="str">
            <v>PKR</v>
          </cell>
        </row>
        <row r="56">
          <cell r="A56" t="str">
            <v>PLZ</v>
          </cell>
        </row>
        <row r="57">
          <cell r="A57" t="str">
            <v>PTE</v>
          </cell>
        </row>
        <row r="58">
          <cell r="A58" t="str">
            <v>ROL</v>
          </cell>
        </row>
        <row r="59">
          <cell r="A59" t="str">
            <v>SAR</v>
          </cell>
        </row>
        <row r="60">
          <cell r="A60" t="str">
            <v>SDD</v>
          </cell>
        </row>
        <row r="61">
          <cell r="A61" t="str">
            <v>SEK</v>
          </cell>
        </row>
        <row r="62">
          <cell r="A62" t="str">
            <v>SGD</v>
          </cell>
        </row>
        <row r="63">
          <cell r="A63" t="str">
            <v>SKK</v>
          </cell>
        </row>
        <row r="64">
          <cell r="A64" t="str">
            <v>SUR</v>
          </cell>
        </row>
        <row r="65">
          <cell r="A65" t="str">
            <v>THB</v>
          </cell>
        </row>
        <row r="66">
          <cell r="A66" t="str">
            <v>TRL</v>
          </cell>
        </row>
        <row r="67">
          <cell r="A67" t="str">
            <v>TTD</v>
          </cell>
        </row>
        <row r="68">
          <cell r="A68" t="str">
            <v>TWD</v>
          </cell>
        </row>
        <row r="69">
          <cell r="A69" t="str">
            <v>USD</v>
          </cell>
        </row>
        <row r="70">
          <cell r="A70" t="str">
            <v>VEB</v>
          </cell>
        </row>
        <row r="71">
          <cell r="A71" t="str">
            <v>ZAR</v>
          </cell>
        </row>
        <row r="72">
          <cell r="A72" t="str">
            <v>ZMK</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RTIFICATE"/>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rSPPivot"/>
      <sheetName val="Sheet1"/>
      <sheetName val="MfrExWksPivot"/>
      <sheetName val="Sheet2"/>
      <sheetName val="AreawiseSummary"/>
      <sheetName val="Quote"/>
      <sheetName val="Summary"/>
      <sheetName val="CostingRates"/>
      <sheetName val="ModelsSPPivot"/>
      <sheetName val="ModelsFCRatesPivot"/>
      <sheetName val="CurrencyRatesSheet"/>
      <sheetName val="NBDExchRates"/>
      <sheetName val="CurrenciesPivot"/>
      <sheetName val="MfrCurrenciesPivot"/>
      <sheetName val="CurrencyForecasts"/>
      <sheetName val="DailyRatesCalculation"/>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N MoneyCentral Currency Rates"/>
    </sheetNames>
    <definedNames>
      <definedName name="Microsoft_Investor_Currency_Rates" refersTo="='MSN MoneyCentral Currency Rates'!$A$10:$I$75" sheetId="0"/>
    </definedNames>
    <sheetDataSet>
      <sheetData sheetId="0">
        <row r="10">
          <cell r="A10" t="str">
            <v>Currency Rates Provided by MSN MoneyCentral Investor</v>
          </cell>
        </row>
        <row r="11">
          <cell r="A11" t="str">
            <v>Click here to visit MSN MoneyCentral Investor</v>
          </cell>
        </row>
        <row r="13">
          <cell r="A13" t="str">
            <v>Name</v>
          </cell>
          <cell r="B13" t="str">
            <v>In US$</v>
          </cell>
          <cell r="C13" t="str">
            <v xml:space="preserve">   Per US$</v>
          </cell>
        </row>
        <row r="14">
          <cell r="A14" t="str">
            <v>Argentine Peso</v>
          </cell>
          <cell r="B14">
            <v>0.33556999999999998</v>
          </cell>
          <cell r="C14">
            <v>2.98</v>
          </cell>
        </row>
        <row r="15">
          <cell r="A15" t="str">
            <v>Australian Dollar</v>
          </cell>
          <cell r="B15">
            <v>0.53790000000000004</v>
          </cell>
          <cell r="C15">
            <v>1.859</v>
          </cell>
        </row>
        <row r="16">
          <cell r="A16" t="str">
            <v>Austrian Schilling</v>
          </cell>
          <cell r="B16">
            <v>6.5559999999999993E-2</v>
          </cell>
          <cell r="C16">
            <v>15.254</v>
          </cell>
        </row>
        <row r="17">
          <cell r="A17" t="str">
            <v>Belgian Franc</v>
          </cell>
          <cell r="B17">
            <v>2.2370000000000001E-2</v>
          </cell>
          <cell r="C17">
            <v>44.7</v>
          </cell>
        </row>
        <row r="18">
          <cell r="A18" t="str">
            <v>Baharain Dinar</v>
          </cell>
          <cell r="B18">
            <v>2.6528</v>
          </cell>
          <cell r="C18">
            <v>0.377</v>
          </cell>
        </row>
        <row r="19">
          <cell r="A19" t="str">
            <v>Bolivia Bolivano</v>
          </cell>
          <cell r="B19">
            <v>0.14247000000000001</v>
          </cell>
          <cell r="C19">
            <v>7.0190000000000001</v>
          </cell>
        </row>
        <row r="20">
          <cell r="A20" t="str">
            <v>Brazilian Real</v>
          </cell>
          <cell r="B20">
            <v>0.42248000000000002</v>
          </cell>
          <cell r="C20">
            <v>2.367</v>
          </cell>
        </row>
        <row r="21">
          <cell r="A21" t="str">
            <v>British Sterling Pound</v>
          </cell>
          <cell r="B21">
            <v>1.4578</v>
          </cell>
          <cell r="C21">
            <v>0.68600000000000005</v>
          </cell>
        </row>
        <row r="22">
          <cell r="A22" t="str">
            <v>Canadian Dollar</v>
          </cell>
          <cell r="B22">
            <v>0.63815999999999995</v>
          </cell>
          <cell r="C22">
            <v>1.5669999999999999</v>
          </cell>
        </row>
        <row r="23">
          <cell r="A23" t="str">
            <v>Chilean Peso</v>
          </cell>
          <cell r="B23">
            <v>1.5399999999999999E-3</v>
          </cell>
          <cell r="C23">
            <v>647.5</v>
          </cell>
        </row>
        <row r="24">
          <cell r="A24" t="str">
            <v>Chinese Yuan</v>
          </cell>
          <cell r="B24">
            <v>0.12096</v>
          </cell>
          <cell r="C24">
            <v>8.2669999999999995</v>
          </cell>
        </row>
        <row r="25">
          <cell r="A25" t="str">
            <v>Columbian Peso</v>
          </cell>
          <cell r="B25">
            <v>4.4299999999999999E-3</v>
          </cell>
          <cell r="C25">
            <v>225.9</v>
          </cell>
        </row>
        <row r="26">
          <cell r="A26" t="str">
            <v>Cyprus Pound</v>
          </cell>
          <cell r="B26">
            <v>1.5723</v>
          </cell>
          <cell r="C26">
            <v>0.63600000000000001</v>
          </cell>
        </row>
        <row r="27">
          <cell r="A27" t="str">
            <v>Czech Koruna</v>
          </cell>
          <cell r="B27">
            <v>2.96E-3</v>
          </cell>
          <cell r="C27">
            <v>338.4</v>
          </cell>
        </row>
        <row r="28">
          <cell r="A28" t="str">
            <v>Danish Krone</v>
          </cell>
          <cell r="B28">
            <v>0.12131</v>
          </cell>
          <cell r="C28">
            <v>8.2439999999999998</v>
          </cell>
        </row>
        <row r="29">
          <cell r="A29" t="str">
            <v>Dutch Guilder</v>
          </cell>
          <cell r="B29">
            <v>0.40934999999999999</v>
          </cell>
          <cell r="C29">
            <v>2.4430000000000001</v>
          </cell>
        </row>
        <row r="30">
          <cell r="A30" t="str">
            <v>Ecuador Sucre</v>
          </cell>
          <cell r="B30">
            <v>4.0000000000000003E-5</v>
          </cell>
          <cell r="C30">
            <v>24875</v>
          </cell>
        </row>
        <row r="31">
          <cell r="A31" t="str">
            <v>EURO</v>
          </cell>
          <cell r="B31">
            <v>0.90149999999999997</v>
          </cell>
          <cell r="C31">
            <v>1.109</v>
          </cell>
        </row>
        <row r="32">
          <cell r="A32" t="str">
            <v>Finnish Markka</v>
          </cell>
          <cell r="B32">
            <v>0.15175</v>
          </cell>
          <cell r="C32">
            <v>6.59</v>
          </cell>
        </row>
        <row r="33">
          <cell r="A33" t="str">
            <v>French Franc</v>
          </cell>
          <cell r="B33">
            <v>0.13753000000000001</v>
          </cell>
          <cell r="C33">
            <v>7.2709999999999999</v>
          </cell>
        </row>
        <row r="34">
          <cell r="A34" t="str">
            <v>German Mark</v>
          </cell>
          <cell r="B34">
            <v>0.46122999999999997</v>
          </cell>
          <cell r="C34">
            <v>2.1680000000000001</v>
          </cell>
        </row>
        <row r="35">
          <cell r="A35" t="str">
            <v>Greek Drachma</v>
          </cell>
          <cell r="B35">
            <v>2.65E-3</v>
          </cell>
          <cell r="C35">
            <v>377.8</v>
          </cell>
        </row>
        <row r="36">
          <cell r="A36" t="str">
            <v>Hong Kong Dollar</v>
          </cell>
          <cell r="B36">
            <v>0.12823000000000001</v>
          </cell>
          <cell r="C36">
            <v>7.798</v>
          </cell>
        </row>
        <row r="37">
          <cell r="A37" t="str">
            <v>Hungarian Forint</v>
          </cell>
          <cell r="B37">
            <v>3.7200000000000002E-3</v>
          </cell>
          <cell r="C37">
            <v>269.2</v>
          </cell>
        </row>
        <row r="38">
          <cell r="A38" t="str">
            <v>Indian Rupee</v>
          </cell>
          <cell r="B38">
            <v>2.0449999999999999E-2</v>
          </cell>
          <cell r="C38">
            <v>48.9</v>
          </cell>
        </row>
        <row r="39">
          <cell r="A39" t="str">
            <v>Indonesian Rupiah</v>
          </cell>
          <cell r="B39">
            <v>1.1E-4</v>
          </cell>
          <cell r="C39">
            <v>9310</v>
          </cell>
        </row>
        <row r="40">
          <cell r="A40" t="str">
            <v>Irish Punt</v>
          </cell>
          <cell r="B40">
            <v>1.1449</v>
          </cell>
          <cell r="C40">
            <v>0.873</v>
          </cell>
        </row>
        <row r="41">
          <cell r="A41" t="str">
            <v>Italian Lira</v>
          </cell>
          <cell r="B41">
            <v>4.6999999999999999E-4</v>
          </cell>
          <cell r="C41">
            <v>2146</v>
          </cell>
        </row>
        <row r="42">
          <cell r="A42" t="str">
            <v>Japanese Yen</v>
          </cell>
          <cell r="B42">
            <v>7.8100000000000001E-3</v>
          </cell>
          <cell r="C42">
            <v>128.1</v>
          </cell>
        </row>
        <row r="43">
          <cell r="A43" t="str">
            <v>Jordanian Dinar</v>
          </cell>
          <cell r="B43">
            <v>1.4205000000000001</v>
          </cell>
          <cell r="C43">
            <v>0.70399999999999996</v>
          </cell>
        </row>
        <row r="44">
          <cell r="A44" t="str">
            <v>Kenyan Schilling</v>
          </cell>
          <cell r="B44">
            <v>1.282E-2</v>
          </cell>
          <cell r="C44">
            <v>78</v>
          </cell>
        </row>
        <row r="45">
          <cell r="A45" t="str">
            <v>Korean Won</v>
          </cell>
          <cell r="B45">
            <v>7.7999999999999999E-4</v>
          </cell>
          <cell r="C45">
            <v>1290</v>
          </cell>
        </row>
        <row r="46">
          <cell r="A46" t="str">
            <v>Kuwaiti Dinar</v>
          </cell>
          <cell r="B46">
            <v>3.2399</v>
          </cell>
          <cell r="C46">
            <v>0.309</v>
          </cell>
        </row>
        <row r="47">
          <cell r="A47" t="str">
            <v>Luxembourg Franc</v>
          </cell>
          <cell r="B47">
            <v>2.2509999999999999E-2</v>
          </cell>
          <cell r="C47">
            <v>44.43</v>
          </cell>
        </row>
        <row r="48">
          <cell r="A48" t="str">
            <v>Moroccan Dirham</v>
          </cell>
          <cell r="B48">
            <v>8.7830000000000005E-2</v>
          </cell>
          <cell r="C48">
            <v>11.385</v>
          </cell>
        </row>
        <row r="49">
          <cell r="A49" t="str">
            <v>Malaysian Ringgit</v>
          </cell>
          <cell r="B49">
            <v>0.26316000000000001</v>
          </cell>
          <cell r="C49">
            <v>3.8</v>
          </cell>
        </row>
        <row r="50">
          <cell r="A50" t="str">
            <v>Mexican Peso</v>
          </cell>
          <cell r="B50">
            <v>0.10729</v>
          </cell>
          <cell r="C50">
            <v>9.3209999999999997</v>
          </cell>
        </row>
        <row r="51">
          <cell r="A51" t="str">
            <v>Norwegian Krone</v>
          </cell>
          <cell r="B51">
            <v>0.11903</v>
          </cell>
          <cell r="C51">
            <v>8.4019999999999992</v>
          </cell>
        </row>
        <row r="52">
          <cell r="A52" t="str">
            <v>Oman Riyal</v>
          </cell>
          <cell r="B52">
            <v>2.6040000000000001</v>
          </cell>
          <cell r="C52">
            <v>0.38400000000000001</v>
          </cell>
        </row>
        <row r="53">
          <cell r="A53" t="str">
            <v>Peruvian Nuevo Sol</v>
          </cell>
          <cell r="B53">
            <v>0.29257</v>
          </cell>
          <cell r="C53">
            <v>3.4180000000000001</v>
          </cell>
        </row>
        <row r="54">
          <cell r="A54" t="str">
            <v>Pakistan Rupee</v>
          </cell>
          <cell r="B54">
            <v>1.6709999999999999E-2</v>
          </cell>
          <cell r="C54">
            <v>59.85</v>
          </cell>
        </row>
        <row r="55">
          <cell r="A55" t="str">
            <v>Portuguese Escudo</v>
          </cell>
          <cell r="B55">
            <v>4.4999999999999997E-3</v>
          </cell>
          <cell r="C55">
            <v>222.2</v>
          </cell>
        </row>
        <row r="56">
          <cell r="A56" t="str">
            <v>Saudi Arabian Riyal</v>
          </cell>
          <cell r="B56">
            <v>0.26667000000000002</v>
          </cell>
          <cell r="C56">
            <v>3.75</v>
          </cell>
        </row>
        <row r="57">
          <cell r="A57" t="str">
            <v>Singapore Dollar</v>
          </cell>
          <cell r="B57">
            <v>0.55310000000000004</v>
          </cell>
          <cell r="C57">
            <v>1.8080000000000001</v>
          </cell>
        </row>
        <row r="58">
          <cell r="A58" t="str">
            <v>South African Rand</v>
          </cell>
          <cell r="B58">
            <v>9.4589999999999994E-2</v>
          </cell>
          <cell r="C58">
            <v>10.571999999999999</v>
          </cell>
        </row>
        <row r="59">
          <cell r="A59" t="str">
            <v>Spanish Peseta</v>
          </cell>
          <cell r="B59">
            <v>5.4200000000000003E-3</v>
          </cell>
          <cell r="C59">
            <v>184.4</v>
          </cell>
        </row>
        <row r="60">
          <cell r="A60" t="str">
            <v>Swedish Krona</v>
          </cell>
          <cell r="B60">
            <v>9.7839999999999996E-2</v>
          </cell>
          <cell r="C60">
            <v>10.221</v>
          </cell>
        </row>
        <row r="61">
          <cell r="A61" t="str">
            <v>Swiss Franc</v>
          </cell>
          <cell r="B61">
            <v>0.61626000000000003</v>
          </cell>
          <cell r="C61">
            <v>1.623</v>
          </cell>
        </row>
        <row r="62">
          <cell r="A62" t="str">
            <v>Taiwan Dollar</v>
          </cell>
          <cell r="B62">
            <v>2.8879999999999999E-2</v>
          </cell>
          <cell r="C62">
            <v>34.630000000000003</v>
          </cell>
        </row>
        <row r="63">
          <cell r="A63" t="str">
            <v>Thai Baht</v>
          </cell>
          <cell r="B63">
            <v>2.3259999999999999E-2</v>
          </cell>
          <cell r="C63">
            <v>42.99</v>
          </cell>
        </row>
        <row r="64">
          <cell r="A64" t="str">
            <v>Tunisian Dinar</v>
          </cell>
          <cell r="B64">
            <v>0.68947000000000003</v>
          </cell>
          <cell r="C64">
            <v>1.45</v>
          </cell>
        </row>
        <row r="65">
          <cell r="A65" t="str">
            <v>UAE Dirham</v>
          </cell>
          <cell r="B65">
            <v>0.27227000000000001</v>
          </cell>
          <cell r="C65">
            <v>3.673</v>
          </cell>
        </row>
        <row r="66">
          <cell r="A66" t="str">
            <v>United States Dollar</v>
          </cell>
          <cell r="B66">
            <v>1</v>
          </cell>
          <cell r="C66">
            <v>1</v>
          </cell>
        </row>
        <row r="67">
          <cell r="A67" t="str">
            <v>Venezuelan Bolivar</v>
          </cell>
          <cell r="B67">
            <v>1.1900000000000001E-3</v>
          </cell>
          <cell r="C67">
            <v>840</v>
          </cell>
        </row>
        <row r="69">
          <cell r="A69" t="str">
            <v>Quotes delayed at least 20 minutes.</v>
          </cell>
        </row>
        <row r="70">
          <cell r="A70" t="str">
            <v>Terms of Use. © 2000 Microsoft Corporation and/or its suppliers. All rights reserved.</v>
          </cell>
        </row>
        <row r="71">
          <cell r="A71" t="str">
            <v>Stock data provided by Media General Financial Services.</v>
          </cell>
        </row>
        <row r="72">
          <cell r="A72" t="str">
            <v>Quotes supplied by S&amp;P Comstock, Inc.</v>
          </cell>
        </row>
        <row r="74">
          <cell r="A74" t="str">
            <v>MSN MoneyCentral Investor Home</v>
          </cell>
          <cell r="C74" t="str">
            <v>Microsoft Office Update</v>
          </cell>
        </row>
        <row r="75">
          <cell r="A75" t="str">
            <v>Discover Investor's tools, columns, and more!</v>
          </cell>
          <cell r="C75" t="str">
            <v>Get the latest from Microsoft Office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Customize Your Invoice"/>
      <sheetName val="Invoice"/>
      <sheetName val="Macros"/>
      <sheetName val="ATW"/>
      <sheetName val="Lock"/>
      <sheetName val="Intl Data Table"/>
      <sheetName val="TemplateInformation"/>
      <sheetName val="MSN MoneyCentral Currency Rates"/>
      <sheetName val="DATI_CONS"/>
    </sheetNames>
    <sheetDataSet>
      <sheetData sheetId="0" refreshError="1"/>
      <sheetData sheetId="1" refreshError="1">
        <row r="15">
          <cell r="E15" t="str">
            <v>State</v>
          </cell>
        </row>
        <row r="28">
          <cell r="D28" t="b">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eawiseMfrPvt"/>
      <sheetName val="MfrSPPivot"/>
      <sheetName val="MfrSPPvtTbl"/>
      <sheetName val="MfrExWksPivot"/>
      <sheetName val="MfrExWksPvtTbl"/>
      <sheetName val="MfrCtryCurrSplrFrtPivot"/>
      <sheetName val="Bldg&amp;AreawiseSmryPvt (2)"/>
      <sheetName val="Bldg&amp;AreawiseItemsPvt"/>
      <sheetName val="Bldg&amp;AreawiseSmryPvt"/>
      <sheetName val="AreawiseSummary"/>
      <sheetName val="Quote"/>
      <sheetName val="Summary"/>
      <sheetName val="EquipmentCategories"/>
      <sheetName val="CostingRates"/>
      <sheetName val="Extended Warranty Calc"/>
      <sheetName val="DailyRatesCalculation"/>
      <sheetName val="EWM001"/>
      <sheetName val="SCR001"/>
      <sheetName val="ModelsSPPivot"/>
      <sheetName val="ModelsFCRatesPivot"/>
      <sheetName val="ModelsDescriptnPivot"/>
      <sheetName val="CurrencyRatesSheet"/>
      <sheetName val="NBDExchangeRates"/>
      <sheetName val="CurrenciesPivot"/>
      <sheetName val="ItemsCheckPivot"/>
      <sheetName val="ModelsAccessoryRatesPivot"/>
      <sheetName val="MfrCurrenciesPivot"/>
      <sheetName val="CostingRatesRev1"/>
      <sheetName val="CostingRatesRev2"/>
      <sheetName val="CostingRatesRev3"/>
      <sheetName val="CostingRatesRev4"/>
      <sheetName val="CostingRatesRevSpl"/>
      <sheetName val="CurrencyRatesSheetTender"/>
      <sheetName val="NBDExchRatesTender"/>
      <sheetName val="CurrencyRatesSheetCurrent"/>
      <sheetName val="NBDExchRatesCurrent"/>
      <sheetName val="CurrencyRatesSheet-Rev1"/>
      <sheetName val="NBDExchRates-Rev1"/>
      <sheetName val="CurrencyRatesSheet-Rev2"/>
      <sheetName val="NBDExchRates-Rev2"/>
      <sheetName val="CurrencyRatesSheet-Rev3"/>
      <sheetName val="NBDExchRates-Rev3"/>
      <sheetName val="CurrencyRatesSheet-Rev4"/>
      <sheetName val="NBDExchRates-Rev4"/>
      <sheetName val="CurrencyRatesSheet-RevSpl"/>
      <sheetName val="NBDExchRates-RevS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82">
          <cell r="A82" t="str">
            <v>Algeria</v>
          </cell>
        </row>
        <row r="83">
          <cell r="A83" t="str">
            <v>Argentina</v>
          </cell>
        </row>
        <row r="84">
          <cell r="A84" t="str">
            <v>Australia</v>
          </cell>
        </row>
        <row r="85">
          <cell r="A85" t="str">
            <v>Austria</v>
          </cell>
        </row>
        <row r="86">
          <cell r="A86" t="str">
            <v>Bahama</v>
          </cell>
        </row>
        <row r="87">
          <cell r="A87" t="str">
            <v>Barbados</v>
          </cell>
        </row>
        <row r="88">
          <cell r="A88" t="str">
            <v>Belgium</v>
          </cell>
        </row>
        <row r="89">
          <cell r="A89" t="str">
            <v>Bermuda</v>
          </cell>
        </row>
        <row r="90">
          <cell r="A90" t="str">
            <v>Brazil</v>
          </cell>
        </row>
        <row r="91">
          <cell r="A91" t="str">
            <v>Bulgaria</v>
          </cell>
        </row>
        <row r="92">
          <cell r="A92" t="str">
            <v>Canada</v>
          </cell>
        </row>
        <row r="93">
          <cell r="A93" t="str">
            <v>Chile</v>
          </cell>
        </row>
        <row r="94">
          <cell r="A94" t="str">
            <v>China</v>
          </cell>
        </row>
        <row r="95">
          <cell r="A95" t="str">
            <v>Cyprus</v>
          </cell>
        </row>
        <row r="96">
          <cell r="A96" t="str">
            <v>Czechoslovakia</v>
          </cell>
        </row>
        <row r="97">
          <cell r="A97" t="str">
            <v>Denmark</v>
          </cell>
        </row>
        <row r="98">
          <cell r="A98" t="str">
            <v>Egypt</v>
          </cell>
        </row>
        <row r="99">
          <cell r="A99" t="str">
            <v>Europe</v>
          </cell>
        </row>
        <row r="100">
          <cell r="A100" t="str">
            <v>Fiji</v>
          </cell>
        </row>
        <row r="101">
          <cell r="A101" t="str">
            <v>Finland</v>
          </cell>
        </row>
        <row r="102">
          <cell r="A102" t="str">
            <v>France</v>
          </cell>
        </row>
        <row r="103">
          <cell r="A103" t="str">
            <v>Germany</v>
          </cell>
        </row>
        <row r="104">
          <cell r="A104" t="str">
            <v>Greece</v>
          </cell>
        </row>
        <row r="105">
          <cell r="A105" t="str">
            <v>Holland</v>
          </cell>
        </row>
        <row r="106">
          <cell r="A106" t="str">
            <v>Hong Kong</v>
          </cell>
        </row>
        <row r="107">
          <cell r="A107" t="str">
            <v>Hungary</v>
          </cell>
        </row>
        <row r="108">
          <cell r="A108" t="str">
            <v>Iceland</v>
          </cell>
        </row>
        <row r="109">
          <cell r="A109" t="str">
            <v>India</v>
          </cell>
        </row>
        <row r="110">
          <cell r="A110" t="str">
            <v>Indonesia</v>
          </cell>
        </row>
        <row r="111">
          <cell r="A111" t="str">
            <v>Ireland</v>
          </cell>
        </row>
        <row r="112">
          <cell r="A112" t="str">
            <v>Israel</v>
          </cell>
        </row>
        <row r="113">
          <cell r="A113" t="str">
            <v>Italy</v>
          </cell>
        </row>
        <row r="114">
          <cell r="A114" t="str">
            <v>Jamaica</v>
          </cell>
        </row>
        <row r="115">
          <cell r="A115" t="str">
            <v>Japan</v>
          </cell>
        </row>
        <row r="116">
          <cell r="A116" t="str">
            <v>Jordan</v>
          </cell>
        </row>
        <row r="117">
          <cell r="A117" t="str">
            <v>Korea</v>
          </cell>
        </row>
        <row r="118">
          <cell r="A118" t="str">
            <v>Lebanon</v>
          </cell>
        </row>
        <row r="119">
          <cell r="A119" t="str">
            <v>Luxembourg</v>
          </cell>
        </row>
        <row r="120">
          <cell r="A120" t="str">
            <v>Malaysia</v>
          </cell>
        </row>
        <row r="121">
          <cell r="A121" t="str">
            <v>Mexico</v>
          </cell>
        </row>
        <row r="122">
          <cell r="A122" t="str">
            <v>Monaco</v>
          </cell>
        </row>
        <row r="123">
          <cell r="A123" t="str">
            <v>N/A</v>
          </cell>
        </row>
        <row r="124">
          <cell r="A124" t="str">
            <v>New Zealand</v>
          </cell>
        </row>
        <row r="125">
          <cell r="A125" t="str">
            <v>Norway</v>
          </cell>
        </row>
        <row r="126">
          <cell r="A126" t="str">
            <v>Pakistan</v>
          </cell>
        </row>
        <row r="127">
          <cell r="A127" t="str">
            <v>Philippines</v>
          </cell>
        </row>
        <row r="128">
          <cell r="A128" t="str">
            <v>Poland</v>
          </cell>
        </row>
        <row r="129">
          <cell r="A129" t="str">
            <v>Portugal</v>
          </cell>
        </row>
        <row r="130">
          <cell r="A130" t="str">
            <v>Romania</v>
          </cell>
        </row>
        <row r="131">
          <cell r="A131" t="str">
            <v>Russia</v>
          </cell>
        </row>
        <row r="132">
          <cell r="A132" t="str">
            <v>Saudi Arabia</v>
          </cell>
        </row>
        <row r="133">
          <cell r="A133" t="str">
            <v>Singapore</v>
          </cell>
        </row>
        <row r="134">
          <cell r="A134" t="str">
            <v>Slovakia</v>
          </cell>
        </row>
        <row r="135">
          <cell r="A135" t="str">
            <v>South Africa</v>
          </cell>
        </row>
        <row r="136">
          <cell r="A136" t="str">
            <v>South Korea</v>
          </cell>
        </row>
        <row r="137">
          <cell r="A137" t="str">
            <v>Spain</v>
          </cell>
        </row>
        <row r="138">
          <cell r="A138" t="str">
            <v>Sudan</v>
          </cell>
        </row>
        <row r="139">
          <cell r="A139" t="str">
            <v>Sweden</v>
          </cell>
        </row>
        <row r="140">
          <cell r="A140" t="str">
            <v>Switzerland</v>
          </cell>
        </row>
        <row r="141">
          <cell r="A141" t="str">
            <v>Taiwan</v>
          </cell>
        </row>
        <row r="142">
          <cell r="A142" t="str">
            <v>Thailand</v>
          </cell>
        </row>
        <row r="143">
          <cell r="A143" t="str">
            <v>Trinidad and Tobago</v>
          </cell>
        </row>
        <row r="144">
          <cell r="A144" t="str">
            <v>Turkey</v>
          </cell>
        </row>
        <row r="145">
          <cell r="A145" t="str">
            <v>U. A. E.</v>
          </cell>
        </row>
        <row r="146">
          <cell r="A146" t="str">
            <v>U. K.</v>
          </cell>
        </row>
        <row r="147">
          <cell r="A147" t="str">
            <v>U. S. A.</v>
          </cell>
        </row>
        <row r="148">
          <cell r="A148" t="str">
            <v>Venezuela</v>
          </cell>
        </row>
        <row r="149">
          <cell r="A149" t="str">
            <v>Zambia</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COS FRMT"/>
      <sheetName val="Emco Valution- STOCKS"/>
      <sheetName val="PC SUM SUMMARY"/>
      <sheetName val="P.S001"/>
      <sheetName val="BH 101 PACKAGE modify"/>
      <sheetName val="Variation v03"/>
      <sheetName val="MOS"/>
      <sheetName val="Prelims Calculation"/>
      <sheetName val="VARIATIONS"/>
      <sheetName val="Sheet2"/>
      <sheetName val="BH 101 PACKAGE"/>
      <sheetName val="Valuation Summary Sheet"/>
      <sheetName val="Sheet3"/>
      <sheetName val="Detail Pa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ec. 1"/>
      <sheetName val="Introduction"/>
      <sheetName val="sec. 2"/>
      <sheetName val="sec. 3"/>
      <sheetName val="Scope of works"/>
      <sheetName val="sec. 4"/>
      <sheetName val="Valuation"/>
      <sheetName val="sec. 5"/>
      <sheetName val="RateBrkdwn "/>
      <sheetName val="Measurement sheet"/>
      <sheetName val="sec. 6"/>
      <sheetName val="sec.7"/>
      <sheetName val="sec.8"/>
      <sheetName val="sec. 9"/>
      <sheetName val="Lines (1 - 1)"/>
      <sheetName val="TOTAL"/>
      <sheetName val="Bill No 8 - A"/>
      <sheetName val="Sheet1"/>
      <sheetName val="ancillary"/>
      <sheetName val="Criteria"/>
      <sheetName val="CIF COST ITEM"/>
      <sheetName val="E_Summary"/>
      <sheetName val="D_Cntnts"/>
      <sheetName val="MASTER"/>
      <sheetName val="CERTIFICATE"/>
      <sheetName val="Notes"/>
      <sheetName val="총괄표 (2)"/>
      <sheetName val="③赤紙(日文)"/>
      <sheetName val="Master Data Sheet"/>
      <sheetName val="Master list"/>
      <sheetName val="VARIATIONS"/>
    </sheetNames>
    <sheetDataSet>
      <sheetData sheetId="0">
        <row r="13">
          <cell r="E13" t="str">
            <v>AX183 - VIP 2 TERMINAL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C"/>
      <sheetName val="EI"/>
      <sheetName val="AVI"/>
      <sheetName val="List"/>
      <sheetName val="Sheet1"/>
    </sheetNames>
    <sheetDataSet>
      <sheetData sheetId="0" refreshError="1"/>
      <sheetData sheetId="1" refreshError="1"/>
      <sheetData sheetId="2" refreshError="1"/>
      <sheetData sheetId="3" refreshError="1">
        <row r="1">
          <cell r="A1" t="str">
            <v>Client Change</v>
          </cell>
        </row>
        <row r="2">
          <cell r="A2" t="str">
            <v>Client Change (Leasing)</v>
          </cell>
        </row>
        <row r="3">
          <cell r="A3" t="str">
            <v>Tenant Variation Request</v>
          </cell>
        </row>
        <row r="4">
          <cell r="A4" t="str">
            <v>Design Change</v>
          </cell>
        </row>
        <row r="5">
          <cell r="A5" t="str">
            <v>Site Change</v>
          </cell>
        </row>
        <row r="6">
          <cell r="A6" t="str">
            <v>Contractor's Proposal</v>
          </cell>
        </row>
        <row r="7">
          <cell r="A7" t="str">
            <v>Statutory Authority Requirement</v>
          </cell>
        </row>
        <row r="8">
          <cell r="A8" t="str">
            <v>Other - Specify</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66"/>
  <sheetViews>
    <sheetView tabSelected="1" view="pageBreakPreview" zoomScale="70" zoomScaleNormal="70" zoomScaleSheetLayoutView="70" zoomScalePageLayoutView="55" workbookViewId="0">
      <selection activeCell="G5" sqref="G5"/>
    </sheetView>
  </sheetViews>
  <sheetFormatPr defaultColWidth="8.6328125" defaultRowHeight="12.5"/>
  <cols>
    <col min="1" max="2" width="1.54296875" customWidth="1"/>
    <col min="3" max="3" width="32.54296875" customWidth="1"/>
    <col min="4" max="4" width="28.90625" customWidth="1"/>
    <col min="5" max="5" width="26.08984375" customWidth="1"/>
    <col min="6" max="6" width="32" customWidth="1"/>
    <col min="7" max="7" width="30.36328125" customWidth="1"/>
    <col min="8" max="8" width="8.6328125" customWidth="1"/>
    <col min="9" max="9" width="37.453125" customWidth="1"/>
    <col min="10" max="10" width="8.6328125" customWidth="1"/>
    <col min="11" max="11" width="43.36328125" customWidth="1"/>
  </cols>
  <sheetData>
    <row r="1" spans="1:15" ht="32.25" customHeight="1">
      <c r="A1" s="1"/>
      <c r="B1" s="990" t="s">
        <v>396</v>
      </c>
      <c r="C1" s="990"/>
      <c r="D1" s="990"/>
      <c r="E1" s="990"/>
      <c r="F1" s="990"/>
      <c r="G1" s="990"/>
    </row>
    <row r="2" spans="1:15" s="2" customFormat="1" ht="20">
      <c r="B2" s="3" t="s">
        <v>0</v>
      </c>
      <c r="C2" s="4"/>
      <c r="D2" s="4" t="s">
        <v>1</v>
      </c>
      <c r="E2" s="5"/>
      <c r="F2" s="6" t="s">
        <v>2</v>
      </c>
      <c r="G2" s="778" t="str">
        <f>"TSSC-0"&amp;'CERTIFIED TO DATE'!E18</f>
        <v>TSSC-01</v>
      </c>
    </row>
    <row r="3" spans="1:15" s="2" customFormat="1" ht="18" thickBot="1">
      <c r="B3" s="8"/>
      <c r="C3" s="9"/>
      <c r="D3" s="9"/>
      <c r="E3" s="9"/>
      <c r="F3" s="10" t="s">
        <v>3</v>
      </c>
      <c r="G3" s="11">
        <f ca="1">TODAY()</f>
        <v>44950</v>
      </c>
    </row>
    <row r="4" spans="1:15" ht="17.5">
      <c r="A4" s="1"/>
      <c r="B4" s="12"/>
      <c r="C4" s="13" t="s">
        <v>4</v>
      </c>
      <c r="D4" s="14" t="s">
        <v>5</v>
      </c>
      <c r="E4" s="15"/>
      <c r="F4" s="15" t="s">
        <v>6</v>
      </c>
      <c r="G4" s="782">
        <f>'CERTIFIED TO DATE'!E19</f>
        <v>23007</v>
      </c>
      <c r="H4" s="2"/>
      <c r="I4" s="2"/>
    </row>
    <row r="5" spans="1:15" ht="17.5">
      <c r="A5" s="1"/>
      <c r="B5" s="17"/>
      <c r="C5" s="14"/>
      <c r="D5" s="14" t="s">
        <v>471</v>
      </c>
      <c r="E5" s="15"/>
      <c r="F5" s="15" t="s">
        <v>7</v>
      </c>
      <c r="G5" s="16" t="str">
        <f>'CERTIFIED TO DATE'!E27</f>
        <v>D171</v>
      </c>
      <c r="I5" s="2"/>
    </row>
    <row r="6" spans="1:15" ht="16.5" customHeight="1">
      <c r="A6" s="1"/>
      <c r="B6" s="17"/>
      <c r="C6" s="14"/>
      <c r="D6" s="14" t="s">
        <v>8</v>
      </c>
      <c r="E6" s="15"/>
      <c r="F6" s="15"/>
      <c r="G6" s="18"/>
      <c r="I6" s="2"/>
    </row>
    <row r="7" spans="1:15" ht="16.5" customHeight="1">
      <c r="A7" s="1"/>
      <c r="B7" s="17"/>
      <c r="E7" s="15"/>
      <c r="F7" s="15"/>
      <c r="G7" s="18"/>
      <c r="I7" s="2"/>
    </row>
    <row r="8" spans="1:15" ht="17.5">
      <c r="A8" s="1"/>
      <c r="B8" s="17"/>
      <c r="C8" s="13" t="s">
        <v>9</v>
      </c>
      <c r="D8" s="14" t="s">
        <v>468</v>
      </c>
      <c r="E8" s="15"/>
      <c r="F8" s="15" t="s">
        <v>10</v>
      </c>
      <c r="G8" s="759">
        <f>'CERTIFIED TO DATE'!E28</f>
        <v>44549</v>
      </c>
      <c r="I8" s="2"/>
      <c r="K8" s="20"/>
      <c r="N8" s="21"/>
      <c r="O8" s="20"/>
    </row>
    <row r="9" spans="1:15" ht="17.5">
      <c r="A9" s="1"/>
      <c r="B9" s="17"/>
      <c r="C9" s="14"/>
      <c r="D9" s="14" t="s">
        <v>469</v>
      </c>
      <c r="F9" s="15" t="s">
        <v>12</v>
      </c>
      <c r="G9" s="19">
        <f>'CERTIFIED TO DATE'!E29</f>
        <v>44939</v>
      </c>
      <c r="I9" s="2"/>
      <c r="K9" s="20"/>
      <c r="N9" s="21"/>
      <c r="O9" s="20"/>
    </row>
    <row r="10" spans="1:15" ht="17.5">
      <c r="A10" s="1"/>
      <c r="B10" s="17"/>
      <c r="C10" s="14"/>
      <c r="D10" s="14" t="s">
        <v>8</v>
      </c>
      <c r="E10" s="15"/>
      <c r="F10" s="15" t="s">
        <v>13</v>
      </c>
      <c r="G10" s="780" t="str">
        <f>'CERTIFIED TO DATE'!E30</f>
        <v>Refer the attachment</v>
      </c>
      <c r="I10" s="2"/>
      <c r="K10" s="20"/>
      <c r="N10" s="21"/>
      <c r="O10" s="20"/>
    </row>
    <row r="11" spans="1:15" ht="17.5">
      <c r="A11" s="1"/>
      <c r="B11" s="17"/>
      <c r="E11" s="15"/>
      <c r="F11" s="15" t="s">
        <v>14</v>
      </c>
      <c r="G11" s="19">
        <f>'CERTIFIED TO DATE'!E31</f>
        <v>44969</v>
      </c>
      <c r="I11" s="2"/>
      <c r="N11" s="21"/>
      <c r="O11" s="20"/>
    </row>
    <row r="12" spans="1:15" ht="17.5">
      <c r="A12" s="1"/>
      <c r="B12" s="17"/>
      <c r="E12" s="15"/>
      <c r="F12" s="15" t="s">
        <v>15</v>
      </c>
      <c r="G12" s="22" t="str">
        <f>'CERTIFIED TO DATE'!E32</f>
        <v>AED</v>
      </c>
      <c r="I12" s="2"/>
      <c r="N12" s="21"/>
      <c r="O12" s="20"/>
    </row>
    <row r="13" spans="1:15" ht="17.5">
      <c r="A13" s="1"/>
      <c r="B13" s="17"/>
      <c r="C13" s="13" t="str">
        <f>'CERTIFIED TO DATE'!E22</f>
        <v>Contractor :</v>
      </c>
      <c r="D13" s="14" t="str">
        <f>'CERTIFIED TO DATE'!E23</f>
        <v>M/s TSSC Kitchen &amp; Laundry Equipment Trading LLC</v>
      </c>
      <c r="E13" s="15"/>
      <c r="G13" s="23"/>
      <c r="I13" s="2"/>
    </row>
    <row r="14" spans="1:15" ht="18" customHeight="1">
      <c r="A14" s="1"/>
      <c r="B14" s="17"/>
      <c r="C14" s="13"/>
      <c r="D14" s="14" t="str">
        <f>'CERTIFIED TO DATE'!E24</f>
        <v>P.O. Box 69</v>
      </c>
      <c r="F14" s="678" t="s">
        <v>18</v>
      </c>
      <c r="G14" s="755">
        <f>G30/G21</f>
        <v>7.6399999999999996E-2</v>
      </c>
      <c r="I14" s="2"/>
    </row>
    <row r="15" spans="1:15" ht="18" customHeight="1">
      <c r="A15" s="1"/>
      <c r="B15" s="17"/>
      <c r="C15" s="13"/>
      <c r="D15" s="783" t="str">
        <f>'CERTIFIED TO DATE'!E25</f>
        <v>Dubai, UAE</v>
      </c>
      <c r="F15" s="756" t="s">
        <v>19</v>
      </c>
      <c r="G15" s="757">
        <f>G40/G21</f>
        <v>0.1366</v>
      </c>
    </row>
    <row r="16" spans="1:15" ht="18.5" thickBot="1">
      <c r="A16" s="1"/>
      <c r="B16" s="26"/>
      <c r="C16" s="13"/>
      <c r="D16" s="783"/>
      <c r="E16" s="27"/>
      <c r="F16" s="28"/>
      <c r="G16" s="29"/>
    </row>
    <row r="17" spans="1:11" ht="7.5" customHeight="1">
      <c r="A17" s="1"/>
      <c r="B17" s="17"/>
      <c r="C17" s="30"/>
      <c r="D17" s="31"/>
      <c r="E17" s="32"/>
      <c r="F17" s="32"/>
      <c r="G17" s="33"/>
    </row>
    <row r="18" spans="1:11" ht="16.5">
      <c r="A18" s="1"/>
      <c r="B18" s="17"/>
      <c r="C18" s="34"/>
      <c r="D18" s="1"/>
      <c r="E18" s="27"/>
      <c r="F18" s="35" t="s">
        <v>20</v>
      </c>
      <c r="G18" s="796" t="str">
        <f>G12</f>
        <v>AED</v>
      </c>
    </row>
    <row r="19" spans="1:11" s="20" customFormat="1" ht="16.5">
      <c r="B19" s="37"/>
      <c r="F19" s="38" t="s">
        <v>501</v>
      </c>
      <c r="G19" s="39">
        <v>1023695</v>
      </c>
    </row>
    <row r="20" spans="1:11" s="20" customFormat="1" ht="16.5">
      <c r="B20" s="37"/>
      <c r="F20" s="38" t="s">
        <v>502</v>
      </c>
      <c r="G20" s="39">
        <v>2359987</v>
      </c>
    </row>
    <row r="21" spans="1:11" s="20" customFormat="1" ht="15" customHeight="1" thickBot="1">
      <c r="B21" s="37"/>
      <c r="F21" s="38" t="s">
        <v>479</v>
      </c>
      <c r="G21" s="781">
        <f>SUM(G19:G20)</f>
        <v>3383682</v>
      </c>
      <c r="I21" s="797">
        <f>G21*0.3</f>
        <v>1015104.6</v>
      </c>
    </row>
    <row r="22" spans="1:11" ht="8.25" customHeight="1" thickTop="1" thickBot="1">
      <c r="A22" s="1"/>
      <c r="B22" s="26"/>
      <c r="C22" s="40"/>
      <c r="D22" s="41"/>
      <c r="E22" s="42"/>
      <c r="F22" s="43"/>
      <c r="G22" s="44"/>
    </row>
    <row r="23" spans="1:11" ht="16.5">
      <c r="A23" s="1"/>
      <c r="B23" s="17"/>
      <c r="C23" s="13" t="s">
        <v>22</v>
      </c>
      <c r="D23" s="14"/>
      <c r="E23" s="14"/>
      <c r="F23" s="15"/>
      <c r="G23" s="45">
        <f>E28</f>
        <v>229584.9</v>
      </c>
    </row>
    <row r="24" spans="1:11" ht="16.5">
      <c r="A24" s="1"/>
      <c r="B24" s="17"/>
      <c r="C24" s="46" t="s">
        <v>23</v>
      </c>
      <c r="D24" s="14"/>
      <c r="E24" s="47">
        <f>307108.5</f>
        <v>307108.5</v>
      </c>
      <c r="F24" s="15"/>
      <c r="G24" s="48"/>
      <c r="K24" s="49"/>
    </row>
    <row r="25" spans="1:11" ht="16.5">
      <c r="A25" s="1"/>
      <c r="B25" s="17"/>
      <c r="C25" s="46" t="s">
        <v>24</v>
      </c>
      <c r="D25" s="14"/>
      <c r="E25" s="47"/>
      <c r="F25" s="15"/>
      <c r="G25" s="48"/>
    </row>
    <row r="26" spans="1:11" ht="16.5">
      <c r="A26" s="1"/>
      <c r="B26" s="17"/>
      <c r="C26" s="46" t="s">
        <v>500</v>
      </c>
      <c r="D26" s="14"/>
      <c r="E26" s="47">
        <f>G30*0.3</f>
        <v>77523.600000000006</v>
      </c>
      <c r="F26" s="15"/>
      <c r="G26" s="48"/>
      <c r="J26" s="50"/>
    </row>
    <row r="27" spans="1:11" ht="16.5">
      <c r="A27" s="1"/>
      <c r="B27" s="51"/>
      <c r="C27" s="52"/>
      <c r="D27" s="53"/>
      <c r="E27" s="53"/>
      <c r="F27" s="15"/>
      <c r="G27" s="45"/>
    </row>
    <row r="28" spans="1:11" ht="16.5">
      <c r="A28" s="1"/>
      <c r="B28" s="17"/>
      <c r="C28" s="46" t="s">
        <v>26</v>
      </c>
      <c r="D28" s="14"/>
      <c r="E28" s="47">
        <f>E24-E26</f>
        <v>229584.9</v>
      </c>
      <c r="F28" s="15"/>
      <c r="G28" s="45"/>
    </row>
    <row r="29" spans="1:11" ht="16.5">
      <c r="A29" s="1"/>
      <c r="B29" s="51"/>
      <c r="C29" s="54"/>
      <c r="D29" s="53"/>
      <c r="E29" s="55"/>
      <c r="F29" s="56"/>
      <c r="G29" s="57"/>
    </row>
    <row r="30" spans="1:11" ht="17.5">
      <c r="A30" s="2"/>
      <c r="B30" s="58"/>
      <c r="C30" s="13" t="s">
        <v>27</v>
      </c>
      <c r="D30" s="14"/>
      <c r="E30" s="59"/>
      <c r="F30" s="60"/>
      <c r="G30" s="45">
        <f>+'CERTIFIED TO DATE'!H15</f>
        <v>258412</v>
      </c>
    </row>
    <row r="31" spans="1:11" ht="17.5">
      <c r="A31" s="2"/>
      <c r="B31" s="58"/>
      <c r="C31" s="46"/>
      <c r="D31" s="14"/>
      <c r="E31" s="47"/>
      <c r="F31" s="60"/>
      <c r="G31" s="45"/>
    </row>
    <row r="32" spans="1:11" ht="17.5">
      <c r="A32" s="2"/>
      <c r="B32" s="58"/>
      <c r="C32" s="46"/>
      <c r="D32" s="14"/>
      <c r="E32" s="47"/>
      <c r="F32" s="60"/>
      <c r="G32" s="45"/>
    </row>
    <row r="33" spans="1:9" ht="9" customHeight="1">
      <c r="A33" s="20"/>
      <c r="B33" s="61"/>
      <c r="C33" s="54"/>
      <c r="D33" s="53"/>
      <c r="E33" s="53"/>
      <c r="F33" s="56"/>
      <c r="G33" s="57"/>
    </row>
    <row r="34" spans="1:9" ht="17.5">
      <c r="A34" s="2"/>
      <c r="B34" s="58"/>
      <c r="C34" s="13" t="s">
        <v>29</v>
      </c>
      <c r="D34" s="14"/>
      <c r="E34" s="14"/>
      <c r="F34" s="60"/>
      <c r="G34" s="45">
        <f>SUM(G23:G32)</f>
        <v>487996.9</v>
      </c>
    </row>
    <row r="35" spans="1:9" ht="16.5">
      <c r="A35" s="20"/>
      <c r="B35" s="37"/>
      <c r="C35" s="991"/>
      <c r="D35" s="991"/>
      <c r="E35" s="14"/>
      <c r="F35" s="60"/>
      <c r="G35" s="62"/>
    </row>
    <row r="36" spans="1:9" ht="16.5">
      <c r="A36" s="20"/>
      <c r="B36" s="37"/>
      <c r="C36" s="13" t="s">
        <v>30</v>
      </c>
      <c r="D36" s="63"/>
      <c r="E36" s="14"/>
      <c r="F36" s="60"/>
      <c r="G36" s="64">
        <f>G30*0.1</f>
        <v>25841.200000000001</v>
      </c>
    </row>
    <row r="37" spans="1:9" ht="16.5">
      <c r="A37" s="20"/>
      <c r="B37" s="37"/>
      <c r="C37" s="13"/>
      <c r="D37" s="63"/>
      <c r="E37" s="14"/>
      <c r="F37" s="60"/>
      <c r="G37" s="64"/>
    </row>
    <row r="38" spans="1:9" ht="16.5">
      <c r="A38" s="20"/>
      <c r="B38" s="37"/>
      <c r="C38" s="13" t="s">
        <v>31</v>
      </c>
      <c r="D38" s="63"/>
      <c r="E38" s="14"/>
      <c r="F38" s="60"/>
      <c r="G38" s="795">
        <v>0</v>
      </c>
    </row>
    <row r="39" spans="1:9" ht="16.5">
      <c r="A39" s="20"/>
      <c r="B39" s="61"/>
      <c r="C39" s="54"/>
      <c r="D39" s="53"/>
      <c r="E39" s="53"/>
      <c r="F39" s="56"/>
      <c r="G39" s="57"/>
    </row>
    <row r="40" spans="1:9" ht="16.5">
      <c r="A40" s="20"/>
      <c r="B40" s="37"/>
      <c r="C40" s="13" t="s">
        <v>32</v>
      </c>
      <c r="D40" s="14"/>
      <c r="E40" s="14"/>
      <c r="F40" s="60"/>
      <c r="G40" s="45">
        <f>+G34-G36+G38</f>
        <v>462155.7</v>
      </c>
    </row>
    <row r="41" spans="1:9" ht="16.5">
      <c r="A41" s="20"/>
      <c r="B41" s="37"/>
      <c r="C41" s="14"/>
      <c r="D41" s="14"/>
      <c r="E41" s="14"/>
      <c r="F41" s="60"/>
      <c r="G41" s="48"/>
    </row>
    <row r="42" spans="1:9" ht="16.5">
      <c r="A42" s="20"/>
      <c r="B42" s="37"/>
      <c r="C42" s="13" t="s">
        <v>33</v>
      </c>
      <c r="D42" s="14"/>
      <c r="E42" s="65"/>
      <c r="F42" s="60"/>
      <c r="G42" s="66">
        <f>-'CERTIFIED TO DATE'!G15-E24</f>
        <v>-307108.5</v>
      </c>
    </row>
    <row r="43" spans="1:9" ht="6" customHeight="1">
      <c r="A43" s="20"/>
      <c r="B43" s="61"/>
      <c r="C43" s="54"/>
      <c r="D43" s="53"/>
      <c r="E43" s="67"/>
      <c r="F43" s="56"/>
      <c r="G43" s="68"/>
    </row>
    <row r="44" spans="1:9" ht="16.5">
      <c r="A44" s="20"/>
      <c r="B44" s="37"/>
      <c r="C44" s="13" t="s">
        <v>34</v>
      </c>
      <c r="D44" s="14"/>
      <c r="E44" s="65"/>
      <c r="F44" s="60"/>
      <c r="G44" s="64">
        <f>+G40+G42</f>
        <v>155047.20000000001</v>
      </c>
    </row>
    <row r="45" spans="1:9" ht="16.5">
      <c r="A45" s="20"/>
      <c r="B45" s="37"/>
      <c r="C45" s="13"/>
      <c r="D45" s="14"/>
      <c r="E45" s="65"/>
      <c r="F45" s="60"/>
      <c r="G45" s="64"/>
    </row>
    <row r="46" spans="1:9" ht="16.5">
      <c r="A46" s="20"/>
      <c r="B46" s="37"/>
      <c r="C46" s="13" t="s">
        <v>35</v>
      </c>
      <c r="D46" s="14"/>
      <c r="E46" s="65"/>
      <c r="F46" s="60"/>
      <c r="G46" s="758">
        <f>G44*0.05</f>
        <v>7752.36</v>
      </c>
    </row>
    <row r="47" spans="1:9" ht="3.75" customHeight="1" thickBot="1">
      <c r="A47" s="20"/>
      <c r="B47" s="69"/>
      <c r="C47" s="70"/>
      <c r="D47" s="71"/>
      <c r="E47" s="71"/>
      <c r="F47" s="72"/>
      <c r="G47" s="73"/>
    </row>
    <row r="48" spans="1:9" s="20" customFormat="1" ht="50.25" customHeight="1" thickBot="1">
      <c r="B48" s="74"/>
      <c r="C48" s="992" t="s">
        <v>36</v>
      </c>
      <c r="D48" s="992"/>
      <c r="E48" s="992"/>
      <c r="F48" s="992"/>
      <c r="G48" s="774">
        <f>G44+G46</f>
        <v>162799.56</v>
      </c>
      <c r="I48" s="75"/>
    </row>
    <row r="49" spans="1:7" ht="17" thickTop="1">
      <c r="A49" s="20"/>
      <c r="B49" s="37"/>
      <c r="C49" s="14" t="s">
        <v>37</v>
      </c>
      <c r="D49" s="14"/>
      <c r="E49" s="14"/>
      <c r="F49" s="60"/>
      <c r="G49" s="48">
        <v>0</v>
      </c>
    </row>
    <row r="50" spans="1:7" ht="16.5">
      <c r="A50" s="20"/>
      <c r="B50" s="37"/>
      <c r="C50" s="14" t="s">
        <v>38</v>
      </c>
      <c r="D50" s="14"/>
      <c r="E50" s="14"/>
      <c r="F50" s="14"/>
      <c r="G50" s="76">
        <v>0</v>
      </c>
    </row>
    <row r="51" spans="1:7" ht="16.5">
      <c r="A51" s="20"/>
      <c r="B51" s="37"/>
      <c r="C51" s="13" t="s">
        <v>39</v>
      </c>
      <c r="D51" s="14"/>
      <c r="E51" s="13"/>
      <c r="F51" s="14"/>
      <c r="G51" s="45">
        <f>SUM(G49:G50)</f>
        <v>0</v>
      </c>
    </row>
    <row r="52" spans="1:7" ht="8.25" customHeight="1" thickBot="1">
      <c r="A52" s="1"/>
      <c r="B52" s="26"/>
      <c r="C52" s="40"/>
      <c r="D52" s="40"/>
      <c r="E52" s="42"/>
      <c r="F52" s="42"/>
      <c r="G52" s="77"/>
    </row>
    <row r="53" spans="1:7" ht="23.5" customHeight="1" thickBot="1">
      <c r="A53" s="1"/>
      <c r="B53" s="78"/>
      <c r="C53" s="79" t="s">
        <v>40</v>
      </c>
      <c r="D53" s="993" t="str">
        <f>"This payment certificate is for "&amp;'CERTIFIED TO DATE'!E20</f>
        <v>This payment certificate is for Delivery of Kitchen Equipment to the site</v>
      </c>
      <c r="E53" s="993"/>
      <c r="F53" s="993"/>
      <c r="G53" s="993"/>
    </row>
    <row r="54" spans="1:7" ht="21.75" customHeight="1" thickBot="1">
      <c r="A54" s="1"/>
      <c r="B54" s="78"/>
      <c r="C54" s="79" t="s">
        <v>41</v>
      </c>
      <c r="D54" s="993" t="str">
        <f>'CERTIFIED TO DATE'!E34</f>
        <v>The Payment shall be released within 30 days of the Payment Application</v>
      </c>
      <c r="E54" s="993"/>
      <c r="F54" s="993"/>
      <c r="G54" s="993"/>
    </row>
    <row r="55" spans="1:7" ht="26.4" customHeight="1" thickBot="1">
      <c r="A55" s="1"/>
      <c r="B55" s="80"/>
      <c r="C55" s="985" t="s">
        <v>461</v>
      </c>
      <c r="D55" s="985"/>
      <c r="E55" s="985"/>
      <c r="F55" s="985"/>
      <c r="G55" s="986"/>
    </row>
    <row r="56" spans="1:7" ht="18">
      <c r="A56" s="1"/>
      <c r="B56" s="81" t="s">
        <v>462</v>
      </c>
      <c r="C56" s="724"/>
      <c r="D56" s="82"/>
      <c r="E56" s="83"/>
      <c r="F56" s="83"/>
      <c r="G56" s="84"/>
    </row>
    <row r="57" spans="1:7" ht="66.650000000000006" customHeight="1" thickBot="1">
      <c r="A57" s="85"/>
      <c r="B57" s="86"/>
      <c r="C57" s="87"/>
      <c r="D57" s="725"/>
      <c r="E57" s="726"/>
      <c r="G57" s="94"/>
    </row>
    <row r="58" spans="1:7" ht="22.5" customHeight="1">
      <c r="A58" s="1"/>
      <c r="B58" s="89"/>
      <c r="C58" s="726" t="s">
        <v>473</v>
      </c>
      <c r="D58" s="727"/>
      <c r="E58" s="726"/>
      <c r="G58" s="728" t="s">
        <v>431</v>
      </c>
    </row>
    <row r="59" spans="1:7" ht="22.5" customHeight="1" thickBot="1">
      <c r="A59" s="1"/>
      <c r="B59" s="86"/>
      <c r="C59" s="987"/>
      <c r="D59" s="987"/>
      <c r="E59" s="726"/>
      <c r="F59" s="987"/>
      <c r="G59" s="988"/>
    </row>
    <row r="60" spans="1:7" ht="26.4" customHeight="1" thickBot="1">
      <c r="A60" s="1"/>
      <c r="B60" s="989" t="s">
        <v>463</v>
      </c>
      <c r="C60" s="985"/>
      <c r="D60" s="985"/>
      <c r="E60" s="985"/>
      <c r="F60" s="985"/>
      <c r="G60" s="986"/>
    </row>
    <row r="61" spans="1:7" ht="22.5" customHeight="1">
      <c r="A61" s="1"/>
      <c r="B61" s="732" t="s">
        <v>464</v>
      </c>
      <c r="C61" s="727"/>
      <c r="D61" s="727"/>
      <c r="E61" s="726"/>
      <c r="F61" s="987"/>
      <c r="G61" s="988"/>
    </row>
    <row r="62" spans="1:7" ht="22.5" customHeight="1">
      <c r="A62" s="1"/>
      <c r="B62" s="86"/>
      <c r="C62" s="727"/>
      <c r="D62" s="727"/>
      <c r="E62" s="726"/>
      <c r="F62" s="723"/>
      <c r="G62" s="91"/>
    </row>
    <row r="63" spans="1:7" ht="54.65" customHeight="1" thickBot="1">
      <c r="A63" s="85"/>
      <c r="B63" s="86"/>
      <c r="C63" s="87"/>
      <c r="D63" s="725"/>
      <c r="E63" s="726"/>
      <c r="G63" s="94"/>
    </row>
    <row r="64" spans="1:7" ht="18">
      <c r="A64" s="1"/>
      <c r="B64" s="86"/>
      <c r="C64" s="729" t="s">
        <v>465</v>
      </c>
      <c r="D64" s="725"/>
      <c r="E64" s="725"/>
      <c r="F64" s="730"/>
      <c r="G64" s="728" t="s">
        <v>431</v>
      </c>
    </row>
    <row r="65" spans="1:7" ht="18">
      <c r="A65" s="1"/>
      <c r="B65" s="86"/>
      <c r="C65" s="729"/>
      <c r="D65" s="725"/>
      <c r="E65" s="725"/>
      <c r="F65" s="730"/>
      <c r="G65" s="728"/>
    </row>
    <row r="66" spans="1:7" ht="18.5" thickBot="1">
      <c r="B66" s="92"/>
      <c r="C66" s="731"/>
      <c r="D66" s="87"/>
      <c r="E66" s="87"/>
      <c r="F66" s="93"/>
      <c r="G66" s="94"/>
    </row>
  </sheetData>
  <sheetProtection selectLockedCells="1" selectUnlockedCells="1"/>
  <mergeCells count="10">
    <mergeCell ref="B1:G1"/>
    <mergeCell ref="C35:D35"/>
    <mergeCell ref="C48:F48"/>
    <mergeCell ref="D53:G53"/>
    <mergeCell ref="D54:G54"/>
    <mergeCell ref="C55:G55"/>
    <mergeCell ref="C59:D59"/>
    <mergeCell ref="F59:G59"/>
    <mergeCell ref="B60:G60"/>
    <mergeCell ref="F61:G61"/>
  </mergeCells>
  <printOptions horizontalCentered="1" verticalCentered="1"/>
  <pageMargins left="0.4" right="0.4" top="0.47727272727272729" bottom="0.4056818181818182" header="0.51" footer="0"/>
  <pageSetup paperSize="9" scale="62" firstPageNumber="0"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0"/>
  </sheetPr>
  <dimension ref="B2:N59"/>
  <sheetViews>
    <sheetView zoomScaleNormal="100" workbookViewId="0"/>
  </sheetViews>
  <sheetFormatPr defaultColWidth="9.08984375" defaultRowHeight="15.5"/>
  <cols>
    <col min="1" max="1" width="3.6328125" style="114" customWidth="1"/>
    <col min="2" max="2" width="10.6328125" style="115" customWidth="1"/>
    <col min="3" max="3" width="34.08984375" style="116" customWidth="1"/>
    <col min="4" max="4" width="15.6328125" style="117" customWidth="1"/>
    <col min="5" max="5" width="7.54296875" style="117" customWidth="1"/>
    <col min="6" max="6" width="15.6328125" style="117" customWidth="1"/>
    <col min="7" max="7" width="7.54296875" style="117" customWidth="1"/>
    <col min="8" max="8" width="15.6328125" style="117" customWidth="1"/>
    <col min="9" max="9" width="7.54296875" style="117" customWidth="1"/>
    <col min="10" max="10" width="15.6328125" style="119" customWidth="1"/>
    <col min="11" max="11" width="3.6328125" style="114" customWidth="1"/>
    <col min="12" max="12" width="14.08984375" style="114" customWidth="1"/>
    <col min="13" max="13" width="9.08984375" style="114" customWidth="1"/>
    <col min="14" max="14" width="14.08984375" style="114" customWidth="1"/>
    <col min="15" max="16384" width="9.08984375" style="114"/>
  </cols>
  <sheetData>
    <row r="2" spans="2:11">
      <c r="B2" s="120" t="str">
        <f>'Payment Application'!B2</f>
        <v>NASA MULTIPLEX L.L.C</v>
      </c>
    </row>
    <row r="3" spans="2:11">
      <c r="B3" s="120" t="str">
        <f>'Payment Application'!B3</f>
        <v>The Opus, Business Bay</v>
      </c>
    </row>
    <row r="4" spans="2:11">
      <c r="B4" s="120"/>
    </row>
    <row r="5" spans="2:11">
      <c r="B5" s="120" t="str">
        <f>'Advance Payment'!B5</f>
        <v>Date of Application:</v>
      </c>
      <c r="J5" s="372">
        <f>'Advance Payment'!J5</f>
        <v>39873</v>
      </c>
      <c r="K5" s="121"/>
    </row>
    <row r="6" spans="2:11">
      <c r="B6" s="120"/>
    </row>
    <row r="7" spans="2:11">
      <c r="B7" s="120" t="str">
        <f>'Advance Payment'!B7</f>
        <v>Application No:</v>
      </c>
      <c r="D7" s="114"/>
      <c r="E7" s="114"/>
      <c r="F7" s="114"/>
      <c r="G7" s="114"/>
      <c r="H7" s="114"/>
      <c r="I7" s="114"/>
      <c r="J7" s="122">
        <f>'Advance Payment'!J7</f>
        <v>11</v>
      </c>
    </row>
    <row r="8" spans="2:11">
      <c r="B8" s="120"/>
      <c r="D8" s="114"/>
      <c r="E8" s="114"/>
      <c r="F8" s="114"/>
      <c r="G8" s="114"/>
      <c r="H8" s="114"/>
      <c r="I8" s="114"/>
      <c r="J8" s="122"/>
    </row>
    <row r="9" spans="2:11" ht="18">
      <c r="B9" s="123" t="s">
        <v>179</v>
      </c>
      <c r="D9" s="114"/>
      <c r="E9" s="114"/>
      <c r="F9" s="114"/>
      <c r="G9" s="114"/>
      <c r="H9" s="114"/>
      <c r="I9" s="114"/>
      <c r="J9" s="122"/>
    </row>
    <row r="10" spans="2:11">
      <c r="B10" s="120"/>
      <c r="D10" s="114"/>
      <c r="E10" s="114"/>
      <c r="F10" s="114"/>
      <c r="G10" s="114"/>
      <c r="H10" s="114"/>
      <c r="I10" s="114"/>
      <c r="J10" s="124"/>
    </row>
    <row r="11" spans="2:11" ht="18">
      <c r="B11" s="1016" t="s">
        <v>187</v>
      </c>
      <c r="C11" s="1016"/>
      <c r="D11" s="1016"/>
      <c r="E11" s="1016"/>
      <c r="F11" s="1016"/>
      <c r="G11" s="1016"/>
      <c r="H11" s="1016"/>
      <c r="I11" s="1016"/>
      <c r="J11" s="1016"/>
    </row>
    <row r="12" spans="2:11">
      <c r="B12" s="120"/>
      <c r="D12" s="114"/>
      <c r="E12" s="114"/>
      <c r="F12" s="114"/>
      <c r="G12" s="114"/>
      <c r="H12" s="114"/>
      <c r="I12" s="114"/>
      <c r="J12" s="124"/>
    </row>
    <row r="13" spans="2:11" ht="15.75" customHeight="1">
      <c r="B13" s="126"/>
      <c r="C13" s="127"/>
      <c r="D13" s="1017" t="s">
        <v>61</v>
      </c>
      <c r="E13" s="1018" t="s">
        <v>62</v>
      </c>
      <c r="F13" s="1018"/>
      <c r="G13" s="1018"/>
      <c r="H13" s="1018"/>
      <c r="I13" s="1018"/>
      <c r="J13" s="1018"/>
    </row>
    <row r="14" spans="2:11">
      <c r="B14" s="128" t="s">
        <v>63</v>
      </c>
      <c r="C14" s="129" t="s">
        <v>64</v>
      </c>
      <c r="D14" s="1017"/>
      <c r="E14" s="1033" t="s">
        <v>65</v>
      </c>
      <c r="F14" s="1033"/>
      <c r="G14" s="1033" t="s">
        <v>66</v>
      </c>
      <c r="H14" s="1033"/>
      <c r="I14" s="1033" t="s">
        <v>67</v>
      </c>
      <c r="J14" s="1033"/>
    </row>
    <row r="15" spans="2:11">
      <c r="B15" s="130"/>
      <c r="C15" s="131"/>
      <c r="D15" s="1017"/>
      <c r="E15" s="373" t="s">
        <v>68</v>
      </c>
      <c r="F15" s="133" t="s">
        <v>69</v>
      </c>
      <c r="G15" s="373" t="s">
        <v>68</v>
      </c>
      <c r="H15" s="133" t="s">
        <v>69</v>
      </c>
      <c r="I15" s="373" t="s">
        <v>68</v>
      </c>
      <c r="J15" s="133" t="s">
        <v>69</v>
      </c>
    </row>
    <row r="16" spans="2:11">
      <c r="B16" s="134"/>
      <c r="C16" s="135"/>
      <c r="D16" s="136"/>
      <c r="E16" s="137"/>
      <c r="F16" s="374"/>
      <c r="G16" s="137"/>
      <c r="H16" s="375"/>
      <c r="I16" s="137"/>
      <c r="J16" s="374"/>
    </row>
    <row r="17" spans="2:14">
      <c r="B17" s="140">
        <v>1</v>
      </c>
      <c r="C17" s="141" t="s">
        <v>179</v>
      </c>
      <c r="D17" s="136"/>
      <c r="E17" s="142"/>
      <c r="F17" s="376"/>
      <c r="G17" s="142"/>
      <c r="H17" s="377"/>
      <c r="I17" s="142"/>
      <c r="J17" s="376"/>
    </row>
    <row r="18" spans="2:14">
      <c r="B18" s="134"/>
      <c r="C18" s="135"/>
      <c r="D18" s="136"/>
      <c r="E18" s="142"/>
      <c r="F18" s="376"/>
      <c r="G18" s="142"/>
      <c r="H18" s="377"/>
      <c r="I18" s="142"/>
      <c r="J18" s="376"/>
    </row>
    <row r="19" spans="2:14">
      <c r="B19" s="134">
        <v>1.1000000000000001</v>
      </c>
      <c r="C19" s="135" t="s">
        <v>188</v>
      </c>
      <c r="D19" s="359" t="s">
        <v>189</v>
      </c>
      <c r="E19" s="142"/>
      <c r="F19" s="376"/>
      <c r="G19" s="142"/>
      <c r="H19" s="377"/>
      <c r="I19" s="142"/>
      <c r="J19" s="376"/>
    </row>
    <row r="20" spans="2:14">
      <c r="B20" s="134"/>
      <c r="C20" s="135"/>
      <c r="D20" s="136"/>
      <c r="E20" s="142"/>
      <c r="F20" s="376"/>
      <c r="G20" s="142"/>
      <c r="H20" s="377"/>
      <c r="I20" s="142"/>
      <c r="J20" s="376"/>
    </row>
    <row r="21" spans="2:14">
      <c r="B21" s="134">
        <v>1.2</v>
      </c>
      <c r="C21" s="146" t="s">
        <v>190</v>
      </c>
      <c r="D21" s="136">
        <v>110228.24</v>
      </c>
      <c r="E21" s="142"/>
      <c r="F21" s="376"/>
      <c r="G21" s="378">
        <f>+I21-E21</f>
        <v>0</v>
      </c>
      <c r="H21" s="379">
        <f>+J21-F21</f>
        <v>0</v>
      </c>
      <c r="I21" s="142"/>
      <c r="J21" s="376"/>
    </row>
    <row r="22" spans="2:14">
      <c r="B22" s="134"/>
      <c r="D22" s="136"/>
      <c r="E22" s="142"/>
      <c r="F22" s="376"/>
      <c r="G22" s="142"/>
      <c r="H22" s="377"/>
      <c r="I22" s="142"/>
      <c r="J22" s="376"/>
    </row>
    <row r="23" spans="2:14">
      <c r="B23" s="134">
        <v>1.3</v>
      </c>
      <c r="C23" s="116" t="s">
        <v>191</v>
      </c>
      <c r="D23" s="362">
        <v>64071.44</v>
      </c>
      <c r="E23" s="142"/>
      <c r="F23" s="376"/>
      <c r="G23" s="378">
        <f>+I23-E23</f>
        <v>0</v>
      </c>
      <c r="H23" s="379">
        <f>+J23-F23</f>
        <v>0</v>
      </c>
      <c r="I23" s="142"/>
      <c r="J23" s="376"/>
    </row>
    <row r="24" spans="2:14">
      <c r="B24" s="134"/>
      <c r="D24" s="362"/>
      <c r="E24" s="142"/>
      <c r="F24" s="376"/>
      <c r="G24" s="142"/>
      <c r="H24" s="377"/>
      <c r="I24" s="142"/>
      <c r="J24" s="376"/>
    </row>
    <row r="25" spans="2:14">
      <c r="B25" s="134">
        <v>1.4</v>
      </c>
      <c r="C25" s="116" t="s">
        <v>192</v>
      </c>
      <c r="D25" s="362">
        <v>509200</v>
      </c>
      <c r="E25" s="142"/>
      <c r="F25" s="376"/>
      <c r="G25" s="378">
        <f>+I25-E25</f>
        <v>0</v>
      </c>
      <c r="H25" s="379">
        <f>+J25-F25</f>
        <v>0</v>
      </c>
      <c r="I25" s="142"/>
      <c r="J25" s="376"/>
    </row>
    <row r="26" spans="2:14">
      <c r="B26" s="134"/>
      <c r="D26" s="362"/>
      <c r="E26" s="142"/>
      <c r="F26" s="376"/>
      <c r="G26" s="142"/>
      <c r="H26" s="377"/>
      <c r="I26" s="142"/>
      <c r="J26" s="376"/>
    </row>
    <row r="27" spans="2:14">
      <c r="B27" s="134">
        <v>1.5</v>
      </c>
      <c r="C27" s="114" t="s">
        <v>193</v>
      </c>
      <c r="D27" s="359" t="s">
        <v>189</v>
      </c>
      <c r="E27" s="142"/>
      <c r="F27" s="376"/>
      <c r="G27" s="142"/>
      <c r="H27" s="377"/>
      <c r="I27" s="142"/>
      <c r="J27" s="376"/>
    </row>
    <row r="28" spans="2:14">
      <c r="B28" s="134"/>
      <c r="D28" s="362"/>
      <c r="E28" s="142"/>
      <c r="F28" s="376"/>
      <c r="G28" s="142"/>
      <c r="H28" s="377"/>
      <c r="I28" s="142"/>
      <c r="J28" s="376"/>
    </row>
    <row r="29" spans="2:14">
      <c r="B29" s="134">
        <v>1.6</v>
      </c>
      <c r="C29" s="116" t="s">
        <v>193</v>
      </c>
      <c r="D29" s="362" t="s">
        <v>189</v>
      </c>
      <c r="E29" s="142"/>
      <c r="F29" s="376"/>
      <c r="G29" s="142"/>
      <c r="H29" s="377"/>
      <c r="I29" s="142"/>
      <c r="J29" s="376"/>
    </row>
    <row r="30" spans="2:14">
      <c r="B30" s="134"/>
      <c r="D30" s="362"/>
      <c r="E30" s="142"/>
      <c r="F30" s="376"/>
      <c r="G30" s="142"/>
      <c r="H30" s="377"/>
      <c r="I30" s="142"/>
      <c r="J30" s="376"/>
    </row>
    <row r="31" spans="2:14">
      <c r="B31" s="134">
        <v>1.7000000000000002</v>
      </c>
      <c r="C31" s="116" t="s">
        <v>194</v>
      </c>
      <c r="D31" s="362">
        <v>51071506.789999999</v>
      </c>
      <c r="E31" s="378">
        <v>0.26</v>
      </c>
      <c r="F31" s="380">
        <v>13354958</v>
      </c>
      <c r="G31" s="378">
        <f>+I31-E31</f>
        <v>0</v>
      </c>
      <c r="H31" s="379">
        <f>+J31-F31</f>
        <v>0</v>
      </c>
      <c r="I31" s="381">
        <f>J31/D31</f>
        <v>0.26</v>
      </c>
      <c r="J31" s="382">
        <f>+'◄Formwork'!O94</f>
        <v>13354958</v>
      </c>
      <c r="L31" s="383">
        <f>22191310</f>
        <v>22191310</v>
      </c>
      <c r="M31" s="118">
        <v>0.8</v>
      </c>
      <c r="N31" s="383">
        <f>+L31*M31</f>
        <v>17753048</v>
      </c>
    </row>
    <row r="32" spans="2:14">
      <c r="B32" s="134"/>
      <c r="D32" s="136"/>
      <c r="E32" s="142"/>
      <c r="F32" s="376"/>
      <c r="G32" s="142"/>
      <c r="H32" s="377"/>
      <c r="I32" s="142"/>
      <c r="J32" s="376"/>
      <c r="N32" s="384">
        <f>+J31-N31</f>
        <v>-4398090</v>
      </c>
    </row>
    <row r="33" spans="2:10">
      <c r="B33" s="134">
        <v>1.8</v>
      </c>
      <c r="C33" s="116" t="s">
        <v>195</v>
      </c>
      <c r="D33" s="136">
        <v>32144.5</v>
      </c>
      <c r="E33" s="142"/>
      <c r="F33" s="376"/>
      <c r="G33" s="378">
        <f>+I33-E33</f>
        <v>0</v>
      </c>
      <c r="H33" s="379">
        <f>+J33-F33</f>
        <v>0</v>
      </c>
      <c r="I33" s="142"/>
      <c r="J33" s="376"/>
    </row>
    <row r="34" spans="2:10">
      <c r="B34" s="147"/>
      <c r="C34" s="135"/>
      <c r="D34" s="362"/>
      <c r="E34" s="142"/>
      <c r="F34" s="376"/>
      <c r="G34" s="142"/>
      <c r="H34" s="377"/>
      <c r="I34" s="142"/>
      <c r="J34" s="376"/>
    </row>
    <row r="35" spans="2:10">
      <c r="B35" s="147">
        <v>1.9</v>
      </c>
      <c r="C35" s="135" t="s">
        <v>196</v>
      </c>
      <c r="D35" s="362">
        <v>81596753.790000007</v>
      </c>
      <c r="E35" s="142"/>
      <c r="F35" s="376"/>
      <c r="G35" s="378">
        <f>+I35-E35</f>
        <v>0</v>
      </c>
      <c r="H35" s="379">
        <f>+J35-F35</f>
        <v>0</v>
      </c>
      <c r="I35" s="142"/>
      <c r="J35" s="376"/>
    </row>
    <row r="36" spans="2:10">
      <c r="B36" s="147"/>
      <c r="C36" s="135"/>
      <c r="D36" s="362"/>
      <c r="E36" s="142"/>
      <c r="F36" s="376"/>
      <c r="G36" s="142"/>
      <c r="H36" s="377"/>
      <c r="I36" s="142"/>
      <c r="J36" s="376"/>
    </row>
    <row r="37" spans="2:10">
      <c r="B37" s="367">
        <v>1.1000000000000001</v>
      </c>
      <c r="C37" s="135" t="s">
        <v>197</v>
      </c>
      <c r="D37" s="362">
        <v>57422108.310000002</v>
      </c>
      <c r="E37" s="142"/>
      <c r="F37" s="376"/>
      <c r="G37" s="378">
        <f>+I37-E37</f>
        <v>0</v>
      </c>
      <c r="H37" s="379">
        <f>+J37-F37</f>
        <v>0</v>
      </c>
      <c r="I37" s="142"/>
      <c r="J37" s="376"/>
    </row>
    <row r="38" spans="2:10">
      <c r="B38" s="147"/>
      <c r="C38" s="146"/>
      <c r="D38" s="362"/>
      <c r="E38" s="142"/>
      <c r="F38" s="376"/>
      <c r="G38" s="142"/>
      <c r="H38" s="377"/>
      <c r="I38" s="142"/>
      <c r="J38" s="376"/>
    </row>
    <row r="39" spans="2:10">
      <c r="B39" s="147">
        <v>1.1100000000000001</v>
      </c>
      <c r="C39" s="135" t="s">
        <v>198</v>
      </c>
      <c r="D39" s="362">
        <v>10311307.199999999</v>
      </c>
      <c r="E39" s="142"/>
      <c r="F39" s="376"/>
      <c r="G39" s="378">
        <f>+I39-E39</f>
        <v>0</v>
      </c>
      <c r="H39" s="379">
        <f>+J39-F39</f>
        <v>0</v>
      </c>
      <c r="I39" s="142"/>
      <c r="J39" s="376"/>
    </row>
    <row r="40" spans="2:10">
      <c r="B40" s="147"/>
      <c r="C40" s="135"/>
      <c r="D40" s="362"/>
      <c r="E40" s="142"/>
      <c r="F40" s="376"/>
      <c r="G40" s="142"/>
      <c r="H40" s="377"/>
      <c r="I40" s="142"/>
      <c r="J40" s="376"/>
    </row>
    <row r="41" spans="2:10">
      <c r="B41" s="147">
        <v>1.1200000000000001</v>
      </c>
      <c r="C41" s="135" t="s">
        <v>199</v>
      </c>
      <c r="D41" s="362">
        <v>3182679.73</v>
      </c>
      <c r="E41" s="142"/>
      <c r="F41" s="376"/>
      <c r="G41" s="378">
        <f>+I41-E41</f>
        <v>0</v>
      </c>
      <c r="H41" s="379">
        <f>+J41-F41</f>
        <v>0</v>
      </c>
      <c r="I41" s="142"/>
      <c r="J41" s="376"/>
    </row>
    <row r="42" spans="2:10">
      <c r="B42" s="147"/>
      <c r="C42" s="135"/>
      <c r="D42" s="362"/>
      <c r="E42" s="142"/>
      <c r="F42" s="376"/>
      <c r="G42" s="142"/>
      <c r="H42" s="377"/>
      <c r="I42" s="142"/>
      <c r="J42" s="376"/>
    </row>
    <row r="43" spans="2:10">
      <c r="B43" s="147"/>
      <c r="C43" s="135"/>
      <c r="D43" s="362"/>
      <c r="E43" s="142"/>
      <c r="F43" s="376"/>
      <c r="G43" s="142"/>
      <c r="H43" s="377"/>
      <c r="I43" s="142"/>
      <c r="J43" s="376"/>
    </row>
    <row r="44" spans="2:10">
      <c r="B44" s="134"/>
      <c r="C44" s="135"/>
      <c r="D44" s="362"/>
      <c r="E44" s="142"/>
      <c r="F44" s="376"/>
      <c r="G44" s="142"/>
      <c r="H44" s="377"/>
      <c r="I44" s="142"/>
      <c r="J44" s="376"/>
    </row>
    <row r="45" spans="2:10">
      <c r="B45" s="150"/>
      <c r="C45" s="151"/>
      <c r="D45" s="385"/>
      <c r="E45" s="386"/>
      <c r="F45" s="387"/>
      <c r="G45" s="386"/>
      <c r="H45" s="387"/>
      <c r="I45" s="388"/>
      <c r="J45" s="389"/>
    </row>
    <row r="46" spans="2:10">
      <c r="B46" s="134"/>
      <c r="C46" s="141" t="s">
        <v>91</v>
      </c>
      <c r="D46" s="304">
        <f>SUM(D16:D44)</f>
        <v>204300000</v>
      </c>
      <c r="E46" s="390">
        <f>+F46/$D$46</f>
        <v>7.0000000000000007E-2</v>
      </c>
      <c r="F46" s="391">
        <f>SUM(F16:F44)</f>
        <v>13354958</v>
      </c>
      <c r="G46" s="390">
        <f>+H46/$D$46</f>
        <v>0</v>
      </c>
      <c r="H46" s="391">
        <f>SUM(H16:H44)</f>
        <v>0</v>
      </c>
      <c r="I46" s="390">
        <f>+J46/$D$46</f>
        <v>7.0000000000000007E-2</v>
      </c>
      <c r="J46" s="391">
        <f>SUM(J16:J44)</f>
        <v>13354958</v>
      </c>
    </row>
    <row r="47" spans="2:10">
      <c r="B47" s="158"/>
      <c r="C47" s="159"/>
      <c r="D47" s="392"/>
      <c r="E47" s="393"/>
      <c r="F47" s="394"/>
      <c r="G47" s="393"/>
      <c r="H47" s="394"/>
      <c r="I47" s="395"/>
      <c r="J47" s="396"/>
    </row>
    <row r="48" spans="2:10" ht="9" customHeight="1"/>
    <row r="50" spans="4:4">
      <c r="D50" s="397"/>
    </row>
    <row r="51" spans="4:4">
      <c r="D51" s="397"/>
    </row>
    <row r="53" spans="4:4">
      <c r="D53" s="398"/>
    </row>
    <row r="59" spans="4:4" ht="15.75" customHeight="1"/>
  </sheetData>
  <sheetProtection selectLockedCells="1" selectUnlockedCells="1"/>
  <mergeCells count="6">
    <mergeCell ref="B11:J11"/>
    <mergeCell ref="D13:D15"/>
    <mergeCell ref="E13:J13"/>
    <mergeCell ref="E14:F14"/>
    <mergeCell ref="G14:H14"/>
    <mergeCell ref="I14:J14"/>
  </mergeCells>
  <pageMargins left="0.75" right="0" top="0.75" bottom="0.5" header="0.51180555555555551" footer="0.51180555555555551"/>
  <pageSetup paperSize="9" scale="70" firstPageNumber="0"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0"/>
  </sheetPr>
  <dimension ref="A1:T114"/>
  <sheetViews>
    <sheetView zoomScaleNormal="100" workbookViewId="0"/>
  </sheetViews>
  <sheetFormatPr defaultColWidth="9.08984375" defaultRowHeight="15.5"/>
  <cols>
    <col min="1" max="1" width="9.54296875" style="399" customWidth="1"/>
    <col min="2" max="2" width="36.54296875" style="399" customWidth="1"/>
    <col min="3" max="3" width="12.90625" style="400" customWidth="1"/>
    <col min="4" max="4" width="6" style="399" customWidth="1"/>
    <col min="5" max="5" width="8.36328125" style="399" customWidth="1"/>
    <col min="6" max="6" width="14.453125" style="399" customWidth="1"/>
    <col min="7" max="8" width="7.54296875" style="399" customWidth="1"/>
    <col min="9" max="9" width="14.453125" style="383" customWidth="1"/>
    <col min="10" max="11" width="7.54296875" style="399" customWidth="1"/>
    <col min="12" max="12" width="14.453125" style="383" customWidth="1"/>
    <col min="13" max="14" width="7.54296875" style="401" customWidth="1"/>
    <col min="15" max="15" width="14.08984375" style="399" customWidth="1"/>
    <col min="16" max="16" width="3.54296875" style="399" customWidth="1"/>
    <col min="17" max="20" width="12.36328125" style="399" customWidth="1"/>
    <col min="21" max="16384" width="9.08984375" style="399"/>
  </cols>
  <sheetData>
    <row r="1" spans="1:20">
      <c r="A1" s="120" t="s">
        <v>200</v>
      </c>
    </row>
    <row r="2" spans="1:20">
      <c r="A2" s="120" t="s">
        <v>95</v>
      </c>
      <c r="M2" s="402"/>
      <c r="N2" s="402"/>
      <c r="O2" s="372">
        <f>'Structural Sum'!J5</f>
        <v>39873</v>
      </c>
    </row>
    <row r="3" spans="1:20">
      <c r="A3" s="120" t="str">
        <f>'Structural Sum'!B7</f>
        <v>Application No:</v>
      </c>
      <c r="C3" s="403">
        <f>'Structural Sum'!J7</f>
        <v>11</v>
      </c>
      <c r="E3" s="404"/>
      <c r="F3" s="404"/>
      <c r="G3" s="404"/>
      <c r="H3" s="404"/>
      <c r="I3" s="405"/>
      <c r="J3" s="404"/>
      <c r="K3" s="404"/>
      <c r="L3" s="405"/>
    </row>
    <row r="4" spans="1:20" ht="11.25" customHeight="1"/>
    <row r="5" spans="1:20">
      <c r="A5" s="406" t="s">
        <v>201</v>
      </c>
      <c r="B5" s="407" t="s">
        <v>202</v>
      </c>
      <c r="C5" s="408"/>
      <c r="D5" s="409"/>
      <c r="E5" s="409"/>
      <c r="F5" s="410"/>
      <c r="G5" s="410"/>
      <c r="H5" s="410"/>
      <c r="I5" s="411"/>
      <c r="J5" s="410"/>
      <c r="K5" s="410"/>
      <c r="L5" s="411"/>
      <c r="M5" s="412"/>
      <c r="N5" s="412"/>
      <c r="O5" s="413"/>
    </row>
    <row r="6" spans="1:20">
      <c r="A6" s="414" t="s">
        <v>203</v>
      </c>
      <c r="B6" s="415" t="s">
        <v>194</v>
      </c>
      <c r="C6" s="416"/>
      <c r="D6" s="415"/>
      <c r="E6" s="415"/>
      <c r="F6" s="417"/>
      <c r="G6" s="417"/>
      <c r="H6" s="417"/>
      <c r="I6" s="418"/>
      <c r="J6" s="417"/>
      <c r="K6" s="417"/>
      <c r="L6" s="418"/>
      <c r="M6" s="419"/>
      <c r="N6" s="419"/>
      <c r="O6" s="420"/>
    </row>
    <row r="7" spans="1:20" ht="11.25" customHeight="1">
      <c r="A7" s="421"/>
    </row>
    <row r="8" spans="1:20">
      <c r="A8" s="422"/>
      <c r="B8" s="422"/>
      <c r="C8" s="423"/>
      <c r="D8" s="422"/>
    </row>
    <row r="9" spans="1:20" ht="16.25" customHeight="1">
      <c r="A9" s="424" t="s">
        <v>204</v>
      </c>
      <c r="B9" s="424" t="s">
        <v>161</v>
      </c>
      <c r="C9" s="425" t="s">
        <v>205</v>
      </c>
      <c r="D9" s="424" t="s">
        <v>206</v>
      </c>
      <c r="E9" s="424" t="s">
        <v>207</v>
      </c>
      <c r="F9" s="424" t="s">
        <v>208</v>
      </c>
      <c r="G9" s="1034" t="s">
        <v>62</v>
      </c>
      <c r="H9" s="1034"/>
      <c r="I9" s="1034"/>
      <c r="J9" s="1034"/>
      <c r="K9" s="1034"/>
      <c r="L9" s="1034"/>
      <c r="M9" s="1034"/>
      <c r="N9" s="1034"/>
      <c r="O9" s="1034"/>
      <c r="Q9" s="1035" t="s">
        <v>209</v>
      </c>
      <c r="R9" s="1035"/>
      <c r="S9" s="1035"/>
      <c r="T9" s="1035"/>
    </row>
    <row r="10" spans="1:20" ht="16.5" customHeight="1">
      <c r="A10" s="426"/>
      <c r="B10" s="427"/>
      <c r="C10" s="428"/>
      <c r="D10" s="429"/>
      <c r="E10" s="429"/>
      <c r="F10" s="429"/>
      <c r="G10" s="1036" t="s">
        <v>65</v>
      </c>
      <c r="H10" s="1036"/>
      <c r="I10" s="1036"/>
      <c r="J10" s="1037" t="s">
        <v>66</v>
      </c>
      <c r="K10" s="1037"/>
      <c r="L10" s="1037"/>
      <c r="M10" s="1037" t="s">
        <v>67</v>
      </c>
      <c r="N10" s="1037"/>
      <c r="O10" s="1037"/>
      <c r="Q10" s="1038" t="s">
        <v>210</v>
      </c>
      <c r="R10" s="1038" t="s">
        <v>211</v>
      </c>
      <c r="S10" s="1039" t="s">
        <v>207</v>
      </c>
      <c r="T10" s="1040" t="s">
        <v>212</v>
      </c>
    </row>
    <row r="11" spans="1:20" ht="16.5" customHeight="1">
      <c r="A11" s="430"/>
      <c r="B11" s="431"/>
      <c r="C11" s="432"/>
      <c r="D11" s="433"/>
      <c r="E11" s="433"/>
      <c r="F11" s="433"/>
      <c r="G11" s="434" t="s">
        <v>68</v>
      </c>
      <c r="H11" s="435" t="s">
        <v>205</v>
      </c>
      <c r="I11" s="436" t="s">
        <v>69</v>
      </c>
      <c r="J11" s="437" t="s">
        <v>68</v>
      </c>
      <c r="K11" s="435" t="s">
        <v>205</v>
      </c>
      <c r="L11" s="436" t="s">
        <v>69</v>
      </c>
      <c r="M11" s="437" t="s">
        <v>68</v>
      </c>
      <c r="N11" s="435" t="s">
        <v>205</v>
      </c>
      <c r="O11" s="438" t="s">
        <v>69</v>
      </c>
      <c r="Q11" s="1038"/>
      <c r="R11" s="1038"/>
      <c r="S11" s="1038"/>
      <c r="T11" s="1038"/>
    </row>
    <row r="12" spans="1:20" ht="16.5" customHeight="1">
      <c r="A12" s="439"/>
      <c r="B12" s="440"/>
      <c r="C12" s="441"/>
      <c r="D12" s="442"/>
      <c r="E12" s="442"/>
      <c r="F12" s="443"/>
      <c r="G12" s="444"/>
      <c r="H12" s="445"/>
      <c r="I12" s="446"/>
      <c r="J12" s="444"/>
      <c r="K12" s="445"/>
      <c r="L12" s="446"/>
      <c r="M12" s="444"/>
      <c r="N12" s="445"/>
      <c r="O12" s="446"/>
      <c r="Q12" s="447"/>
      <c r="R12" s="448"/>
      <c r="S12" s="447"/>
      <c r="T12" s="449"/>
    </row>
    <row r="13" spans="1:20" ht="16.5" customHeight="1">
      <c r="A13" s="450"/>
      <c r="B13" s="451" t="s">
        <v>194</v>
      </c>
      <c r="C13" s="452"/>
      <c r="D13" s="453"/>
      <c r="E13" s="454"/>
      <c r="F13" s="455"/>
      <c r="G13" s="456"/>
      <c r="H13" s="457"/>
      <c r="I13" s="458"/>
      <c r="J13" s="456"/>
      <c r="K13" s="457"/>
      <c r="L13" s="458"/>
      <c r="M13" s="456"/>
      <c r="N13" s="457"/>
      <c r="O13" s="458"/>
      <c r="Q13" s="447"/>
      <c r="R13" s="448"/>
      <c r="S13" s="447"/>
      <c r="T13" s="449"/>
    </row>
    <row r="14" spans="1:20" ht="16.5" customHeight="1">
      <c r="A14" s="450"/>
      <c r="B14" s="459"/>
      <c r="C14" s="452"/>
      <c r="D14" s="453"/>
      <c r="E14" s="454"/>
      <c r="F14" s="460"/>
      <c r="G14" s="456"/>
      <c r="H14" s="457"/>
      <c r="I14" s="458"/>
      <c r="J14" s="456"/>
      <c r="K14" s="457"/>
      <c r="L14" s="458"/>
      <c r="M14" s="461"/>
      <c r="N14" s="462"/>
      <c r="O14" s="463"/>
      <c r="Q14" s="447"/>
      <c r="R14" s="448"/>
      <c r="S14" s="447"/>
      <c r="T14" s="449"/>
    </row>
    <row r="15" spans="1:20" ht="16.5" customHeight="1">
      <c r="A15" s="450" t="s">
        <v>213</v>
      </c>
      <c r="B15" s="459" t="s">
        <v>214</v>
      </c>
      <c r="C15" s="452">
        <v>560.67999999999995</v>
      </c>
      <c r="D15" s="453" t="s">
        <v>215</v>
      </c>
      <c r="E15" s="454">
        <v>280.73</v>
      </c>
      <c r="F15" s="455">
        <f>C15*E15</f>
        <v>157399.70000000001</v>
      </c>
      <c r="G15" s="461">
        <v>0.25</v>
      </c>
      <c r="H15" s="462"/>
      <c r="I15" s="463">
        <v>39349.93</v>
      </c>
      <c r="J15" s="378">
        <f>+M15-G15</f>
        <v>0</v>
      </c>
      <c r="K15" s="464"/>
      <c r="L15" s="465">
        <f>+O15-I15</f>
        <v>0</v>
      </c>
      <c r="M15" s="466">
        <v>0.25</v>
      </c>
      <c r="N15" s="467"/>
      <c r="O15" s="468">
        <f>F15*M15</f>
        <v>39349.93</v>
      </c>
      <c r="Q15" s="447">
        <v>560.67999999999995</v>
      </c>
      <c r="R15" s="448">
        <f>+C15-Q15</f>
        <v>0</v>
      </c>
      <c r="S15" s="447">
        <f>E15</f>
        <v>280.73</v>
      </c>
      <c r="T15" s="449">
        <f>+R15*S15</f>
        <v>0</v>
      </c>
    </row>
    <row r="16" spans="1:20" ht="16.5" customHeight="1">
      <c r="A16" s="450"/>
      <c r="B16" s="459"/>
      <c r="C16" s="452"/>
      <c r="D16" s="453"/>
      <c r="E16" s="454"/>
      <c r="F16" s="455"/>
      <c r="G16" s="469"/>
      <c r="H16" s="470"/>
      <c r="I16" s="471"/>
      <c r="J16" s="456"/>
      <c r="K16" s="457"/>
      <c r="L16" s="458"/>
      <c r="M16" s="461"/>
      <c r="N16" s="462"/>
      <c r="O16" s="463"/>
      <c r="Q16" s="447"/>
      <c r="R16" s="448"/>
      <c r="S16" s="447"/>
      <c r="T16" s="449"/>
    </row>
    <row r="17" spans="1:20" ht="16.5" customHeight="1">
      <c r="A17" s="450" t="s">
        <v>216</v>
      </c>
      <c r="B17" s="459" t="s">
        <v>217</v>
      </c>
      <c r="C17" s="452">
        <v>2488.9299999999998</v>
      </c>
      <c r="D17" s="453" t="s">
        <v>215</v>
      </c>
      <c r="E17" s="454">
        <v>380.7</v>
      </c>
      <c r="F17" s="455">
        <f>C17*E17</f>
        <v>947535.65</v>
      </c>
      <c r="G17" s="469">
        <v>0.25</v>
      </c>
      <c r="H17" s="470"/>
      <c r="I17" s="471">
        <v>236883.91</v>
      </c>
      <c r="J17" s="378">
        <f>+M17-G17</f>
        <v>0</v>
      </c>
      <c r="K17" s="464"/>
      <c r="L17" s="465">
        <f>+O17-I17</f>
        <v>0</v>
      </c>
      <c r="M17" s="461">
        <f>$M$15</f>
        <v>0.25</v>
      </c>
      <c r="N17" s="462"/>
      <c r="O17" s="463">
        <f>F17*M17</f>
        <v>236883.91</v>
      </c>
      <c r="Q17" s="447">
        <v>2488.9299999999998</v>
      </c>
      <c r="R17" s="448">
        <f>+C17-Q17</f>
        <v>0</v>
      </c>
      <c r="S17" s="447">
        <f>E17</f>
        <v>380.7</v>
      </c>
      <c r="T17" s="449">
        <f>+R17*S17</f>
        <v>0</v>
      </c>
    </row>
    <row r="18" spans="1:20" ht="16.5" customHeight="1">
      <c r="A18" s="450"/>
      <c r="B18" s="459"/>
      <c r="C18" s="452"/>
      <c r="D18" s="453"/>
      <c r="E18" s="454"/>
      <c r="F18" s="455"/>
      <c r="G18" s="469"/>
      <c r="H18" s="470"/>
      <c r="I18" s="471"/>
      <c r="J18" s="456"/>
      <c r="K18" s="457"/>
      <c r="L18" s="458"/>
      <c r="M18" s="461"/>
      <c r="N18" s="462"/>
      <c r="O18" s="463"/>
      <c r="Q18" s="447"/>
      <c r="R18" s="448"/>
      <c r="S18" s="447"/>
      <c r="T18" s="449"/>
    </row>
    <row r="19" spans="1:20" ht="16.5" customHeight="1">
      <c r="A19" s="450" t="s">
        <v>218</v>
      </c>
      <c r="B19" s="459" t="s">
        <v>219</v>
      </c>
      <c r="C19" s="452">
        <v>19343.32</v>
      </c>
      <c r="D19" s="453" t="s">
        <v>215</v>
      </c>
      <c r="E19" s="454">
        <v>155.6</v>
      </c>
      <c r="F19" s="455">
        <f>C19*E19</f>
        <v>3009820.59</v>
      </c>
      <c r="G19" s="469">
        <v>0.25</v>
      </c>
      <c r="H19" s="470"/>
      <c r="I19" s="471">
        <v>752455.15</v>
      </c>
      <c r="J19" s="378">
        <f>+M19-G19</f>
        <v>0</v>
      </c>
      <c r="K19" s="464"/>
      <c r="L19" s="465">
        <f>+O19-I19</f>
        <v>0</v>
      </c>
      <c r="M19" s="461">
        <f>$M$15</f>
        <v>0.25</v>
      </c>
      <c r="N19" s="462"/>
      <c r="O19" s="463">
        <f>F19*M19</f>
        <v>752455.15</v>
      </c>
      <c r="Q19" s="447">
        <v>19343.32</v>
      </c>
      <c r="R19" s="448">
        <f>+C19-Q19</f>
        <v>0</v>
      </c>
      <c r="S19" s="447">
        <f>E19</f>
        <v>155.6</v>
      </c>
      <c r="T19" s="449">
        <f>+R19*S19</f>
        <v>0</v>
      </c>
    </row>
    <row r="20" spans="1:20" ht="16.5" customHeight="1">
      <c r="A20" s="450"/>
      <c r="B20" s="459"/>
      <c r="C20" s="452"/>
      <c r="D20" s="453"/>
      <c r="E20" s="454"/>
      <c r="F20" s="455"/>
      <c r="G20" s="469"/>
      <c r="H20" s="470"/>
      <c r="I20" s="471"/>
      <c r="J20" s="456"/>
      <c r="K20" s="457"/>
      <c r="L20" s="458"/>
      <c r="M20" s="461"/>
      <c r="N20" s="462"/>
      <c r="O20" s="463"/>
      <c r="Q20" s="447"/>
      <c r="R20" s="448"/>
      <c r="S20" s="447"/>
      <c r="T20" s="449"/>
    </row>
    <row r="21" spans="1:20" ht="16.5" customHeight="1">
      <c r="A21" s="450" t="s">
        <v>220</v>
      </c>
      <c r="B21" s="459" t="s">
        <v>221</v>
      </c>
      <c r="C21" s="452">
        <v>3600.64</v>
      </c>
      <c r="D21" s="453" t="s">
        <v>215</v>
      </c>
      <c r="E21" s="454">
        <v>144.6</v>
      </c>
      <c r="F21" s="455">
        <f>C21*E21</f>
        <v>520652.54</v>
      </c>
      <c r="G21" s="469">
        <v>0.25</v>
      </c>
      <c r="H21" s="470"/>
      <c r="I21" s="471">
        <v>130163.14</v>
      </c>
      <c r="J21" s="378">
        <f>+M21-G21</f>
        <v>0</v>
      </c>
      <c r="K21" s="464"/>
      <c r="L21" s="465">
        <f>+O21-I21</f>
        <v>0</v>
      </c>
      <c r="M21" s="461">
        <f>$M$15</f>
        <v>0.25</v>
      </c>
      <c r="N21" s="462"/>
      <c r="O21" s="463">
        <f>F21*M21</f>
        <v>130163.14</v>
      </c>
      <c r="Q21" s="447">
        <v>3600.64</v>
      </c>
      <c r="R21" s="448">
        <f>+C21-Q21</f>
        <v>0</v>
      </c>
      <c r="S21" s="447">
        <f>E21</f>
        <v>144.6</v>
      </c>
      <c r="T21" s="449">
        <f>+R21*S21</f>
        <v>0</v>
      </c>
    </row>
    <row r="22" spans="1:20" ht="16.5" customHeight="1">
      <c r="A22" s="450"/>
      <c r="B22" s="459"/>
      <c r="C22" s="452"/>
      <c r="D22" s="453"/>
      <c r="E22" s="454"/>
      <c r="F22" s="455"/>
      <c r="G22" s="469"/>
      <c r="H22" s="470"/>
      <c r="I22" s="471"/>
      <c r="J22" s="456"/>
      <c r="K22" s="457"/>
      <c r="L22" s="458"/>
      <c r="M22" s="461"/>
      <c r="N22" s="462"/>
      <c r="O22" s="463"/>
      <c r="Q22" s="447"/>
      <c r="R22" s="448"/>
      <c r="S22" s="447"/>
      <c r="T22" s="449"/>
    </row>
    <row r="23" spans="1:20" ht="16.5" customHeight="1">
      <c r="A23" s="450" t="s">
        <v>222</v>
      </c>
      <c r="B23" s="459" t="s">
        <v>223</v>
      </c>
      <c r="C23" s="452">
        <v>90092.55</v>
      </c>
      <c r="D23" s="453" t="s">
        <v>215</v>
      </c>
      <c r="E23" s="454">
        <v>206.1</v>
      </c>
      <c r="F23" s="455">
        <f>C23*E23</f>
        <v>18568074.559999999</v>
      </c>
      <c r="G23" s="469">
        <v>0.25</v>
      </c>
      <c r="H23" s="470"/>
      <c r="I23" s="471">
        <v>4642018.6399999997</v>
      </c>
      <c r="J23" s="378">
        <f>+M23-G23</f>
        <v>0</v>
      </c>
      <c r="K23" s="464"/>
      <c r="L23" s="465">
        <f>+O23-I23</f>
        <v>0</v>
      </c>
      <c r="M23" s="461">
        <f>$M$15</f>
        <v>0.25</v>
      </c>
      <c r="N23" s="462"/>
      <c r="O23" s="463">
        <f>F23*M23</f>
        <v>4642018.6399999997</v>
      </c>
      <c r="Q23" s="447">
        <v>90092.55</v>
      </c>
      <c r="R23" s="448">
        <f>+C23-Q23</f>
        <v>0</v>
      </c>
      <c r="S23" s="447">
        <f>E23</f>
        <v>206.1</v>
      </c>
      <c r="T23" s="449">
        <f>+R23*S23</f>
        <v>0</v>
      </c>
    </row>
    <row r="24" spans="1:20" ht="16.5" customHeight="1">
      <c r="A24" s="450"/>
      <c r="B24" s="459"/>
      <c r="C24" s="452"/>
      <c r="D24" s="453"/>
      <c r="E24" s="454"/>
      <c r="F24" s="455"/>
      <c r="G24" s="469"/>
      <c r="H24" s="470"/>
      <c r="I24" s="471"/>
      <c r="J24" s="456"/>
      <c r="K24" s="457"/>
      <c r="L24" s="458"/>
      <c r="M24" s="461"/>
      <c r="N24" s="462"/>
      <c r="O24" s="463"/>
      <c r="Q24" s="447"/>
      <c r="R24" s="448"/>
      <c r="S24" s="447"/>
      <c r="T24" s="449"/>
    </row>
    <row r="25" spans="1:20" ht="16.5" customHeight="1">
      <c r="A25" s="450" t="s">
        <v>224</v>
      </c>
      <c r="B25" s="459" t="s">
        <v>225</v>
      </c>
      <c r="C25" s="452">
        <v>17844.87</v>
      </c>
      <c r="D25" s="453" t="s">
        <v>215</v>
      </c>
      <c r="E25" s="454">
        <v>114.3</v>
      </c>
      <c r="F25" s="455">
        <f>C25*E25</f>
        <v>2039668.64</v>
      </c>
      <c r="G25" s="469">
        <v>0.25</v>
      </c>
      <c r="H25" s="470"/>
      <c r="I25" s="471">
        <v>509917.16</v>
      </c>
      <c r="J25" s="378">
        <f>+M25-G25</f>
        <v>0</v>
      </c>
      <c r="K25" s="464"/>
      <c r="L25" s="465">
        <f>+O25-I25</f>
        <v>0</v>
      </c>
      <c r="M25" s="461">
        <f>$M$15</f>
        <v>0.25</v>
      </c>
      <c r="N25" s="462"/>
      <c r="O25" s="463">
        <f>F25*M25</f>
        <v>509917.16</v>
      </c>
      <c r="Q25" s="447">
        <v>17844.87</v>
      </c>
      <c r="R25" s="448">
        <f>+C25-Q25</f>
        <v>0</v>
      </c>
      <c r="S25" s="447">
        <f>E25</f>
        <v>114.3</v>
      </c>
      <c r="T25" s="449">
        <f>+R25*S25</f>
        <v>0</v>
      </c>
    </row>
    <row r="26" spans="1:20" ht="16.5" customHeight="1">
      <c r="A26" s="450"/>
      <c r="B26" s="459"/>
      <c r="C26" s="452"/>
      <c r="D26" s="453"/>
      <c r="E26" s="454"/>
      <c r="F26" s="455"/>
      <c r="G26" s="469"/>
      <c r="H26" s="470"/>
      <c r="I26" s="471"/>
      <c r="J26" s="456"/>
      <c r="K26" s="457"/>
      <c r="L26" s="458"/>
      <c r="M26" s="461"/>
      <c r="N26" s="462"/>
      <c r="O26" s="463"/>
      <c r="Q26" s="447"/>
      <c r="R26" s="448"/>
      <c r="S26" s="447"/>
      <c r="T26" s="449"/>
    </row>
    <row r="27" spans="1:20" ht="16.5" customHeight="1">
      <c r="A27" s="450" t="s">
        <v>226</v>
      </c>
      <c r="B27" s="459" t="s">
        <v>227</v>
      </c>
      <c r="C27" s="452">
        <v>3702.86</v>
      </c>
      <c r="D27" s="453" t="s">
        <v>215</v>
      </c>
      <c r="E27" s="454">
        <v>247</v>
      </c>
      <c r="F27" s="455">
        <f>C27*E27</f>
        <v>914606.42</v>
      </c>
      <c r="G27" s="469">
        <v>0.25</v>
      </c>
      <c r="H27" s="470"/>
      <c r="I27" s="471">
        <v>228651.61</v>
      </c>
      <c r="J27" s="378">
        <f>+M27-G27</f>
        <v>0</v>
      </c>
      <c r="K27" s="464"/>
      <c r="L27" s="465">
        <f>+O27-I27</f>
        <v>0</v>
      </c>
      <c r="M27" s="461">
        <f>$M$15</f>
        <v>0.25</v>
      </c>
      <c r="N27" s="462"/>
      <c r="O27" s="463">
        <f>F27*M27</f>
        <v>228651.61</v>
      </c>
      <c r="Q27" s="447">
        <v>3702.86</v>
      </c>
      <c r="R27" s="448">
        <f>+C27-Q27</f>
        <v>0</v>
      </c>
      <c r="S27" s="447">
        <f>E27</f>
        <v>247</v>
      </c>
      <c r="T27" s="449">
        <f>+R27*S27</f>
        <v>0</v>
      </c>
    </row>
    <row r="28" spans="1:20" ht="16.5" customHeight="1">
      <c r="A28" s="450"/>
      <c r="B28" s="459"/>
      <c r="C28" s="452"/>
      <c r="D28" s="453"/>
      <c r="E28" s="454"/>
      <c r="F28" s="455"/>
      <c r="G28" s="469"/>
      <c r="H28" s="470"/>
      <c r="I28" s="471"/>
      <c r="J28" s="456"/>
      <c r="K28" s="457"/>
      <c r="L28" s="458"/>
      <c r="M28" s="461"/>
      <c r="N28" s="462"/>
      <c r="O28" s="463"/>
      <c r="Q28" s="447"/>
      <c r="R28" s="448"/>
      <c r="S28" s="447"/>
      <c r="T28" s="449"/>
    </row>
    <row r="29" spans="1:20" ht="16.5" customHeight="1">
      <c r="A29" s="450" t="s">
        <v>228</v>
      </c>
      <c r="B29" s="459" t="s">
        <v>229</v>
      </c>
      <c r="C29" s="452">
        <v>46418.66</v>
      </c>
      <c r="D29" s="453" t="s">
        <v>215</v>
      </c>
      <c r="E29" s="454">
        <v>138.4</v>
      </c>
      <c r="F29" s="455">
        <f>C29*E29</f>
        <v>6424342.54</v>
      </c>
      <c r="G29" s="469">
        <v>0.25</v>
      </c>
      <c r="H29" s="470"/>
      <c r="I29" s="471">
        <v>1606085.64</v>
      </c>
      <c r="J29" s="378">
        <f>+M29-G29</f>
        <v>0</v>
      </c>
      <c r="K29" s="464"/>
      <c r="L29" s="465">
        <f>+O29-I29</f>
        <v>0</v>
      </c>
      <c r="M29" s="461">
        <f>$M$15</f>
        <v>0.25</v>
      </c>
      <c r="N29" s="462"/>
      <c r="O29" s="463">
        <f>F29*M29</f>
        <v>1606085.64</v>
      </c>
      <c r="Q29" s="447">
        <v>46418.66</v>
      </c>
      <c r="R29" s="448">
        <f>+C29-Q29</f>
        <v>0</v>
      </c>
      <c r="S29" s="447">
        <f>E29</f>
        <v>138.4</v>
      </c>
      <c r="T29" s="449">
        <f>+R29*S29</f>
        <v>0</v>
      </c>
    </row>
    <row r="30" spans="1:20" ht="16.5" customHeight="1">
      <c r="A30" s="450"/>
      <c r="B30" s="459"/>
      <c r="C30" s="452"/>
      <c r="D30" s="453"/>
      <c r="E30" s="454"/>
      <c r="F30" s="455"/>
      <c r="G30" s="469"/>
      <c r="H30" s="470"/>
      <c r="I30" s="471"/>
      <c r="J30" s="456"/>
      <c r="K30" s="457"/>
      <c r="L30" s="458"/>
      <c r="M30" s="461"/>
      <c r="N30" s="462"/>
      <c r="O30" s="463"/>
      <c r="Q30" s="447"/>
      <c r="R30" s="448"/>
      <c r="S30" s="447"/>
      <c r="T30" s="449"/>
    </row>
    <row r="31" spans="1:20" ht="16.5" customHeight="1">
      <c r="A31" s="450" t="s">
        <v>230</v>
      </c>
      <c r="B31" s="459" t="s">
        <v>231</v>
      </c>
      <c r="C31" s="452">
        <v>125250.76</v>
      </c>
      <c r="D31" s="453" t="s">
        <v>215</v>
      </c>
      <c r="E31" s="454">
        <v>153.5</v>
      </c>
      <c r="F31" s="455">
        <f>C31*E31</f>
        <v>19225991.66</v>
      </c>
      <c r="G31" s="469">
        <v>0.25</v>
      </c>
      <c r="H31" s="470"/>
      <c r="I31" s="471">
        <v>4806497.92</v>
      </c>
      <c r="J31" s="378">
        <f>+M31-G31</f>
        <v>0</v>
      </c>
      <c r="K31" s="464"/>
      <c r="L31" s="465">
        <f>+O31-I31</f>
        <v>0</v>
      </c>
      <c r="M31" s="461">
        <f>$M$15</f>
        <v>0.25</v>
      </c>
      <c r="N31" s="462"/>
      <c r="O31" s="463">
        <f>F31*M31</f>
        <v>4806497.92</v>
      </c>
      <c r="Q31" s="447">
        <v>125250.76</v>
      </c>
      <c r="R31" s="448">
        <f>+C31-Q31</f>
        <v>0</v>
      </c>
      <c r="S31" s="447">
        <f>E31</f>
        <v>153.5</v>
      </c>
      <c r="T31" s="449">
        <f>+R31*S31</f>
        <v>0</v>
      </c>
    </row>
    <row r="32" spans="1:20" ht="16.5" customHeight="1">
      <c r="A32" s="450"/>
      <c r="B32" s="459"/>
      <c r="C32" s="452"/>
      <c r="D32" s="453"/>
      <c r="E32" s="454"/>
      <c r="F32" s="455"/>
      <c r="G32" s="469"/>
      <c r="H32" s="470"/>
      <c r="I32" s="471"/>
      <c r="J32" s="456"/>
      <c r="K32" s="457"/>
      <c r="L32" s="458"/>
      <c r="M32" s="461"/>
      <c r="N32" s="462"/>
      <c r="O32" s="463"/>
      <c r="Q32" s="447"/>
      <c r="R32" s="448"/>
      <c r="S32" s="447"/>
      <c r="T32" s="449"/>
    </row>
    <row r="33" spans="1:20" ht="16.5" customHeight="1">
      <c r="A33" s="450" t="s">
        <v>232</v>
      </c>
      <c r="B33" s="459" t="s">
        <v>233</v>
      </c>
      <c r="C33" s="452">
        <v>3964.92</v>
      </c>
      <c r="D33" s="453" t="s">
        <v>215</v>
      </c>
      <c r="E33" s="454">
        <v>128.4</v>
      </c>
      <c r="F33" s="455">
        <f>C33*E33</f>
        <v>509095.73</v>
      </c>
      <c r="G33" s="469">
        <v>0.25</v>
      </c>
      <c r="H33" s="470"/>
      <c r="I33" s="471">
        <v>127273.93</v>
      </c>
      <c r="J33" s="378">
        <f>+M33-G33</f>
        <v>0</v>
      </c>
      <c r="K33" s="464"/>
      <c r="L33" s="465">
        <f>+O33-I33</f>
        <v>0</v>
      </c>
      <c r="M33" s="461">
        <f>$M$15</f>
        <v>0.25</v>
      </c>
      <c r="N33" s="462"/>
      <c r="O33" s="463">
        <f>F33*M33</f>
        <v>127273.93</v>
      </c>
      <c r="Q33" s="447">
        <v>3964.92</v>
      </c>
      <c r="R33" s="448">
        <f>+C33-Q33</f>
        <v>0</v>
      </c>
      <c r="S33" s="447">
        <f>E33</f>
        <v>128.4</v>
      </c>
      <c r="T33" s="449">
        <f>+R33*S33</f>
        <v>0</v>
      </c>
    </row>
    <row r="34" spans="1:20" ht="16.5" customHeight="1">
      <c r="A34" s="450"/>
      <c r="B34" s="459"/>
      <c r="C34" s="452"/>
      <c r="D34" s="453"/>
      <c r="E34" s="454"/>
      <c r="F34" s="455"/>
      <c r="G34" s="469"/>
      <c r="H34" s="470"/>
      <c r="I34" s="471"/>
      <c r="J34" s="456"/>
      <c r="K34" s="457"/>
      <c r="L34" s="458"/>
      <c r="M34" s="461"/>
      <c r="N34" s="462"/>
      <c r="O34" s="463"/>
      <c r="Q34" s="447"/>
      <c r="R34" s="448"/>
      <c r="S34" s="447"/>
      <c r="T34" s="449"/>
    </row>
    <row r="35" spans="1:20" ht="16.5" customHeight="1">
      <c r="A35" s="450" t="s">
        <v>234</v>
      </c>
      <c r="B35" s="459" t="s">
        <v>235</v>
      </c>
      <c r="C35" s="452">
        <v>2000</v>
      </c>
      <c r="D35" s="453" t="s">
        <v>215</v>
      </c>
      <c r="E35" s="454">
        <v>171.2</v>
      </c>
      <c r="F35" s="455">
        <f>C35*E35</f>
        <v>342400</v>
      </c>
      <c r="G35" s="469">
        <v>0.25</v>
      </c>
      <c r="H35" s="470"/>
      <c r="I35" s="471">
        <v>85600</v>
      </c>
      <c r="J35" s="378">
        <f>+M35-G35</f>
        <v>0</v>
      </c>
      <c r="K35" s="464"/>
      <c r="L35" s="465">
        <f>+O35-I35</f>
        <v>0</v>
      </c>
      <c r="M35" s="461">
        <f>$M$15</f>
        <v>0.25</v>
      </c>
      <c r="N35" s="472"/>
      <c r="O35" s="463">
        <f>F35*M35</f>
        <v>85600</v>
      </c>
      <c r="Q35" s="447">
        <v>2000</v>
      </c>
      <c r="R35" s="448">
        <f>+C35-Q35</f>
        <v>0</v>
      </c>
      <c r="S35" s="447">
        <f>E35</f>
        <v>171.2</v>
      </c>
      <c r="T35" s="449">
        <f>+R35*S35</f>
        <v>0</v>
      </c>
    </row>
    <row r="36" spans="1:20" ht="16.5" customHeight="1">
      <c r="A36" s="450"/>
      <c r="B36" s="459"/>
      <c r="C36" s="452"/>
      <c r="D36" s="453"/>
      <c r="E36" s="454"/>
      <c r="F36" s="455"/>
      <c r="G36" s="469"/>
      <c r="H36" s="473"/>
      <c r="I36" s="471"/>
      <c r="J36" s="456"/>
      <c r="K36" s="474"/>
      <c r="L36" s="458"/>
      <c r="M36" s="461"/>
      <c r="N36" s="472"/>
      <c r="O36" s="463"/>
      <c r="Q36" s="447"/>
      <c r="R36" s="448"/>
      <c r="S36" s="447"/>
      <c r="T36" s="449"/>
    </row>
    <row r="37" spans="1:20" ht="16.5" customHeight="1">
      <c r="A37" s="450" t="s">
        <v>236</v>
      </c>
      <c r="B37" s="459" t="s">
        <v>237</v>
      </c>
      <c r="C37" s="452">
        <v>800</v>
      </c>
      <c r="D37" s="453" t="s">
        <v>215</v>
      </c>
      <c r="E37" s="454">
        <v>171.2</v>
      </c>
      <c r="F37" s="455">
        <f>C37*E37</f>
        <v>136960</v>
      </c>
      <c r="G37" s="469">
        <v>0.25</v>
      </c>
      <c r="H37" s="473"/>
      <c r="I37" s="471">
        <v>34240</v>
      </c>
      <c r="J37" s="475">
        <f>+M37-G37</f>
        <v>0</v>
      </c>
      <c r="K37" s="476"/>
      <c r="L37" s="477">
        <f>+O37-I37</f>
        <v>0</v>
      </c>
      <c r="M37" s="461">
        <f>$M$15</f>
        <v>0.25</v>
      </c>
      <c r="N37" s="472"/>
      <c r="O37" s="463">
        <f>F37*M37</f>
        <v>34240</v>
      </c>
      <c r="Q37" s="447">
        <v>800</v>
      </c>
      <c r="R37" s="448">
        <f>+C37-Q37</f>
        <v>0</v>
      </c>
      <c r="S37" s="447">
        <f>E37</f>
        <v>171.2</v>
      </c>
      <c r="T37" s="449">
        <f>+R37*S37</f>
        <v>0</v>
      </c>
    </row>
    <row r="38" spans="1:20" ht="16.5" customHeight="1">
      <c r="A38" s="450"/>
      <c r="B38" s="459"/>
      <c r="C38" s="452"/>
      <c r="D38" s="453"/>
      <c r="E38" s="454"/>
      <c r="F38" s="455"/>
      <c r="G38" s="469"/>
      <c r="H38" s="473"/>
      <c r="I38" s="471"/>
      <c r="J38" s="475"/>
      <c r="K38" s="476"/>
      <c r="L38" s="477"/>
      <c r="M38" s="461"/>
      <c r="N38" s="472"/>
      <c r="O38" s="463"/>
      <c r="Q38" s="447"/>
      <c r="R38" s="448"/>
      <c r="S38" s="447"/>
      <c r="T38" s="449"/>
    </row>
    <row r="39" spans="1:20" ht="16.5" customHeight="1">
      <c r="A39" s="450"/>
      <c r="B39" s="459"/>
      <c r="C39" s="478">
        <f>SUM(C15:C37)</f>
        <v>316068.19</v>
      </c>
      <c r="D39" s="479" t="s">
        <v>215</v>
      </c>
      <c r="E39" s="454"/>
      <c r="F39" s="455"/>
      <c r="G39" s="469"/>
      <c r="H39" s="480">
        <f>SUM(H15:H37)</f>
        <v>0</v>
      </c>
      <c r="I39" s="471"/>
      <c r="J39" s="456"/>
      <c r="K39" s="480">
        <f>SUM(K15:K37)</f>
        <v>0</v>
      </c>
      <c r="L39" s="458"/>
      <c r="M39" s="461"/>
      <c r="N39" s="480">
        <f>SUM(N15:N37)</f>
        <v>0</v>
      </c>
      <c r="O39" s="463"/>
      <c r="Q39" s="481">
        <f>SUM(Q15:Q37)</f>
        <v>316068.19</v>
      </c>
      <c r="R39" s="481">
        <f>SUM(R15:R37)</f>
        <v>0</v>
      </c>
      <c r="S39" s="447"/>
      <c r="T39" s="449"/>
    </row>
    <row r="40" spans="1:20" ht="16.5" customHeight="1">
      <c r="A40" s="450"/>
      <c r="B40" s="459"/>
      <c r="C40" s="452"/>
      <c r="D40" s="453"/>
      <c r="E40" s="454"/>
      <c r="F40" s="455"/>
      <c r="G40" s="469"/>
      <c r="H40" s="473"/>
      <c r="I40" s="471"/>
      <c r="J40" s="456"/>
      <c r="K40" s="474"/>
      <c r="L40" s="458"/>
      <c r="M40" s="461"/>
      <c r="N40" s="472"/>
      <c r="O40" s="463"/>
      <c r="Q40" s="447"/>
      <c r="R40" s="448"/>
      <c r="S40" s="447"/>
      <c r="T40" s="449"/>
    </row>
    <row r="41" spans="1:20" ht="16.5" customHeight="1">
      <c r="A41" s="450" t="s">
        <v>238</v>
      </c>
      <c r="B41" s="459" t="s">
        <v>239</v>
      </c>
      <c r="C41" s="482">
        <v>960</v>
      </c>
      <c r="D41" s="483" t="s">
        <v>240</v>
      </c>
      <c r="E41" s="454">
        <v>43.4</v>
      </c>
      <c r="F41" s="455">
        <f>C41*E41</f>
        <v>41664</v>
      </c>
      <c r="G41" s="469">
        <v>0.25</v>
      </c>
      <c r="H41" s="473"/>
      <c r="I41" s="471">
        <v>10416</v>
      </c>
      <c r="J41" s="475">
        <f>+M41-G41</f>
        <v>0</v>
      </c>
      <c r="K41" s="476"/>
      <c r="L41" s="477">
        <f>+O41-I41</f>
        <v>0</v>
      </c>
      <c r="M41" s="461">
        <f>$M$15</f>
        <v>0.25</v>
      </c>
      <c r="N41" s="472"/>
      <c r="O41" s="463">
        <f>F41*M41</f>
        <v>10416</v>
      </c>
      <c r="Q41" s="447">
        <v>960</v>
      </c>
      <c r="R41" s="448">
        <f>+C41-Q41</f>
        <v>0</v>
      </c>
      <c r="S41" s="447">
        <f>E41</f>
        <v>43.4</v>
      </c>
      <c r="T41" s="449">
        <f>+R41*S41</f>
        <v>0</v>
      </c>
    </row>
    <row r="42" spans="1:20" ht="16.5" customHeight="1">
      <c r="A42" s="450"/>
      <c r="B42" s="459"/>
      <c r="C42" s="452"/>
      <c r="D42" s="453"/>
      <c r="E42" s="454"/>
      <c r="F42" s="455"/>
      <c r="G42" s="469"/>
      <c r="H42" s="473"/>
      <c r="I42" s="471"/>
      <c r="J42" s="456"/>
      <c r="K42" s="474"/>
      <c r="L42" s="458"/>
      <c r="M42" s="461"/>
      <c r="N42" s="472"/>
      <c r="O42" s="463"/>
      <c r="Q42" s="447"/>
      <c r="R42" s="448"/>
      <c r="S42" s="447"/>
      <c r="T42" s="449"/>
    </row>
    <row r="43" spans="1:20" ht="16.5" customHeight="1">
      <c r="A43" s="450" t="s">
        <v>241</v>
      </c>
      <c r="B43" s="459" t="s">
        <v>242</v>
      </c>
      <c r="C43" s="452"/>
      <c r="D43" s="453" t="s">
        <v>240</v>
      </c>
      <c r="E43" s="454"/>
      <c r="F43" s="455"/>
      <c r="G43" s="469"/>
      <c r="H43" s="470"/>
      <c r="I43" s="471"/>
      <c r="J43" s="475">
        <f>+M43-G43</f>
        <v>0</v>
      </c>
      <c r="K43" s="476"/>
      <c r="L43" s="477">
        <f>+O43-I43</f>
        <v>0</v>
      </c>
      <c r="M43" s="461"/>
      <c r="N43" s="472"/>
      <c r="O43" s="463"/>
      <c r="Q43" s="447"/>
      <c r="R43" s="448">
        <f>+C43-Q43</f>
        <v>0</v>
      </c>
      <c r="S43" s="447">
        <f>E43</f>
        <v>0</v>
      </c>
      <c r="T43" s="449">
        <f>+R43*S43</f>
        <v>0</v>
      </c>
    </row>
    <row r="44" spans="1:20" ht="16.5" customHeight="1">
      <c r="A44" s="450"/>
      <c r="B44" s="459"/>
      <c r="C44" s="452"/>
      <c r="D44" s="453"/>
      <c r="E44" s="454"/>
      <c r="F44" s="455"/>
      <c r="G44" s="469"/>
      <c r="H44" s="470"/>
      <c r="I44" s="471"/>
      <c r="J44" s="456"/>
      <c r="K44" s="457"/>
      <c r="L44" s="458"/>
      <c r="M44" s="461"/>
      <c r="N44" s="472"/>
      <c r="O44" s="463"/>
      <c r="Q44" s="447"/>
      <c r="R44" s="448"/>
      <c r="S44" s="447"/>
      <c r="T44" s="449"/>
    </row>
    <row r="45" spans="1:20" ht="16.5" customHeight="1">
      <c r="A45" s="450" t="s">
        <v>243</v>
      </c>
      <c r="B45" s="459" t="s">
        <v>244</v>
      </c>
      <c r="C45" s="482">
        <v>1321.74</v>
      </c>
      <c r="D45" s="483" t="s">
        <v>240</v>
      </c>
      <c r="E45" s="454">
        <v>27.4</v>
      </c>
      <c r="F45" s="455">
        <f>C45*E45</f>
        <v>36215.68</v>
      </c>
      <c r="G45" s="469">
        <v>0.25</v>
      </c>
      <c r="H45" s="470"/>
      <c r="I45" s="471">
        <v>9053.92</v>
      </c>
      <c r="J45" s="378">
        <f>+M45-G45</f>
        <v>0</v>
      </c>
      <c r="K45" s="457"/>
      <c r="L45" s="465">
        <f>+O45-I45</f>
        <v>0</v>
      </c>
      <c r="M45" s="461">
        <f>$M$15</f>
        <v>0.25</v>
      </c>
      <c r="N45" s="462"/>
      <c r="O45" s="463">
        <f>F45*M45</f>
        <v>9053.92</v>
      </c>
      <c r="Q45" s="447">
        <v>1321.74</v>
      </c>
      <c r="R45" s="448">
        <f>+C45-Q45</f>
        <v>0</v>
      </c>
      <c r="S45" s="447">
        <f>E45</f>
        <v>27.4</v>
      </c>
      <c r="T45" s="449">
        <f>+R45*S45</f>
        <v>0</v>
      </c>
    </row>
    <row r="46" spans="1:20" ht="16.5" customHeight="1">
      <c r="A46" s="450"/>
      <c r="B46" s="459"/>
      <c r="C46" s="482"/>
      <c r="D46" s="483"/>
      <c r="E46" s="454"/>
      <c r="F46" s="455"/>
      <c r="G46" s="469"/>
      <c r="H46" s="470"/>
      <c r="I46" s="471"/>
      <c r="J46" s="456"/>
      <c r="K46" s="457"/>
      <c r="L46" s="458"/>
      <c r="M46" s="461"/>
      <c r="N46" s="462"/>
      <c r="O46" s="463"/>
      <c r="Q46" s="447"/>
      <c r="R46" s="448"/>
      <c r="S46" s="447"/>
      <c r="T46" s="449"/>
    </row>
    <row r="47" spans="1:20" ht="16.5" customHeight="1">
      <c r="A47" s="450" t="s">
        <v>245</v>
      </c>
      <c r="B47" s="459" t="s">
        <v>246</v>
      </c>
      <c r="C47" s="482">
        <v>445</v>
      </c>
      <c r="D47" s="483" t="s">
        <v>240</v>
      </c>
      <c r="E47" s="454">
        <v>27.4</v>
      </c>
      <c r="F47" s="455">
        <f>C47*E47</f>
        <v>12193</v>
      </c>
      <c r="G47" s="469">
        <v>0.25</v>
      </c>
      <c r="H47" s="470"/>
      <c r="I47" s="471">
        <v>3048.25</v>
      </c>
      <c r="J47" s="378">
        <f>+M47-G47</f>
        <v>0</v>
      </c>
      <c r="K47" s="464"/>
      <c r="L47" s="465">
        <f>+O47-I47</f>
        <v>0</v>
      </c>
      <c r="M47" s="461">
        <f>$M$15</f>
        <v>0.25</v>
      </c>
      <c r="N47" s="462"/>
      <c r="O47" s="463">
        <f>F47*M47</f>
        <v>3048.25</v>
      </c>
      <c r="Q47" s="447">
        <v>445</v>
      </c>
      <c r="R47" s="448">
        <f>+C47-Q47</f>
        <v>0</v>
      </c>
      <c r="S47" s="447">
        <f>E47</f>
        <v>27.4</v>
      </c>
      <c r="T47" s="449">
        <f>+R47*S47</f>
        <v>0</v>
      </c>
    </row>
    <row r="48" spans="1:20" ht="16.5" customHeight="1">
      <c r="A48" s="450"/>
      <c r="B48" s="459"/>
      <c r="C48" s="452"/>
      <c r="D48" s="453"/>
      <c r="E48" s="454"/>
      <c r="F48" s="455"/>
      <c r="G48" s="469"/>
      <c r="H48" s="470"/>
      <c r="I48" s="471"/>
      <c r="J48" s="456"/>
      <c r="K48" s="457"/>
      <c r="L48" s="458"/>
      <c r="M48" s="461"/>
      <c r="N48" s="462"/>
      <c r="O48" s="463"/>
      <c r="Q48" s="447"/>
      <c r="R48" s="448"/>
      <c r="S48" s="447"/>
      <c r="T48" s="449"/>
    </row>
    <row r="49" spans="1:20" ht="16.5" customHeight="1">
      <c r="A49" s="450" t="s">
        <v>247</v>
      </c>
      <c r="B49" s="459" t="s">
        <v>248</v>
      </c>
      <c r="C49" s="482">
        <v>248.88</v>
      </c>
      <c r="D49" s="483" t="s">
        <v>240</v>
      </c>
      <c r="E49" s="454">
        <v>24.2</v>
      </c>
      <c r="F49" s="455">
        <f>C49*E49</f>
        <v>6022.9</v>
      </c>
      <c r="G49" s="469">
        <v>0.25</v>
      </c>
      <c r="H49" s="470"/>
      <c r="I49" s="471">
        <v>1505.73</v>
      </c>
      <c r="J49" s="378">
        <f>+M49-G49</f>
        <v>0</v>
      </c>
      <c r="K49" s="464"/>
      <c r="L49" s="465">
        <f>+O49-I49</f>
        <v>0</v>
      </c>
      <c r="M49" s="461">
        <f>$M$15</f>
        <v>0.25</v>
      </c>
      <c r="N49" s="462"/>
      <c r="O49" s="463">
        <f>F49*M49</f>
        <v>1505.73</v>
      </c>
      <c r="Q49" s="447">
        <v>248.88</v>
      </c>
      <c r="R49" s="448">
        <f>+C49-Q49</f>
        <v>0</v>
      </c>
      <c r="S49" s="447">
        <f>E49</f>
        <v>24.2</v>
      </c>
      <c r="T49" s="449">
        <f>+R49*S49</f>
        <v>0</v>
      </c>
    </row>
    <row r="50" spans="1:20" ht="16.5" customHeight="1">
      <c r="A50" s="450"/>
      <c r="B50" s="459"/>
      <c r="C50" s="452"/>
      <c r="D50" s="453"/>
      <c r="E50" s="454"/>
      <c r="F50" s="455"/>
      <c r="G50" s="469"/>
      <c r="H50" s="470"/>
      <c r="I50" s="471"/>
      <c r="J50" s="456"/>
      <c r="K50" s="457"/>
      <c r="L50" s="458"/>
      <c r="M50" s="461"/>
      <c r="N50" s="462"/>
      <c r="O50" s="463"/>
      <c r="Q50" s="447"/>
      <c r="R50" s="448"/>
      <c r="S50" s="447"/>
      <c r="T50" s="449"/>
    </row>
    <row r="51" spans="1:20" ht="16.5" customHeight="1">
      <c r="A51" s="450" t="s">
        <v>249</v>
      </c>
      <c r="B51" s="459" t="s">
        <v>250</v>
      </c>
      <c r="C51" s="482">
        <v>467.23</v>
      </c>
      <c r="D51" s="483" t="s">
        <v>240</v>
      </c>
      <c r="E51" s="454">
        <v>30.6</v>
      </c>
      <c r="F51" s="455">
        <f>C51*E51</f>
        <v>14297.24</v>
      </c>
      <c r="G51" s="469">
        <v>0.25</v>
      </c>
      <c r="H51" s="470"/>
      <c r="I51" s="471">
        <v>3574.31</v>
      </c>
      <c r="J51" s="378">
        <f>+M51-G51</f>
        <v>0</v>
      </c>
      <c r="K51" s="464"/>
      <c r="L51" s="465">
        <f>+O51-I51</f>
        <v>0</v>
      </c>
      <c r="M51" s="461">
        <f>$M$15</f>
        <v>0.25</v>
      </c>
      <c r="N51" s="462"/>
      <c r="O51" s="463">
        <f>F51*M51</f>
        <v>3574.31</v>
      </c>
      <c r="Q51" s="447">
        <v>467.23</v>
      </c>
      <c r="R51" s="448">
        <f>+C51-Q51</f>
        <v>0</v>
      </c>
      <c r="S51" s="447">
        <f>E51</f>
        <v>30.6</v>
      </c>
      <c r="T51" s="449">
        <f>+R51*S51</f>
        <v>0</v>
      </c>
    </row>
    <row r="52" spans="1:20" ht="16.5" customHeight="1">
      <c r="A52" s="450"/>
      <c r="B52" s="459"/>
      <c r="C52" s="452"/>
      <c r="D52" s="453"/>
      <c r="E52" s="454"/>
      <c r="F52" s="455"/>
      <c r="G52" s="469"/>
      <c r="H52" s="470"/>
      <c r="I52" s="471"/>
      <c r="J52" s="456"/>
      <c r="K52" s="457"/>
      <c r="L52" s="458"/>
      <c r="M52" s="461"/>
      <c r="N52" s="462"/>
      <c r="O52" s="463"/>
      <c r="Q52" s="447"/>
      <c r="R52" s="448"/>
      <c r="S52" s="447"/>
      <c r="T52" s="449"/>
    </row>
    <row r="53" spans="1:20" ht="16.5" customHeight="1">
      <c r="A53" s="450" t="s">
        <v>251</v>
      </c>
      <c r="B53" s="459" t="s">
        <v>252</v>
      </c>
      <c r="C53" s="452"/>
      <c r="D53" s="453" t="s">
        <v>240</v>
      </c>
      <c r="E53" s="454">
        <v>24.2</v>
      </c>
      <c r="F53" s="455"/>
      <c r="G53" s="469"/>
      <c r="H53" s="470"/>
      <c r="I53" s="471"/>
      <c r="J53" s="378">
        <f>+M53-G53</f>
        <v>0</v>
      </c>
      <c r="K53" s="464"/>
      <c r="L53" s="465">
        <f>+O53-I53</f>
        <v>0</v>
      </c>
      <c r="M53" s="461"/>
      <c r="N53" s="462"/>
      <c r="O53" s="463"/>
      <c r="Q53" s="447"/>
      <c r="R53" s="448">
        <f>+C53-Q53</f>
        <v>0</v>
      </c>
      <c r="S53" s="447">
        <f>E53</f>
        <v>24.2</v>
      </c>
      <c r="T53" s="449">
        <f>+R53*S53</f>
        <v>0</v>
      </c>
    </row>
    <row r="54" spans="1:20" ht="16.5" customHeight="1">
      <c r="A54" s="450"/>
      <c r="B54" s="459"/>
      <c r="C54" s="452"/>
      <c r="D54" s="453"/>
      <c r="E54" s="454"/>
      <c r="F54" s="455"/>
      <c r="G54" s="469"/>
      <c r="H54" s="470"/>
      <c r="I54" s="471"/>
      <c r="J54" s="456"/>
      <c r="K54" s="457"/>
      <c r="L54" s="458"/>
      <c r="M54" s="461"/>
      <c r="N54" s="462"/>
      <c r="O54" s="463"/>
      <c r="Q54" s="447"/>
      <c r="R54" s="448"/>
      <c r="S54" s="447"/>
      <c r="T54" s="449"/>
    </row>
    <row r="55" spans="1:20" ht="16.5" customHeight="1">
      <c r="A55" s="450" t="s">
        <v>253</v>
      </c>
      <c r="B55" s="459" t="s">
        <v>254</v>
      </c>
      <c r="C55" s="482">
        <v>8708.2999999999993</v>
      </c>
      <c r="D55" s="483" t="s">
        <v>240</v>
      </c>
      <c r="E55" s="454">
        <v>22.6</v>
      </c>
      <c r="F55" s="455">
        <f>C55*E55</f>
        <v>196807.58</v>
      </c>
      <c r="G55" s="469">
        <v>0.25</v>
      </c>
      <c r="H55" s="470"/>
      <c r="I55" s="471">
        <v>49201.9</v>
      </c>
      <c r="J55" s="378">
        <f>+M55-G55</f>
        <v>0</v>
      </c>
      <c r="K55" s="464"/>
      <c r="L55" s="465">
        <f>+O55-I55</f>
        <v>0</v>
      </c>
      <c r="M55" s="461">
        <f>$M$15</f>
        <v>0.25</v>
      </c>
      <c r="N55" s="462"/>
      <c r="O55" s="463">
        <f>F55*M55</f>
        <v>49201.9</v>
      </c>
      <c r="Q55" s="447">
        <v>8708.2999999999993</v>
      </c>
      <c r="R55" s="448">
        <f>+C55-Q55</f>
        <v>0</v>
      </c>
      <c r="S55" s="447">
        <f>E55</f>
        <v>22.6</v>
      </c>
      <c r="T55" s="449">
        <f>+R55*S55</f>
        <v>0</v>
      </c>
    </row>
    <row r="56" spans="1:20" ht="16.5" customHeight="1">
      <c r="A56" s="450"/>
      <c r="B56" s="459"/>
      <c r="C56" s="482"/>
      <c r="D56" s="483"/>
      <c r="E56" s="454"/>
      <c r="F56" s="455"/>
      <c r="G56" s="469"/>
      <c r="H56" s="470"/>
      <c r="I56" s="471"/>
      <c r="J56" s="456"/>
      <c r="K56" s="457"/>
      <c r="L56" s="458"/>
      <c r="M56" s="461"/>
      <c r="N56" s="472"/>
      <c r="O56" s="463"/>
      <c r="Q56" s="447"/>
      <c r="R56" s="448"/>
      <c r="S56" s="447"/>
      <c r="T56" s="449"/>
    </row>
    <row r="57" spans="1:20" ht="16.5" customHeight="1">
      <c r="A57" s="450" t="s">
        <v>255</v>
      </c>
      <c r="B57" s="459" t="s">
        <v>256</v>
      </c>
      <c r="C57" s="482">
        <v>4609.78</v>
      </c>
      <c r="D57" s="483" t="s">
        <v>240</v>
      </c>
      <c r="E57" s="454">
        <v>22.6</v>
      </c>
      <c r="F57" s="455">
        <f>C57*E57</f>
        <v>104181.03</v>
      </c>
      <c r="G57" s="469">
        <v>0.25</v>
      </c>
      <c r="H57" s="473"/>
      <c r="I57" s="471">
        <v>26045.26</v>
      </c>
      <c r="J57" s="475">
        <f>+M57-G57</f>
        <v>0</v>
      </c>
      <c r="K57" s="476"/>
      <c r="L57" s="477">
        <f>+O57-I57</f>
        <v>0</v>
      </c>
      <c r="M57" s="461">
        <f>$M$15</f>
        <v>0.25</v>
      </c>
      <c r="N57" s="472"/>
      <c r="O57" s="463">
        <f>F57*M57</f>
        <v>26045.26</v>
      </c>
      <c r="Q57" s="447">
        <v>4609.78</v>
      </c>
      <c r="R57" s="448">
        <f>+C57-Q57</f>
        <v>0</v>
      </c>
      <c r="S57" s="447">
        <f>E57</f>
        <v>22.6</v>
      </c>
      <c r="T57" s="449">
        <f>+R57*S57</f>
        <v>0</v>
      </c>
    </row>
    <row r="58" spans="1:20" ht="16.5" customHeight="1">
      <c r="A58" s="484"/>
      <c r="B58" s="485"/>
      <c r="C58" s="486"/>
      <c r="D58" s="487"/>
      <c r="E58" s="488"/>
      <c r="F58" s="489"/>
      <c r="G58" s="469"/>
      <c r="H58" s="473"/>
      <c r="I58" s="471"/>
      <c r="J58" s="475"/>
      <c r="K58" s="476"/>
      <c r="L58" s="477"/>
      <c r="M58" s="461"/>
      <c r="N58" s="472"/>
      <c r="O58" s="463"/>
      <c r="Q58" s="447"/>
      <c r="R58" s="448"/>
      <c r="S58" s="447"/>
      <c r="T58" s="449"/>
    </row>
    <row r="59" spans="1:20" ht="16.5" customHeight="1">
      <c r="A59" s="490"/>
      <c r="B59" s="491"/>
      <c r="C59" s="492"/>
      <c r="D59" s="493"/>
      <c r="E59" s="494"/>
      <c r="F59" s="495"/>
      <c r="G59" s="496"/>
      <c r="H59" s="497"/>
      <c r="I59" s="498"/>
      <c r="J59" s="499"/>
      <c r="K59" s="500"/>
      <c r="L59" s="501"/>
      <c r="M59" s="502"/>
      <c r="N59" s="503"/>
      <c r="O59" s="504"/>
      <c r="Q59" s="447"/>
      <c r="R59" s="448"/>
      <c r="S59" s="447"/>
      <c r="T59" s="449"/>
    </row>
    <row r="60" spans="1:20" ht="16.5" customHeight="1">
      <c r="A60" s="505"/>
      <c r="B60" s="506"/>
      <c r="C60" s="507"/>
      <c r="D60" s="508"/>
      <c r="E60" s="509"/>
      <c r="F60" s="510"/>
      <c r="G60" s="511"/>
      <c r="H60" s="512"/>
      <c r="I60" s="513"/>
      <c r="J60" s="514"/>
      <c r="K60" s="515"/>
      <c r="L60" s="516"/>
      <c r="M60" s="517"/>
      <c r="N60" s="518"/>
      <c r="O60" s="519"/>
      <c r="Q60" s="447"/>
      <c r="R60" s="448"/>
      <c r="S60" s="447"/>
      <c r="T60" s="449"/>
    </row>
    <row r="61" spans="1:20" ht="16.5" customHeight="1">
      <c r="A61" s="450"/>
      <c r="B61" s="520" t="s">
        <v>257</v>
      </c>
      <c r="C61" s="452"/>
      <c r="D61" s="453"/>
      <c r="E61" s="454"/>
      <c r="F61" s="455"/>
      <c r="G61" s="469"/>
      <c r="H61" s="470"/>
      <c r="I61" s="471"/>
      <c r="J61" s="456"/>
      <c r="K61" s="457"/>
      <c r="L61" s="458"/>
      <c r="M61" s="461"/>
      <c r="N61" s="462"/>
      <c r="O61" s="463"/>
      <c r="Q61" s="447"/>
      <c r="R61" s="448"/>
      <c r="S61" s="447"/>
      <c r="T61" s="449"/>
    </row>
    <row r="62" spans="1:20" ht="16.5" customHeight="1">
      <c r="A62" s="450"/>
      <c r="B62" s="459"/>
      <c r="C62" s="452"/>
      <c r="D62" s="453"/>
      <c r="E62" s="454"/>
      <c r="F62" s="455"/>
      <c r="G62" s="469"/>
      <c r="H62" s="470"/>
      <c r="I62" s="471"/>
      <c r="J62" s="456"/>
      <c r="K62" s="457"/>
      <c r="L62" s="458"/>
      <c r="M62" s="461"/>
      <c r="N62" s="462"/>
      <c r="O62" s="463"/>
      <c r="Q62" s="447"/>
      <c r="R62" s="448"/>
      <c r="S62" s="447"/>
      <c r="T62" s="449"/>
    </row>
    <row r="63" spans="1:20" ht="16.5" customHeight="1">
      <c r="A63" s="450" t="s">
        <v>213</v>
      </c>
      <c r="B63" s="459" t="s">
        <v>258</v>
      </c>
      <c r="C63" s="452"/>
      <c r="D63" s="453" t="s">
        <v>240</v>
      </c>
      <c r="E63" s="454">
        <v>20.2</v>
      </c>
      <c r="F63" s="455"/>
      <c r="G63" s="469"/>
      <c r="H63" s="470"/>
      <c r="I63" s="471"/>
      <c r="J63" s="378">
        <f>+M63-G63</f>
        <v>0</v>
      </c>
      <c r="K63" s="464"/>
      <c r="L63" s="465">
        <f>+O63-I63</f>
        <v>0</v>
      </c>
      <c r="M63" s="461"/>
      <c r="N63" s="462"/>
      <c r="O63" s="463"/>
      <c r="Q63" s="447"/>
      <c r="R63" s="448">
        <f>+C63-Q63</f>
        <v>0</v>
      </c>
      <c r="S63" s="447">
        <f>E63</f>
        <v>20.2</v>
      </c>
      <c r="T63" s="449">
        <f>+R63*S63</f>
        <v>0</v>
      </c>
    </row>
    <row r="64" spans="1:20" ht="16.5" customHeight="1">
      <c r="A64" s="521"/>
      <c r="B64" s="522"/>
      <c r="C64" s="523"/>
      <c r="D64" s="524"/>
      <c r="E64" s="525"/>
      <c r="F64" s="526"/>
      <c r="G64" s="469"/>
      <c r="H64" s="470"/>
      <c r="I64" s="471"/>
      <c r="J64" s="456"/>
      <c r="K64" s="457"/>
      <c r="L64" s="458"/>
      <c r="M64" s="527"/>
      <c r="N64" s="528"/>
      <c r="O64" s="529"/>
      <c r="Q64" s="447"/>
      <c r="R64" s="448"/>
      <c r="S64" s="447"/>
      <c r="T64" s="449"/>
    </row>
    <row r="65" spans="1:20" ht="16.5" customHeight="1">
      <c r="A65" s="450" t="s">
        <v>216</v>
      </c>
      <c r="B65" s="459" t="s">
        <v>248</v>
      </c>
      <c r="C65" s="452"/>
      <c r="D65" s="453" t="s">
        <v>240</v>
      </c>
      <c r="E65" s="454">
        <v>24.2</v>
      </c>
      <c r="F65" s="455"/>
      <c r="G65" s="469"/>
      <c r="H65" s="470"/>
      <c r="I65" s="471"/>
      <c r="J65" s="378">
        <f>+M65-G65</f>
        <v>0</v>
      </c>
      <c r="K65" s="464"/>
      <c r="L65" s="465">
        <f>+O65-I65</f>
        <v>0</v>
      </c>
      <c r="M65" s="461"/>
      <c r="N65" s="462"/>
      <c r="O65" s="463"/>
      <c r="Q65" s="447"/>
      <c r="R65" s="448">
        <f>+C65-Q65</f>
        <v>0</v>
      </c>
      <c r="S65" s="447">
        <f>E65</f>
        <v>24.2</v>
      </c>
      <c r="T65" s="449">
        <f>+R65*S65</f>
        <v>0</v>
      </c>
    </row>
    <row r="66" spans="1:20" ht="16.5" customHeight="1">
      <c r="A66" s="450"/>
      <c r="B66" s="459"/>
      <c r="C66" s="452"/>
      <c r="D66" s="453"/>
      <c r="E66" s="454"/>
      <c r="F66" s="455"/>
      <c r="G66" s="469"/>
      <c r="H66" s="470"/>
      <c r="I66" s="471"/>
      <c r="J66" s="456"/>
      <c r="K66" s="457"/>
      <c r="L66" s="458"/>
      <c r="M66" s="461"/>
      <c r="N66" s="462"/>
      <c r="O66" s="463"/>
      <c r="Q66" s="447"/>
      <c r="R66" s="448"/>
      <c r="S66" s="447"/>
      <c r="T66" s="449"/>
    </row>
    <row r="67" spans="1:20" ht="16.5" customHeight="1">
      <c r="A67" s="521" t="s">
        <v>218</v>
      </c>
      <c r="B67" s="522" t="s">
        <v>259</v>
      </c>
      <c r="C67" s="523"/>
      <c r="D67" s="524" t="s">
        <v>240</v>
      </c>
      <c r="E67" s="525">
        <v>22.9</v>
      </c>
      <c r="F67" s="455"/>
      <c r="G67" s="469"/>
      <c r="H67" s="470"/>
      <c r="I67" s="471"/>
      <c r="J67" s="378">
        <f>+M67-G67</f>
        <v>0</v>
      </c>
      <c r="K67" s="464"/>
      <c r="L67" s="465">
        <f>+O67-I67</f>
        <v>0</v>
      </c>
      <c r="M67" s="461"/>
      <c r="N67" s="462"/>
      <c r="O67" s="463"/>
      <c r="Q67" s="447"/>
      <c r="R67" s="448">
        <f>+C67-Q67</f>
        <v>0</v>
      </c>
      <c r="S67" s="447">
        <f>E67</f>
        <v>22.9</v>
      </c>
      <c r="T67" s="449">
        <f>+R67*S67</f>
        <v>0</v>
      </c>
    </row>
    <row r="68" spans="1:20" ht="16.5" customHeight="1">
      <c r="A68" s="450"/>
      <c r="B68" s="459"/>
      <c r="C68" s="452"/>
      <c r="D68" s="453"/>
      <c r="E68" s="454"/>
      <c r="F68" s="455"/>
      <c r="G68" s="469"/>
      <c r="H68" s="470"/>
      <c r="I68" s="471"/>
      <c r="J68" s="456"/>
      <c r="K68" s="457"/>
      <c r="L68" s="458"/>
      <c r="M68" s="461"/>
      <c r="N68" s="462"/>
      <c r="O68" s="463"/>
      <c r="Q68" s="447"/>
      <c r="R68" s="448"/>
      <c r="S68" s="447"/>
      <c r="T68" s="449"/>
    </row>
    <row r="69" spans="1:20" ht="16.5" customHeight="1">
      <c r="A69" s="450" t="s">
        <v>220</v>
      </c>
      <c r="B69" s="459" t="s">
        <v>260</v>
      </c>
      <c r="C69" s="452"/>
      <c r="D69" s="453" t="s">
        <v>240</v>
      </c>
      <c r="E69" s="454">
        <v>22.9</v>
      </c>
      <c r="F69" s="455"/>
      <c r="G69" s="469"/>
      <c r="H69" s="470"/>
      <c r="I69" s="471"/>
      <c r="J69" s="378">
        <f>+M69-G69</f>
        <v>0</v>
      </c>
      <c r="K69" s="464"/>
      <c r="L69" s="465">
        <f>+O69-I69</f>
        <v>0</v>
      </c>
      <c r="M69" s="461"/>
      <c r="N69" s="462"/>
      <c r="O69" s="463"/>
      <c r="Q69" s="447"/>
      <c r="R69" s="448">
        <f>+C69-Q69</f>
        <v>0</v>
      </c>
      <c r="S69" s="447">
        <f>E69</f>
        <v>22.9</v>
      </c>
      <c r="T69" s="449">
        <f>+R69*S69</f>
        <v>0</v>
      </c>
    </row>
    <row r="70" spans="1:20" ht="16.5" customHeight="1">
      <c r="A70" s="450"/>
      <c r="B70" s="459"/>
      <c r="C70" s="452"/>
      <c r="D70" s="453"/>
      <c r="E70" s="454"/>
      <c r="F70" s="455"/>
      <c r="G70" s="469"/>
      <c r="H70" s="470"/>
      <c r="I70" s="471"/>
      <c r="J70" s="456"/>
      <c r="K70" s="457"/>
      <c r="L70" s="458"/>
      <c r="M70" s="461"/>
      <c r="N70" s="462"/>
      <c r="O70" s="463"/>
      <c r="Q70" s="447"/>
      <c r="R70" s="448"/>
      <c r="S70" s="447"/>
      <c r="T70" s="449"/>
    </row>
    <row r="71" spans="1:20" ht="16.5" customHeight="1">
      <c r="A71" s="450" t="s">
        <v>222</v>
      </c>
      <c r="B71" s="459" t="s">
        <v>258</v>
      </c>
      <c r="C71" s="452"/>
      <c r="D71" s="453" t="s">
        <v>240</v>
      </c>
      <c r="E71" s="454">
        <v>20.2</v>
      </c>
      <c r="F71" s="455"/>
      <c r="G71" s="469"/>
      <c r="H71" s="470"/>
      <c r="I71" s="471"/>
      <c r="J71" s="378">
        <f>+M71-G71</f>
        <v>0</v>
      </c>
      <c r="K71" s="464"/>
      <c r="L71" s="465">
        <f>+O71-I71</f>
        <v>0</v>
      </c>
      <c r="M71" s="461"/>
      <c r="N71" s="462"/>
      <c r="O71" s="463"/>
      <c r="Q71" s="447"/>
      <c r="R71" s="448">
        <f>+C71-Q71</f>
        <v>0</v>
      </c>
      <c r="S71" s="447">
        <f>E71</f>
        <v>20.2</v>
      </c>
      <c r="T71" s="449">
        <f>+R71*S71</f>
        <v>0</v>
      </c>
    </row>
    <row r="72" spans="1:20" ht="16.5" customHeight="1">
      <c r="A72" s="450"/>
      <c r="B72" s="459"/>
      <c r="C72" s="452"/>
      <c r="D72" s="453"/>
      <c r="E72" s="454"/>
      <c r="F72" s="455"/>
      <c r="G72" s="469"/>
      <c r="H72" s="470"/>
      <c r="I72" s="471"/>
      <c r="J72" s="456"/>
      <c r="K72" s="457"/>
      <c r="L72" s="458"/>
      <c r="M72" s="461"/>
      <c r="N72" s="462"/>
      <c r="O72" s="463"/>
      <c r="Q72" s="447"/>
      <c r="R72" s="448"/>
      <c r="S72" s="447"/>
      <c r="T72" s="449"/>
    </row>
    <row r="73" spans="1:20" ht="16.5" customHeight="1">
      <c r="A73" s="450" t="s">
        <v>224</v>
      </c>
      <c r="B73" s="459" t="s">
        <v>261</v>
      </c>
      <c r="C73" s="482">
        <v>355.58</v>
      </c>
      <c r="D73" s="483" t="s">
        <v>240</v>
      </c>
      <c r="E73" s="454">
        <v>20.2</v>
      </c>
      <c r="F73" s="455">
        <f>C73*E73</f>
        <v>7182.72</v>
      </c>
      <c r="G73" s="469">
        <v>0.25</v>
      </c>
      <c r="H73" s="470"/>
      <c r="I73" s="471">
        <v>1795.68</v>
      </c>
      <c r="J73" s="378">
        <f>+M73-G73</f>
        <v>0</v>
      </c>
      <c r="K73" s="464"/>
      <c r="L73" s="465">
        <f>+O73-I73</f>
        <v>0</v>
      </c>
      <c r="M73" s="461">
        <f>$M$15</f>
        <v>0.25</v>
      </c>
      <c r="N73" s="462"/>
      <c r="O73" s="463">
        <f>F73*M73</f>
        <v>1795.68</v>
      </c>
      <c r="Q73" s="447">
        <v>355.58</v>
      </c>
      <c r="R73" s="448">
        <f>+C73-Q73</f>
        <v>0</v>
      </c>
      <c r="S73" s="447">
        <f>E73</f>
        <v>20.2</v>
      </c>
      <c r="T73" s="449">
        <f>+R73*S73</f>
        <v>0</v>
      </c>
    </row>
    <row r="74" spans="1:20" ht="16.5" customHeight="1">
      <c r="A74" s="450"/>
      <c r="B74" s="459"/>
      <c r="C74" s="452"/>
      <c r="D74" s="453"/>
      <c r="E74" s="454"/>
      <c r="F74" s="455"/>
      <c r="G74" s="469"/>
      <c r="H74" s="470"/>
      <c r="I74" s="471"/>
      <c r="J74" s="456"/>
      <c r="K74" s="457"/>
      <c r="L74" s="458"/>
      <c r="M74" s="461"/>
      <c r="N74" s="462"/>
      <c r="O74" s="463"/>
      <c r="Q74" s="447"/>
      <c r="R74" s="448"/>
      <c r="S74" s="447"/>
      <c r="T74" s="449"/>
    </row>
    <row r="75" spans="1:20" ht="16.5" customHeight="1">
      <c r="A75" s="450" t="s">
        <v>226</v>
      </c>
      <c r="B75" s="459" t="s">
        <v>248</v>
      </c>
      <c r="C75" s="452"/>
      <c r="D75" s="453" t="s">
        <v>240</v>
      </c>
      <c r="E75" s="454">
        <v>24.2</v>
      </c>
      <c r="F75" s="455"/>
      <c r="G75" s="469"/>
      <c r="H75" s="470"/>
      <c r="I75" s="471"/>
      <c r="J75" s="378">
        <f>+M75-G75</f>
        <v>0</v>
      </c>
      <c r="K75" s="464"/>
      <c r="L75" s="465">
        <f>+O75-I75</f>
        <v>0</v>
      </c>
      <c r="M75" s="461"/>
      <c r="N75" s="462"/>
      <c r="O75" s="463"/>
      <c r="Q75" s="447"/>
      <c r="R75" s="448">
        <f>+C75-Q75</f>
        <v>0</v>
      </c>
      <c r="S75" s="447">
        <f>E75</f>
        <v>24.2</v>
      </c>
      <c r="T75" s="449">
        <f>+R75*S75</f>
        <v>0</v>
      </c>
    </row>
    <row r="76" spans="1:20" ht="16.5" customHeight="1">
      <c r="A76" s="450"/>
      <c r="B76" s="459"/>
      <c r="C76" s="452"/>
      <c r="D76" s="453"/>
      <c r="E76" s="454"/>
      <c r="F76" s="455"/>
      <c r="G76" s="469"/>
      <c r="H76" s="470"/>
      <c r="I76" s="471"/>
      <c r="J76" s="456"/>
      <c r="K76" s="457"/>
      <c r="L76" s="458"/>
      <c r="M76" s="461"/>
      <c r="N76" s="462"/>
      <c r="O76" s="463"/>
      <c r="Q76" s="447"/>
      <c r="R76" s="448"/>
      <c r="S76" s="447"/>
      <c r="T76" s="449"/>
    </row>
    <row r="77" spans="1:20" ht="16.5" customHeight="1">
      <c r="A77" s="450" t="s">
        <v>228</v>
      </c>
      <c r="B77" s="459" t="s">
        <v>252</v>
      </c>
      <c r="C77" s="452"/>
      <c r="D77" s="453" t="s">
        <v>240</v>
      </c>
      <c r="E77" s="454">
        <v>24.2</v>
      </c>
      <c r="F77" s="455"/>
      <c r="G77" s="469"/>
      <c r="H77" s="470"/>
      <c r="I77" s="471"/>
      <c r="J77" s="378">
        <f>+M77-G77</f>
        <v>0</v>
      </c>
      <c r="K77" s="464"/>
      <c r="L77" s="465">
        <f>+O77-I77</f>
        <v>0</v>
      </c>
      <c r="M77" s="461"/>
      <c r="N77" s="462"/>
      <c r="O77" s="463"/>
      <c r="Q77" s="447"/>
      <c r="R77" s="448">
        <f>+C77-Q77</f>
        <v>0</v>
      </c>
      <c r="S77" s="447">
        <f>E77</f>
        <v>24.2</v>
      </c>
      <c r="T77" s="449">
        <f>+R77*S77</f>
        <v>0</v>
      </c>
    </row>
    <row r="78" spans="1:20" ht="16.5" customHeight="1">
      <c r="A78" s="450"/>
      <c r="B78" s="459"/>
      <c r="C78" s="452"/>
      <c r="D78" s="453"/>
      <c r="E78" s="454"/>
      <c r="F78" s="455"/>
      <c r="G78" s="469"/>
      <c r="H78" s="470"/>
      <c r="I78" s="471"/>
      <c r="J78" s="456"/>
      <c r="K78" s="457"/>
      <c r="L78" s="458"/>
      <c r="M78" s="461"/>
      <c r="N78" s="462"/>
      <c r="O78" s="463"/>
      <c r="Q78" s="447"/>
      <c r="R78" s="448"/>
      <c r="S78" s="447"/>
      <c r="T78" s="449"/>
    </row>
    <row r="79" spans="1:20" ht="16.5" customHeight="1">
      <c r="A79" s="450" t="s">
        <v>230</v>
      </c>
      <c r="B79" s="459" t="s">
        <v>262</v>
      </c>
      <c r="C79" s="452"/>
      <c r="D79" s="453" t="s">
        <v>240</v>
      </c>
      <c r="E79" s="454">
        <v>18.2</v>
      </c>
      <c r="F79" s="455"/>
      <c r="G79" s="469"/>
      <c r="H79" s="470"/>
      <c r="I79" s="471"/>
      <c r="J79" s="378">
        <f>+M79-G79</f>
        <v>0</v>
      </c>
      <c r="K79" s="464"/>
      <c r="L79" s="465">
        <f>+O79-I79</f>
        <v>0</v>
      </c>
      <c r="M79" s="461"/>
      <c r="N79" s="462"/>
      <c r="O79" s="463"/>
      <c r="Q79" s="447"/>
      <c r="R79" s="448">
        <f>+C79-Q79</f>
        <v>0</v>
      </c>
      <c r="S79" s="447">
        <f>E79</f>
        <v>18.2</v>
      </c>
      <c r="T79" s="449">
        <f>+R79*S79</f>
        <v>0</v>
      </c>
    </row>
    <row r="80" spans="1:20" ht="16.5" customHeight="1">
      <c r="A80" s="450"/>
      <c r="B80" s="459"/>
      <c r="C80" s="452"/>
      <c r="D80" s="453"/>
      <c r="E80" s="454"/>
      <c r="F80" s="455"/>
      <c r="G80" s="469"/>
      <c r="H80" s="470"/>
      <c r="I80" s="471"/>
      <c r="J80" s="456"/>
      <c r="K80" s="457"/>
      <c r="L80" s="458"/>
      <c r="M80" s="461"/>
      <c r="N80" s="462"/>
      <c r="O80" s="463"/>
      <c r="Q80" s="447"/>
      <c r="R80" s="448"/>
      <c r="S80" s="447"/>
      <c r="T80" s="449"/>
    </row>
    <row r="81" spans="1:20" ht="16.5" customHeight="1">
      <c r="A81" s="450" t="s">
        <v>232</v>
      </c>
      <c r="B81" s="459" t="s">
        <v>263</v>
      </c>
      <c r="C81" s="482">
        <v>605.48</v>
      </c>
      <c r="D81" s="483" t="s">
        <v>240</v>
      </c>
      <c r="E81" s="454">
        <v>12.2</v>
      </c>
      <c r="F81" s="455">
        <f>C81*E81</f>
        <v>7386.86</v>
      </c>
      <c r="G81" s="469">
        <v>0.25</v>
      </c>
      <c r="H81" s="470"/>
      <c r="I81" s="471">
        <v>1846.72</v>
      </c>
      <c r="J81" s="378">
        <f>+M81-G81</f>
        <v>0</v>
      </c>
      <c r="K81" s="464"/>
      <c r="L81" s="465">
        <f>+O81-I81</f>
        <v>0</v>
      </c>
      <c r="M81" s="461">
        <f>$M$15</f>
        <v>0.25</v>
      </c>
      <c r="N81" s="462"/>
      <c r="O81" s="463">
        <f>F81*M81</f>
        <v>1846.72</v>
      </c>
      <c r="Q81" s="447">
        <v>605.48</v>
      </c>
      <c r="R81" s="448">
        <f>+C81-Q81</f>
        <v>0</v>
      </c>
      <c r="S81" s="447">
        <f>E81</f>
        <v>12.2</v>
      </c>
      <c r="T81" s="449">
        <f>+R81*S81</f>
        <v>0</v>
      </c>
    </row>
    <row r="82" spans="1:20" ht="16.5" customHeight="1">
      <c r="A82" s="450"/>
      <c r="B82" s="459"/>
      <c r="C82" s="482"/>
      <c r="D82" s="483"/>
      <c r="E82" s="454"/>
      <c r="F82" s="455"/>
      <c r="G82" s="469"/>
      <c r="H82" s="470"/>
      <c r="I82" s="471"/>
      <c r="J82" s="456"/>
      <c r="K82" s="457"/>
      <c r="L82" s="458"/>
      <c r="M82" s="461"/>
      <c r="N82" s="462"/>
      <c r="O82" s="463"/>
      <c r="Q82" s="447"/>
      <c r="R82" s="448"/>
      <c r="S82" s="447"/>
      <c r="T82" s="449"/>
    </row>
    <row r="83" spans="1:20" ht="16.5" customHeight="1">
      <c r="A83" s="450" t="s">
        <v>234</v>
      </c>
      <c r="B83" s="459" t="s">
        <v>264</v>
      </c>
      <c r="C83" s="482">
        <v>52.86</v>
      </c>
      <c r="D83" s="483" t="s">
        <v>240</v>
      </c>
      <c r="E83" s="454">
        <v>12.2</v>
      </c>
      <c r="F83" s="455">
        <f>C83*E83</f>
        <v>644.89</v>
      </c>
      <c r="G83" s="469">
        <v>0.25</v>
      </c>
      <c r="H83" s="470"/>
      <c r="I83" s="471">
        <v>161.22</v>
      </c>
      <c r="J83" s="378">
        <f>+M83-G83</f>
        <v>0</v>
      </c>
      <c r="K83" s="464"/>
      <c r="L83" s="465">
        <f>+O83-I83</f>
        <v>0</v>
      </c>
      <c r="M83" s="461">
        <f>$M$15</f>
        <v>0.25</v>
      </c>
      <c r="N83" s="462"/>
      <c r="O83" s="463">
        <f>F83*M83</f>
        <v>161.22</v>
      </c>
      <c r="Q83" s="447">
        <v>52.86</v>
      </c>
      <c r="R83" s="448">
        <f>+C83-Q83</f>
        <v>0</v>
      </c>
      <c r="S83" s="447">
        <f>E83</f>
        <v>12.2</v>
      </c>
      <c r="T83" s="449">
        <f>+R83*S83</f>
        <v>0</v>
      </c>
    </row>
    <row r="84" spans="1:20" ht="16.5" customHeight="1">
      <c r="A84" s="450"/>
      <c r="B84" s="459"/>
      <c r="C84" s="452"/>
      <c r="D84" s="453"/>
      <c r="E84" s="454"/>
      <c r="F84" s="455"/>
      <c r="G84" s="469"/>
      <c r="H84" s="470"/>
      <c r="I84" s="471"/>
      <c r="J84" s="456"/>
      <c r="K84" s="457"/>
      <c r="L84" s="458"/>
      <c r="M84" s="461"/>
      <c r="N84" s="462"/>
      <c r="O84" s="463"/>
      <c r="Q84" s="447"/>
      <c r="R84" s="448"/>
      <c r="S84" s="447"/>
      <c r="T84" s="449"/>
    </row>
    <row r="85" spans="1:20" ht="16.5" customHeight="1">
      <c r="A85" s="450" t="s">
        <v>236</v>
      </c>
      <c r="B85" s="459" t="s">
        <v>265</v>
      </c>
      <c r="C85" s="452"/>
      <c r="D85" s="453" t="s">
        <v>240</v>
      </c>
      <c r="E85" s="454">
        <v>18.2</v>
      </c>
      <c r="F85" s="455"/>
      <c r="G85" s="469"/>
      <c r="H85" s="470"/>
      <c r="I85" s="471"/>
      <c r="J85" s="378">
        <f>+M85-G85</f>
        <v>0</v>
      </c>
      <c r="K85" s="464"/>
      <c r="L85" s="465">
        <f>+O85-I85</f>
        <v>0</v>
      </c>
      <c r="M85" s="461"/>
      <c r="N85" s="462"/>
      <c r="O85" s="463"/>
      <c r="Q85" s="447"/>
      <c r="R85" s="448">
        <f>+C85-Q85</f>
        <v>0</v>
      </c>
      <c r="S85" s="447">
        <f>E85</f>
        <v>18.2</v>
      </c>
      <c r="T85" s="449">
        <f>+R85*S85</f>
        <v>0</v>
      </c>
    </row>
    <row r="86" spans="1:20" ht="16.5" customHeight="1">
      <c r="A86" s="450"/>
      <c r="B86" s="459"/>
      <c r="C86" s="452"/>
      <c r="D86" s="453"/>
      <c r="E86" s="454"/>
      <c r="F86" s="455"/>
      <c r="G86" s="469"/>
      <c r="H86" s="470"/>
      <c r="I86" s="471"/>
      <c r="J86" s="456"/>
      <c r="K86" s="457"/>
      <c r="L86" s="458"/>
      <c r="M86" s="461"/>
      <c r="N86" s="462"/>
      <c r="O86" s="463"/>
      <c r="Q86" s="447"/>
      <c r="R86" s="448"/>
      <c r="S86" s="447"/>
      <c r="T86" s="449"/>
    </row>
    <row r="87" spans="1:20" ht="16.5" customHeight="1">
      <c r="A87" s="450" t="s">
        <v>238</v>
      </c>
      <c r="B87" s="459" t="s">
        <v>266</v>
      </c>
      <c r="C87" s="482">
        <v>12528</v>
      </c>
      <c r="D87" s="483" t="s">
        <v>240</v>
      </c>
      <c r="E87" s="454">
        <v>15</v>
      </c>
      <c r="F87" s="455">
        <f>C87*E87</f>
        <v>187920</v>
      </c>
      <c r="G87" s="469">
        <v>0.25</v>
      </c>
      <c r="H87" s="470"/>
      <c r="I87" s="471">
        <v>46980</v>
      </c>
      <c r="J87" s="378">
        <f>+M87-G87</f>
        <v>0</v>
      </c>
      <c r="K87" s="464"/>
      <c r="L87" s="465">
        <f>+O87-I87</f>
        <v>0</v>
      </c>
      <c r="M87" s="461">
        <f>$M$15</f>
        <v>0.25</v>
      </c>
      <c r="N87" s="462"/>
      <c r="O87" s="463">
        <f>F87*M87</f>
        <v>46980</v>
      </c>
      <c r="Q87" s="447">
        <v>12528</v>
      </c>
      <c r="R87" s="448">
        <f>+C87-Q87</f>
        <v>0</v>
      </c>
      <c r="S87" s="447">
        <f>E87</f>
        <v>15</v>
      </c>
      <c r="T87" s="449">
        <f>+R87*S87</f>
        <v>0</v>
      </c>
    </row>
    <row r="88" spans="1:20" ht="16.5" customHeight="1">
      <c r="A88" s="450"/>
      <c r="B88" s="459"/>
      <c r="C88" s="482"/>
      <c r="D88" s="483"/>
      <c r="E88" s="454"/>
      <c r="F88" s="455"/>
      <c r="G88" s="469"/>
      <c r="H88" s="470"/>
      <c r="I88" s="471"/>
      <c r="J88" s="456"/>
      <c r="K88" s="457"/>
      <c r="L88" s="458"/>
      <c r="M88" s="461"/>
      <c r="N88" s="462"/>
      <c r="O88" s="463"/>
      <c r="Q88" s="447"/>
      <c r="R88" s="448"/>
      <c r="S88" s="447"/>
      <c r="T88" s="449"/>
    </row>
    <row r="89" spans="1:20" ht="16.5" customHeight="1">
      <c r="A89" s="450" t="s">
        <v>241</v>
      </c>
      <c r="B89" s="459" t="s">
        <v>267</v>
      </c>
      <c r="C89" s="482">
        <v>292.3</v>
      </c>
      <c r="D89" s="483" t="s">
        <v>240</v>
      </c>
      <c r="E89" s="454">
        <v>30</v>
      </c>
      <c r="F89" s="455">
        <f>C89*E89</f>
        <v>8769</v>
      </c>
      <c r="G89" s="469">
        <v>0.25</v>
      </c>
      <c r="H89" s="473"/>
      <c r="I89" s="471">
        <v>2192.25</v>
      </c>
      <c r="J89" s="378">
        <f>+M89-G89</f>
        <v>0</v>
      </c>
      <c r="K89" s="464"/>
      <c r="L89" s="465">
        <f>+O89-I89</f>
        <v>0</v>
      </c>
      <c r="M89" s="461">
        <f>$M$15</f>
        <v>0.25</v>
      </c>
      <c r="N89" s="462"/>
      <c r="O89" s="463">
        <f>F89*M89</f>
        <v>2192.25</v>
      </c>
      <c r="Q89" s="447">
        <v>292.3</v>
      </c>
      <c r="R89" s="448">
        <f>+C89-Q89</f>
        <v>0</v>
      </c>
      <c r="S89" s="447">
        <f>E89</f>
        <v>30</v>
      </c>
      <c r="T89" s="449">
        <f>+R89*S89</f>
        <v>0</v>
      </c>
    </row>
    <row r="90" spans="1:20" ht="16.5" customHeight="1">
      <c r="A90" s="484"/>
      <c r="B90" s="485"/>
      <c r="C90" s="486"/>
      <c r="D90" s="487"/>
      <c r="E90" s="488"/>
      <c r="F90" s="489"/>
      <c r="G90" s="469"/>
      <c r="H90" s="473"/>
      <c r="I90" s="471"/>
      <c r="J90" s="475"/>
      <c r="K90" s="476"/>
      <c r="L90" s="477"/>
      <c r="M90" s="530"/>
      <c r="N90" s="531"/>
      <c r="O90" s="532"/>
      <c r="Q90" s="447"/>
      <c r="R90" s="448"/>
      <c r="S90" s="447"/>
      <c r="T90" s="449"/>
    </row>
    <row r="91" spans="1:20" ht="16.5" customHeight="1">
      <c r="A91" s="484"/>
      <c r="B91" s="485"/>
      <c r="C91" s="478">
        <f>SUM(C41:C89)</f>
        <v>30595.15</v>
      </c>
      <c r="D91" s="479" t="s">
        <v>240</v>
      </c>
      <c r="E91" s="488"/>
      <c r="F91" s="489"/>
      <c r="G91" s="469"/>
      <c r="H91" s="480">
        <f>SUM(H41:H89)</f>
        <v>0</v>
      </c>
      <c r="I91" s="471"/>
      <c r="J91" s="475"/>
      <c r="K91" s="480">
        <f>SUM(K41:K89)</f>
        <v>0</v>
      </c>
      <c r="L91" s="477"/>
      <c r="M91" s="530"/>
      <c r="N91" s="480">
        <f>SUM(N41:N89)</f>
        <v>0</v>
      </c>
      <c r="O91" s="532"/>
      <c r="Q91" s="481">
        <f>SUM(Q41:Q89)</f>
        <v>30595.15</v>
      </c>
      <c r="R91" s="481">
        <f>SUM(R41:R89)</f>
        <v>0</v>
      </c>
      <c r="S91" s="447"/>
      <c r="T91" s="449"/>
    </row>
    <row r="92" spans="1:20" ht="16.5" customHeight="1">
      <c r="A92" s="484"/>
      <c r="B92" s="485"/>
      <c r="C92" s="533"/>
      <c r="D92" s="534"/>
      <c r="E92" s="488"/>
      <c r="F92" s="489"/>
      <c r="G92" s="535"/>
      <c r="H92" s="536"/>
      <c r="I92" s="537"/>
      <c r="J92" s="535"/>
      <c r="K92" s="536"/>
      <c r="L92" s="537"/>
      <c r="M92" s="530"/>
      <c r="N92" s="531"/>
      <c r="O92" s="532"/>
      <c r="Q92" s="538"/>
      <c r="R92" s="539"/>
      <c r="S92" s="538"/>
      <c r="T92" s="540"/>
    </row>
    <row r="93" spans="1:20" ht="16.5" customHeight="1">
      <c r="A93" s="541"/>
      <c r="B93" s="542"/>
      <c r="C93" s="543"/>
      <c r="D93" s="544"/>
      <c r="E93" s="545"/>
      <c r="F93" s="546"/>
      <c r="G93" s="547"/>
      <c r="H93" s="548"/>
      <c r="I93" s="549"/>
      <c r="J93" s="547"/>
      <c r="K93" s="548"/>
      <c r="L93" s="549"/>
      <c r="M93" s="388"/>
      <c r="N93" s="412"/>
      <c r="O93" s="550"/>
      <c r="Q93" s="551"/>
      <c r="R93" s="551"/>
      <c r="S93" s="551"/>
      <c r="T93" s="551"/>
    </row>
    <row r="94" spans="1:20" s="421" customFormat="1" ht="16.5" customHeight="1">
      <c r="A94" s="552"/>
      <c r="B94" s="553" t="s">
        <v>58</v>
      </c>
      <c r="C94" s="554"/>
      <c r="D94" s="555"/>
      <c r="E94" s="555"/>
      <c r="F94" s="556">
        <f>SUM(F15:F92)</f>
        <v>53419832.93</v>
      </c>
      <c r="G94" s="390">
        <f>+I94/$F$94</f>
        <v>0.25</v>
      </c>
      <c r="H94" s="557"/>
      <c r="I94" s="558">
        <f>SUM(I15:I92)</f>
        <v>13354958.27</v>
      </c>
      <c r="J94" s="390">
        <f>+L94/$F$94</f>
        <v>0</v>
      </c>
      <c r="K94" s="557"/>
      <c r="L94" s="558">
        <f>SUM(L15:L92)</f>
        <v>0</v>
      </c>
      <c r="M94" s="390">
        <f>+O94/$F$94</f>
        <v>0.25</v>
      </c>
      <c r="N94" s="557"/>
      <c r="O94" s="558">
        <f>SUM(O15:O92)</f>
        <v>13354958.27</v>
      </c>
      <c r="Q94" s="559"/>
      <c r="R94" s="559"/>
      <c r="S94" s="560"/>
      <c r="T94" s="559">
        <f>SUM(T15:T92)</f>
        <v>0</v>
      </c>
    </row>
    <row r="95" spans="1:20">
      <c r="A95" s="561"/>
      <c r="B95" s="562"/>
      <c r="C95" s="563"/>
      <c r="D95" s="564"/>
      <c r="E95" s="564"/>
      <c r="F95" s="565"/>
      <c r="G95" s="566"/>
      <c r="H95" s="567"/>
      <c r="I95" s="568"/>
      <c r="J95" s="566"/>
      <c r="K95" s="567"/>
      <c r="L95" s="568"/>
      <c r="M95" s="569"/>
      <c r="N95" s="419"/>
      <c r="O95" s="568"/>
      <c r="Q95" s="570"/>
      <c r="R95" s="570"/>
      <c r="S95" s="570"/>
      <c r="T95" s="570"/>
    </row>
    <row r="96" spans="1:20">
      <c r="O96" s="383"/>
    </row>
    <row r="97" spans="15:15">
      <c r="O97" s="383"/>
    </row>
    <row r="98" spans="15:15">
      <c r="O98" s="383"/>
    </row>
    <row r="99" spans="15:15">
      <c r="O99" s="383"/>
    </row>
    <row r="100" spans="15:15">
      <c r="O100" s="383"/>
    </row>
    <row r="101" spans="15:15">
      <c r="O101" s="383"/>
    </row>
    <row r="102" spans="15:15">
      <c r="O102" s="383"/>
    </row>
    <row r="103" spans="15:15">
      <c r="O103" s="383"/>
    </row>
    <row r="104" spans="15:15">
      <c r="O104" s="383"/>
    </row>
    <row r="105" spans="15:15">
      <c r="O105" s="383"/>
    </row>
    <row r="106" spans="15:15">
      <c r="O106" s="383"/>
    </row>
    <row r="107" spans="15:15">
      <c r="O107" s="383"/>
    </row>
    <row r="108" spans="15:15">
      <c r="O108" s="383"/>
    </row>
    <row r="109" spans="15:15">
      <c r="O109" s="383"/>
    </row>
    <row r="110" spans="15:15">
      <c r="O110" s="383"/>
    </row>
    <row r="111" spans="15:15">
      <c r="O111" s="383"/>
    </row>
    <row r="112" spans="15:15">
      <c r="O112" s="383"/>
    </row>
    <row r="113" spans="15:15">
      <c r="O113" s="383"/>
    </row>
    <row r="114" spans="15:15">
      <c r="O114" s="383"/>
    </row>
  </sheetData>
  <sheetProtection selectLockedCells="1" selectUnlockedCells="1"/>
  <mergeCells count="9">
    <mergeCell ref="G9:O9"/>
    <mergeCell ref="Q9:T9"/>
    <mergeCell ref="G10:I10"/>
    <mergeCell ref="J10:L10"/>
    <mergeCell ref="M10:O10"/>
    <mergeCell ref="Q10:Q11"/>
    <mergeCell ref="R10:R11"/>
    <mergeCell ref="S10:S11"/>
    <mergeCell ref="T10:T11"/>
  </mergeCells>
  <pageMargins left="0.75" right="0" top="0.75" bottom="0.5" header="0.51180555555555551" footer="0.51180555555555551"/>
  <pageSetup scale="50" firstPageNumber="0" orientation="portrait" horizontalDpi="300" verticalDpi="300"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44"/>
  </sheetPr>
  <dimension ref="B2:K75"/>
  <sheetViews>
    <sheetView zoomScaleNormal="100" workbookViewId="0"/>
  </sheetViews>
  <sheetFormatPr defaultColWidth="9.08984375" defaultRowHeight="15.5"/>
  <cols>
    <col min="1" max="1" width="3.6328125" style="114" customWidth="1"/>
    <col min="2" max="2" width="6" style="115" customWidth="1"/>
    <col min="3" max="3" width="42" style="116" customWidth="1"/>
    <col min="4" max="4" width="16.36328125" style="117" customWidth="1"/>
    <col min="5" max="5" width="5.36328125" style="114" customWidth="1"/>
    <col min="6" max="6" width="16.36328125" style="114" customWidth="1"/>
    <col min="7" max="7" width="7.453125" style="114" customWidth="1"/>
    <col min="8" max="8" width="16.36328125" style="114" customWidth="1"/>
    <col min="9" max="9" width="7.453125" style="114" customWidth="1"/>
    <col min="10" max="10" width="17.453125" style="114" customWidth="1"/>
    <col min="11" max="11" width="15.6328125" style="114" customWidth="1"/>
    <col min="12" max="16384" width="9.08984375" style="114"/>
  </cols>
  <sheetData>
    <row r="2" spans="2:11">
      <c r="B2" s="120" t="str">
        <f>'Payment Application'!B2</f>
        <v>NASA MULTIPLEX L.L.C</v>
      </c>
    </row>
    <row r="3" spans="2:11">
      <c r="B3" s="120" t="str">
        <f>'Payment Application'!B3</f>
        <v>The Opus, Business Bay</v>
      </c>
    </row>
    <row r="4" spans="2:11">
      <c r="B4" s="120"/>
    </row>
    <row r="5" spans="2:11">
      <c r="B5" s="120" t="str">
        <f>'Advance Payment'!B5</f>
        <v>Date of Application:</v>
      </c>
      <c r="J5" s="121">
        <f>'Advance Payment'!J5</f>
        <v>39873</v>
      </c>
    </row>
    <row r="6" spans="2:11">
      <c r="B6" s="120"/>
      <c r="J6" s="119"/>
    </row>
    <row r="7" spans="2:11">
      <c r="B7" s="120" t="str">
        <f>'Advance Payment'!B7</f>
        <v>Application No:</v>
      </c>
      <c r="D7" s="114"/>
      <c r="J7" s="122">
        <v>11</v>
      </c>
    </row>
    <row r="8" spans="2:11">
      <c r="B8" s="120"/>
      <c r="D8" s="114"/>
    </row>
    <row r="9" spans="2:11" ht="18">
      <c r="B9" s="123" t="s">
        <v>268</v>
      </c>
      <c r="D9" s="114"/>
    </row>
    <row r="10" spans="2:11">
      <c r="B10" s="120"/>
      <c r="D10" s="114"/>
    </row>
    <row r="11" spans="2:11" ht="15.75" customHeight="1">
      <c r="B11" s="126"/>
      <c r="C11" s="127"/>
      <c r="D11" s="1041" t="s">
        <v>61</v>
      </c>
      <c r="E11" s="1018" t="s">
        <v>62</v>
      </c>
      <c r="F11" s="1018"/>
      <c r="G11" s="1018"/>
      <c r="H11" s="1018"/>
      <c r="I11" s="1018"/>
      <c r="J11" s="1018"/>
      <c r="K11" s="571"/>
    </row>
    <row r="12" spans="2:11">
      <c r="B12" s="128" t="s">
        <v>63</v>
      </c>
      <c r="C12" s="129" t="s">
        <v>161</v>
      </c>
      <c r="D12" s="1041"/>
      <c r="E12" s="1033" t="s">
        <v>269</v>
      </c>
      <c r="F12" s="1033"/>
      <c r="G12" s="1033" t="s">
        <v>270</v>
      </c>
      <c r="H12" s="1033"/>
      <c r="I12" s="1033" t="s">
        <v>271</v>
      </c>
      <c r="J12" s="1033"/>
      <c r="K12" s="571"/>
    </row>
    <row r="13" spans="2:11">
      <c r="B13" s="130"/>
      <c r="C13" s="131"/>
      <c r="D13" s="1041"/>
      <c r="E13" s="373" t="s">
        <v>68</v>
      </c>
      <c r="F13" s="133" t="s">
        <v>69</v>
      </c>
      <c r="G13" s="373" t="s">
        <v>68</v>
      </c>
      <c r="H13" s="133" t="s">
        <v>69</v>
      </c>
      <c r="I13" s="373" t="s">
        <v>68</v>
      </c>
      <c r="J13" s="133" t="s">
        <v>69</v>
      </c>
      <c r="K13" s="571"/>
    </row>
    <row r="14" spans="2:11">
      <c r="B14" s="134"/>
      <c r="D14" s="572"/>
      <c r="E14" s="137"/>
      <c r="F14" s="374"/>
      <c r="G14" s="137"/>
      <c r="H14" s="374"/>
      <c r="I14" s="137"/>
      <c r="J14" s="374"/>
    </row>
    <row r="15" spans="2:11">
      <c r="B15" s="140">
        <v>3</v>
      </c>
      <c r="C15" s="573" t="s">
        <v>268</v>
      </c>
      <c r="D15" s="572"/>
      <c r="E15" s="142"/>
      <c r="F15" s="376"/>
      <c r="G15" s="142"/>
      <c r="H15" s="376"/>
      <c r="I15" s="142"/>
      <c r="J15" s="376"/>
    </row>
    <row r="16" spans="2:11">
      <c r="B16" s="134"/>
      <c r="C16" s="135"/>
      <c r="D16" s="574"/>
      <c r="E16" s="575"/>
      <c r="F16" s="576"/>
      <c r="G16" s="575"/>
      <c r="H16" s="576"/>
      <c r="I16" s="575"/>
      <c r="J16" s="576"/>
    </row>
    <row r="17" spans="2:11" ht="46.5">
      <c r="B17" s="140"/>
      <c r="C17" s="577" t="s">
        <v>168</v>
      </c>
      <c r="D17" s="578"/>
      <c r="E17" s="378"/>
      <c r="F17" s="579"/>
      <c r="G17" s="378"/>
      <c r="H17" s="579"/>
      <c r="I17" s="378"/>
      <c r="J17" s="579"/>
    </row>
    <row r="18" spans="2:11">
      <c r="B18" s="147"/>
      <c r="C18" s="135"/>
      <c r="D18" s="578"/>
      <c r="E18" s="378"/>
      <c r="F18" s="579"/>
      <c r="G18" s="378"/>
      <c r="H18" s="579"/>
      <c r="I18" s="378"/>
      <c r="J18" s="579"/>
    </row>
    <row r="19" spans="2:11">
      <c r="B19" s="147"/>
      <c r="C19" s="141" t="s">
        <v>272</v>
      </c>
      <c r="D19" s="580">
        <f>SUM(D21:D23)</f>
        <v>10439000</v>
      </c>
      <c r="E19" s="581">
        <f>+F19/$D$19</f>
        <v>0.59</v>
      </c>
      <c r="F19" s="582">
        <f>+F21+F23</f>
        <v>6119850</v>
      </c>
      <c r="G19" s="581">
        <f>+H19/$D$19</f>
        <v>0.59</v>
      </c>
      <c r="H19" s="582">
        <f>+H21+H23</f>
        <v>6119850</v>
      </c>
      <c r="I19" s="581">
        <f>+J19/$D$19</f>
        <v>0</v>
      </c>
      <c r="J19" s="582">
        <f>+F19-H19</f>
        <v>0</v>
      </c>
    </row>
    <row r="20" spans="2:11">
      <c r="B20" s="147"/>
      <c r="C20" s="135"/>
      <c r="D20" s="578"/>
      <c r="E20" s="575"/>
      <c r="F20" s="579"/>
      <c r="G20" s="575"/>
      <c r="H20" s="579"/>
      <c r="I20" s="575"/>
      <c r="J20" s="579"/>
    </row>
    <row r="21" spans="2:11">
      <c r="B21" s="147">
        <v>3.1</v>
      </c>
      <c r="C21" s="135" t="s">
        <v>273</v>
      </c>
      <c r="D21" s="583">
        <v>6900000</v>
      </c>
      <c r="E21" s="378">
        <f>F21/D21</f>
        <v>0.89</v>
      </c>
      <c r="F21" s="380">
        <v>6119850</v>
      </c>
      <c r="G21" s="378">
        <f>+I21-E21</f>
        <v>-0.89</v>
      </c>
      <c r="H21" s="380">
        <v>6119850</v>
      </c>
      <c r="I21" s="378">
        <f>J21/D21</f>
        <v>0</v>
      </c>
      <c r="J21" s="380">
        <f>+F21-H21</f>
        <v>0</v>
      </c>
      <c r="K21" s="383"/>
    </row>
    <row r="22" spans="2:11">
      <c r="B22" s="147"/>
      <c r="C22" s="135"/>
      <c r="D22" s="583"/>
      <c r="E22" s="378"/>
      <c r="F22" s="579"/>
      <c r="G22" s="378"/>
      <c r="H22" s="579"/>
      <c r="I22" s="378"/>
      <c r="J22" s="579"/>
      <c r="K22" s="383"/>
    </row>
    <row r="23" spans="2:11">
      <c r="B23" s="147"/>
      <c r="C23" s="135" t="s">
        <v>274</v>
      </c>
      <c r="D23" s="583">
        <v>3539000</v>
      </c>
      <c r="E23" s="378"/>
      <c r="F23" s="579">
        <v>0</v>
      </c>
      <c r="G23" s="378"/>
      <c r="H23" s="579">
        <v>0</v>
      </c>
      <c r="I23" s="378"/>
      <c r="J23" s="380">
        <f>+F23-H23</f>
        <v>0</v>
      </c>
    </row>
    <row r="24" spans="2:11">
      <c r="B24" s="147"/>
      <c r="C24" s="135"/>
      <c r="D24" s="583"/>
      <c r="E24" s="378"/>
      <c r="F24" s="579"/>
      <c r="G24" s="378"/>
      <c r="H24" s="579"/>
      <c r="I24" s="378"/>
      <c r="J24" s="579"/>
    </row>
    <row r="25" spans="2:11">
      <c r="B25" s="147"/>
      <c r="C25" s="141" t="s">
        <v>275</v>
      </c>
      <c r="D25" s="580">
        <f>SUM(D27:D29)</f>
        <v>1561000</v>
      </c>
      <c r="E25" s="581">
        <f>+F25/$D$25</f>
        <v>0.34</v>
      </c>
      <c r="F25" s="582">
        <v>528000</v>
      </c>
      <c r="G25" s="581">
        <f>+H25/$D$25</f>
        <v>0.34</v>
      </c>
      <c r="H25" s="582">
        <f>SUM(H27:H29)</f>
        <v>528000</v>
      </c>
      <c r="I25" s="581">
        <f>+J25/$D$25</f>
        <v>0</v>
      </c>
      <c r="J25" s="582">
        <v>0</v>
      </c>
    </row>
    <row r="26" spans="2:11">
      <c r="B26" s="147"/>
      <c r="C26" s="135"/>
      <c r="D26" s="584"/>
      <c r="E26" s="575"/>
      <c r="F26" s="579"/>
      <c r="G26" s="575"/>
      <c r="H26" s="579"/>
      <c r="I26" s="575"/>
      <c r="J26" s="579"/>
    </row>
    <row r="27" spans="2:11">
      <c r="B27" s="147">
        <v>3.2</v>
      </c>
      <c r="C27" s="135" t="s">
        <v>276</v>
      </c>
      <c r="D27" s="583">
        <v>960000</v>
      </c>
      <c r="E27" s="575">
        <f>F27/D27</f>
        <v>0.55000000000000004</v>
      </c>
      <c r="F27" s="380">
        <v>528000</v>
      </c>
      <c r="G27" s="378">
        <v>0.55000000000000004</v>
      </c>
      <c r="H27" s="380">
        <v>528000</v>
      </c>
      <c r="I27" s="378">
        <v>0</v>
      </c>
      <c r="J27" s="380">
        <v>0</v>
      </c>
    </row>
    <row r="28" spans="2:11">
      <c r="B28" s="147"/>
      <c r="C28" s="135"/>
      <c r="D28" s="578"/>
      <c r="E28" s="378"/>
      <c r="F28" s="579"/>
      <c r="G28" s="378"/>
      <c r="H28" s="579"/>
      <c r="I28" s="378"/>
      <c r="J28" s="579"/>
    </row>
    <row r="29" spans="2:11" ht="15.75" customHeight="1">
      <c r="B29" s="147"/>
      <c r="C29" s="577" t="s">
        <v>277</v>
      </c>
      <c r="D29" s="583">
        <f>1561000-960000</f>
        <v>601000</v>
      </c>
      <c r="E29" s="575"/>
      <c r="F29" s="579">
        <v>0</v>
      </c>
      <c r="G29" s="575"/>
      <c r="H29" s="579">
        <v>0</v>
      </c>
      <c r="I29" s="585"/>
      <c r="J29" s="586">
        <f>+D29*I29</f>
        <v>0</v>
      </c>
    </row>
    <row r="30" spans="2:11">
      <c r="B30" s="147"/>
      <c r="C30" s="135"/>
      <c r="D30" s="587"/>
      <c r="E30" s="378"/>
      <c r="F30" s="579"/>
      <c r="G30" s="378"/>
      <c r="H30" s="579"/>
      <c r="I30" s="378"/>
      <c r="J30" s="579"/>
    </row>
    <row r="31" spans="2:11">
      <c r="B31" s="147"/>
      <c r="C31" s="135"/>
      <c r="D31" s="587"/>
      <c r="E31" s="575"/>
      <c r="F31" s="579"/>
      <c r="G31" s="575"/>
      <c r="H31" s="579"/>
      <c r="I31" s="575"/>
      <c r="J31" s="579"/>
    </row>
    <row r="32" spans="2:11">
      <c r="B32" s="147"/>
      <c r="C32" s="135"/>
      <c r="D32" s="587"/>
      <c r="E32" s="575"/>
      <c r="F32" s="579"/>
      <c r="G32" s="575"/>
      <c r="H32" s="579"/>
      <c r="I32" s="575"/>
      <c r="J32" s="579"/>
    </row>
    <row r="33" spans="2:10">
      <c r="B33" s="147"/>
      <c r="C33" s="135"/>
      <c r="D33" s="587"/>
      <c r="E33" s="575"/>
      <c r="F33" s="579"/>
      <c r="G33" s="575"/>
      <c r="H33" s="579"/>
      <c r="I33" s="575"/>
      <c r="J33" s="579"/>
    </row>
    <row r="34" spans="2:10">
      <c r="B34" s="147"/>
      <c r="C34" s="135"/>
      <c r="D34" s="587"/>
      <c r="E34" s="575"/>
      <c r="F34" s="579"/>
      <c r="G34" s="575"/>
      <c r="H34" s="579"/>
      <c r="I34" s="575"/>
      <c r="J34" s="579"/>
    </row>
    <row r="35" spans="2:10">
      <c r="B35" s="147"/>
      <c r="C35" s="135"/>
      <c r="D35" s="587"/>
      <c r="E35" s="575"/>
      <c r="F35" s="579"/>
      <c r="G35" s="575"/>
      <c r="H35" s="579"/>
      <c r="I35" s="575"/>
      <c r="J35" s="579"/>
    </row>
    <row r="36" spans="2:10">
      <c r="B36" s="147"/>
      <c r="C36" s="135"/>
      <c r="D36" s="587"/>
      <c r="E36" s="575"/>
      <c r="F36" s="579"/>
      <c r="G36" s="575"/>
      <c r="H36" s="579"/>
      <c r="I36" s="575"/>
      <c r="J36" s="579"/>
    </row>
    <row r="37" spans="2:10">
      <c r="B37" s="147"/>
      <c r="C37" s="135"/>
      <c r="D37" s="587"/>
      <c r="E37" s="575"/>
      <c r="F37" s="579"/>
      <c r="G37" s="575"/>
      <c r="H37" s="579"/>
      <c r="I37" s="575"/>
      <c r="J37" s="579"/>
    </row>
    <row r="38" spans="2:10">
      <c r="B38" s="147"/>
      <c r="C38" s="135"/>
      <c r="D38" s="587"/>
      <c r="E38" s="575"/>
      <c r="F38" s="579"/>
      <c r="G38" s="575"/>
      <c r="H38" s="579"/>
      <c r="I38" s="575"/>
      <c r="J38" s="579"/>
    </row>
    <row r="39" spans="2:10">
      <c r="B39" s="147"/>
      <c r="C39" s="135"/>
      <c r="D39" s="587"/>
      <c r="E39" s="575"/>
      <c r="F39" s="579"/>
      <c r="G39" s="575"/>
      <c r="H39" s="579"/>
      <c r="I39" s="575"/>
      <c r="J39" s="579"/>
    </row>
    <row r="40" spans="2:10">
      <c r="B40" s="147"/>
      <c r="C40" s="135"/>
      <c r="D40" s="587"/>
      <c r="E40" s="575"/>
      <c r="F40" s="579"/>
      <c r="G40" s="575"/>
      <c r="H40" s="579"/>
      <c r="I40" s="575"/>
      <c r="J40" s="579"/>
    </row>
    <row r="41" spans="2:10">
      <c r="B41" s="147"/>
      <c r="C41" s="135"/>
      <c r="D41" s="587"/>
      <c r="E41" s="575"/>
      <c r="F41" s="579"/>
      <c r="G41" s="575"/>
      <c r="H41" s="579"/>
      <c r="I41" s="575"/>
      <c r="J41" s="579"/>
    </row>
    <row r="42" spans="2:10">
      <c r="B42" s="147"/>
      <c r="C42" s="135"/>
      <c r="D42" s="587"/>
      <c r="E42" s="575"/>
      <c r="F42" s="579"/>
      <c r="G42" s="575"/>
      <c r="H42" s="579"/>
      <c r="I42" s="575"/>
      <c r="J42" s="579"/>
    </row>
    <row r="43" spans="2:10">
      <c r="B43" s="147"/>
      <c r="C43" s="135"/>
      <c r="D43" s="587"/>
      <c r="E43" s="575"/>
      <c r="F43" s="579"/>
      <c r="G43" s="575"/>
      <c r="H43" s="579"/>
      <c r="I43" s="575"/>
      <c r="J43" s="579"/>
    </row>
    <row r="44" spans="2:10">
      <c r="B44" s="147"/>
      <c r="C44" s="135"/>
      <c r="D44" s="587"/>
      <c r="E44" s="575"/>
      <c r="F44" s="579"/>
      <c r="G44" s="575"/>
      <c r="H44" s="579"/>
      <c r="I44" s="575"/>
      <c r="J44" s="579"/>
    </row>
    <row r="45" spans="2:10">
      <c r="B45" s="147"/>
      <c r="C45" s="135"/>
      <c r="D45" s="587"/>
      <c r="E45" s="575"/>
      <c r="F45" s="579"/>
      <c r="G45" s="575"/>
      <c r="H45" s="579"/>
      <c r="I45" s="575"/>
      <c r="J45" s="579"/>
    </row>
    <row r="46" spans="2:10">
      <c r="B46" s="147"/>
      <c r="C46" s="135"/>
      <c r="D46" s="587"/>
      <c r="E46" s="575"/>
      <c r="F46" s="579"/>
      <c r="G46" s="575"/>
      <c r="H46" s="579"/>
      <c r="I46" s="575"/>
      <c r="J46" s="579"/>
    </row>
    <row r="47" spans="2:10">
      <c r="B47" s="147"/>
      <c r="C47" s="135"/>
      <c r="D47" s="587"/>
      <c r="E47" s="378"/>
      <c r="F47" s="579"/>
      <c r="G47" s="378"/>
      <c r="H47" s="579"/>
      <c r="I47" s="378"/>
      <c r="J47" s="579"/>
    </row>
    <row r="48" spans="2:10">
      <c r="B48" s="147"/>
      <c r="C48" s="135"/>
      <c r="D48" s="587"/>
      <c r="E48" s="575"/>
      <c r="F48" s="579"/>
      <c r="G48" s="575"/>
      <c r="H48" s="579"/>
      <c r="I48" s="575"/>
      <c r="J48" s="579"/>
    </row>
    <row r="49" spans="2:10">
      <c r="B49" s="147"/>
      <c r="C49" s="135"/>
      <c r="D49" s="587"/>
      <c r="E49" s="575"/>
      <c r="F49" s="579"/>
      <c r="G49" s="575"/>
      <c r="H49" s="579"/>
      <c r="I49" s="575"/>
      <c r="J49" s="579"/>
    </row>
    <row r="50" spans="2:10">
      <c r="B50" s="147"/>
      <c r="C50" s="135"/>
      <c r="D50" s="587"/>
      <c r="E50" s="575"/>
      <c r="F50" s="579"/>
      <c r="G50" s="575"/>
      <c r="H50" s="579"/>
      <c r="I50" s="575"/>
      <c r="J50" s="579"/>
    </row>
    <row r="51" spans="2:10">
      <c r="B51" s="147"/>
      <c r="C51" s="135"/>
      <c r="D51" s="587"/>
      <c r="E51" s="575"/>
      <c r="F51" s="579"/>
      <c r="G51" s="575"/>
      <c r="H51" s="579"/>
      <c r="I51" s="575"/>
      <c r="J51" s="579"/>
    </row>
    <row r="52" spans="2:10">
      <c r="B52" s="147"/>
      <c r="C52" s="135"/>
      <c r="D52" s="587"/>
      <c r="E52" s="378"/>
      <c r="F52" s="579"/>
      <c r="G52" s="378"/>
      <c r="H52" s="579"/>
      <c r="I52" s="378"/>
      <c r="J52" s="579"/>
    </row>
    <row r="53" spans="2:10">
      <c r="B53" s="147"/>
      <c r="C53" s="135"/>
      <c r="D53" s="587"/>
      <c r="E53" s="575"/>
      <c r="F53" s="579"/>
      <c r="G53" s="575"/>
      <c r="H53" s="579"/>
      <c r="I53" s="575"/>
      <c r="J53" s="579"/>
    </row>
    <row r="54" spans="2:10">
      <c r="B54" s="147"/>
      <c r="C54" s="135"/>
      <c r="D54" s="587"/>
      <c r="E54" s="378"/>
      <c r="F54" s="579"/>
      <c r="G54" s="378"/>
      <c r="H54" s="579"/>
      <c r="I54" s="378"/>
      <c r="J54" s="579"/>
    </row>
    <row r="55" spans="2:10">
      <c r="B55" s="147"/>
      <c r="C55" s="135"/>
      <c r="D55" s="587"/>
      <c r="E55" s="575"/>
      <c r="F55" s="579"/>
      <c r="G55" s="575"/>
      <c r="H55" s="579"/>
      <c r="I55" s="575"/>
      <c r="J55" s="579"/>
    </row>
    <row r="56" spans="2:10">
      <c r="B56" s="147"/>
      <c r="C56" s="135"/>
      <c r="D56" s="587"/>
      <c r="E56" s="378"/>
      <c r="F56" s="579"/>
      <c r="G56" s="378"/>
      <c r="H56" s="579"/>
      <c r="I56" s="378"/>
      <c r="J56" s="579"/>
    </row>
    <row r="57" spans="2:10">
      <c r="B57" s="147"/>
      <c r="C57" s="135"/>
      <c r="D57" s="587"/>
      <c r="E57" s="575"/>
      <c r="F57" s="579"/>
      <c r="G57" s="575"/>
      <c r="H57" s="579"/>
      <c r="I57" s="575"/>
      <c r="J57" s="579"/>
    </row>
    <row r="58" spans="2:10">
      <c r="B58" s="147"/>
      <c r="C58" s="135"/>
      <c r="D58" s="587"/>
      <c r="E58" s="378"/>
      <c r="F58" s="579"/>
      <c r="G58" s="378"/>
      <c r="H58" s="579"/>
      <c r="I58" s="378"/>
      <c r="J58" s="579"/>
    </row>
    <row r="59" spans="2:10">
      <c r="B59" s="147"/>
      <c r="C59" s="135"/>
      <c r="D59" s="587"/>
      <c r="E59" s="575"/>
      <c r="F59" s="579"/>
      <c r="G59" s="575"/>
      <c r="H59" s="579"/>
      <c r="I59" s="575"/>
      <c r="J59" s="579"/>
    </row>
    <row r="60" spans="2:10">
      <c r="B60" s="311"/>
      <c r="C60" s="313"/>
      <c r="D60" s="588"/>
      <c r="E60" s="589"/>
      <c r="F60" s="590"/>
      <c r="G60" s="589"/>
      <c r="H60" s="590"/>
      <c r="I60" s="589"/>
      <c r="J60" s="590"/>
    </row>
    <row r="61" spans="2:10">
      <c r="B61" s="333"/>
      <c r="C61" s="334"/>
      <c r="D61" s="591"/>
      <c r="E61" s="592"/>
      <c r="F61" s="593"/>
      <c r="G61" s="592"/>
      <c r="H61" s="593"/>
      <c r="I61" s="592"/>
      <c r="J61" s="593"/>
    </row>
    <row r="62" spans="2:10">
      <c r="B62" s="134"/>
      <c r="C62" s="141" t="s">
        <v>91</v>
      </c>
      <c r="D62" s="594">
        <f>+D19+D25</f>
        <v>12000000</v>
      </c>
      <c r="E62" s="595">
        <f>+F62/$D$62</f>
        <v>0.55000000000000004</v>
      </c>
      <c r="F62" s="596">
        <f>+F19+F25</f>
        <v>6647850</v>
      </c>
      <c r="G62" s="595">
        <f>+H62/$D$62</f>
        <v>0.55000000000000004</v>
      </c>
      <c r="H62" s="596">
        <f>+H19+H25</f>
        <v>6647850</v>
      </c>
      <c r="I62" s="595">
        <f>+J62/$D$62</f>
        <v>0</v>
      </c>
      <c r="J62" s="596">
        <f>+J19+J25</f>
        <v>0</v>
      </c>
    </row>
    <row r="63" spans="2:10">
      <c r="B63" s="158"/>
      <c r="C63" s="159"/>
      <c r="D63" s="597"/>
      <c r="E63" s="598"/>
      <c r="F63" s="599"/>
      <c r="G63" s="598"/>
      <c r="H63" s="599"/>
      <c r="I63" s="598"/>
      <c r="J63" s="599"/>
    </row>
    <row r="75" ht="15.75" customHeight="1"/>
  </sheetData>
  <sheetProtection selectLockedCells="1" selectUnlockedCells="1"/>
  <mergeCells count="5">
    <mergeCell ref="D11:D13"/>
    <mergeCell ref="E11:J11"/>
    <mergeCell ref="E12:F12"/>
    <mergeCell ref="G12:H12"/>
    <mergeCell ref="I12:J12"/>
  </mergeCells>
  <pageMargins left="0.75" right="0" top="0.75" bottom="0.5" header="0.51180555555555551" footer="0.51180555555555551"/>
  <pageSetup paperSize="9" scale="70" firstPageNumber="0"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4"/>
  </sheetPr>
  <dimension ref="B2:H68"/>
  <sheetViews>
    <sheetView zoomScaleNormal="100" workbookViewId="0"/>
  </sheetViews>
  <sheetFormatPr defaultColWidth="9.08984375" defaultRowHeight="15.5"/>
  <cols>
    <col min="1" max="1" width="3.6328125" style="114" customWidth="1"/>
    <col min="2" max="2" width="10.6328125" style="115" customWidth="1"/>
    <col min="3" max="3" width="40.36328125" style="116" customWidth="1"/>
    <col min="4" max="5" width="18.36328125" style="117" customWidth="1"/>
    <col min="6" max="6" width="18.36328125" style="119" customWidth="1"/>
    <col min="7" max="7" width="30.90625" style="119" customWidth="1"/>
    <col min="8" max="8" width="3.6328125" style="114" customWidth="1"/>
    <col min="9" max="16384" width="9.08984375" style="114"/>
  </cols>
  <sheetData>
    <row r="2" spans="2:8">
      <c r="B2" s="120" t="str">
        <f>'Payment Application'!B2</f>
        <v>NASA MULTIPLEX L.L.C</v>
      </c>
    </row>
    <row r="3" spans="2:8">
      <c r="B3" s="120" t="str">
        <f>'Payment Application'!B3</f>
        <v>The Opus, Business Bay</v>
      </c>
    </row>
    <row r="4" spans="2:8">
      <c r="B4" s="120"/>
    </row>
    <row r="5" spans="2:8">
      <c r="B5" s="120" t="str">
        <f>'Advance Payment'!B5</f>
        <v>Date of Application:</v>
      </c>
      <c r="G5" s="121">
        <f>'Advance Payment'!J5</f>
        <v>39873</v>
      </c>
      <c r="H5" s="121"/>
    </row>
    <row r="6" spans="2:8">
      <c r="B6" s="120"/>
    </row>
    <row r="7" spans="2:8">
      <c r="B7" s="120" t="str">
        <f>'Advance Payment'!B7</f>
        <v>Application No:</v>
      </c>
      <c r="D7" s="114"/>
      <c r="E7" s="114"/>
      <c r="G7" s="122">
        <v>11</v>
      </c>
    </row>
    <row r="8" spans="2:8">
      <c r="B8" s="120"/>
      <c r="D8" s="114"/>
      <c r="E8" s="114"/>
      <c r="F8" s="122"/>
      <c r="G8" s="122"/>
    </row>
    <row r="9" spans="2:8" ht="18">
      <c r="B9" s="123" t="s">
        <v>278</v>
      </c>
      <c r="D9" s="114"/>
      <c r="E9" s="114"/>
      <c r="F9" s="122"/>
      <c r="G9" s="122"/>
    </row>
    <row r="10" spans="2:8">
      <c r="B10" s="120"/>
      <c r="D10" s="114"/>
      <c r="E10" s="114"/>
      <c r="F10" s="124"/>
      <c r="G10" s="124"/>
    </row>
    <row r="11" spans="2:8" ht="18">
      <c r="B11" s="125"/>
      <c r="C11" s="356"/>
      <c r="D11" s="356"/>
      <c r="E11" s="356"/>
      <c r="F11" s="356"/>
      <c r="G11" s="356"/>
    </row>
    <row r="12" spans="2:8">
      <c r="B12" s="120"/>
      <c r="D12" s="114"/>
      <c r="E12" s="114"/>
      <c r="F12" s="124"/>
      <c r="G12" s="124"/>
    </row>
    <row r="13" spans="2:8" ht="15.75" customHeight="1">
      <c r="B13" s="126"/>
      <c r="C13" s="127"/>
      <c r="D13" s="1017" t="s">
        <v>61</v>
      </c>
      <c r="E13" s="1017" t="s">
        <v>180</v>
      </c>
      <c r="F13" s="1032" t="s">
        <v>181</v>
      </c>
      <c r="G13" s="1032" t="s">
        <v>182</v>
      </c>
    </row>
    <row r="14" spans="2:8">
      <c r="B14" s="128" t="s">
        <v>63</v>
      </c>
      <c r="C14" s="129" t="s">
        <v>64</v>
      </c>
      <c r="D14" s="1017"/>
      <c r="E14" s="1017"/>
      <c r="F14" s="1032"/>
      <c r="G14" s="1032"/>
    </row>
    <row r="15" spans="2:8">
      <c r="B15" s="130"/>
      <c r="C15" s="131"/>
      <c r="D15" s="1017"/>
      <c r="E15" s="1017"/>
      <c r="F15" s="1032"/>
      <c r="G15" s="1032"/>
    </row>
    <row r="16" spans="2:8">
      <c r="B16" s="134"/>
      <c r="C16" s="135"/>
      <c r="D16" s="136"/>
      <c r="E16" s="307"/>
      <c r="F16" s="304"/>
      <c r="G16" s="357"/>
    </row>
    <row r="17" spans="2:7">
      <c r="B17" s="140">
        <v>1</v>
      </c>
      <c r="C17" s="141" t="s">
        <v>278</v>
      </c>
      <c r="D17" s="370">
        <v>80000000</v>
      </c>
      <c r="E17" s="307"/>
      <c r="F17" s="304"/>
      <c r="G17" s="358"/>
    </row>
    <row r="18" spans="2:7">
      <c r="B18" s="134"/>
      <c r="C18" s="135"/>
      <c r="D18" s="136"/>
      <c r="E18" s="307"/>
      <c r="F18" s="304"/>
      <c r="G18" s="358"/>
    </row>
    <row r="19" spans="2:7" ht="45" customHeight="1">
      <c r="B19" s="134">
        <v>1.1000000000000001</v>
      </c>
      <c r="C19" s="135" t="s">
        <v>279</v>
      </c>
      <c r="D19" s="359"/>
      <c r="E19" s="307"/>
      <c r="F19" s="360">
        <v>0</v>
      </c>
      <c r="G19" s="361" t="s">
        <v>184</v>
      </c>
    </row>
    <row r="20" spans="2:7">
      <c r="B20" s="134"/>
      <c r="D20" s="362"/>
      <c r="E20" s="307"/>
      <c r="F20" s="363"/>
      <c r="G20" s="364"/>
    </row>
    <row r="21" spans="2:7" ht="45" customHeight="1">
      <c r="B21" s="134">
        <v>1.2</v>
      </c>
      <c r="C21" s="135" t="s">
        <v>280</v>
      </c>
      <c r="D21" s="136"/>
      <c r="E21" s="307"/>
      <c r="F21" s="365">
        <v>0</v>
      </c>
      <c r="G21" s="361" t="s">
        <v>184</v>
      </c>
    </row>
    <row r="22" spans="2:7">
      <c r="B22" s="134"/>
      <c r="D22" s="362"/>
      <c r="E22" s="307"/>
      <c r="F22" s="363"/>
      <c r="G22" s="364"/>
    </row>
    <row r="23" spans="2:7" ht="45" customHeight="1">
      <c r="B23" s="134">
        <v>1.3</v>
      </c>
      <c r="C23" s="135" t="s">
        <v>281</v>
      </c>
      <c r="D23" s="359"/>
      <c r="E23" s="322"/>
      <c r="F23" s="360">
        <v>0</v>
      </c>
      <c r="G23" s="361" t="s">
        <v>184</v>
      </c>
    </row>
    <row r="24" spans="2:7">
      <c r="B24" s="134"/>
      <c r="D24" s="362"/>
      <c r="E24" s="307"/>
      <c r="F24" s="363"/>
      <c r="G24" s="364"/>
    </row>
    <row r="25" spans="2:7" ht="45" customHeight="1">
      <c r="B25" s="134">
        <v>1.4</v>
      </c>
      <c r="C25" s="116" t="s">
        <v>282</v>
      </c>
      <c r="D25" s="136"/>
      <c r="E25" s="307"/>
      <c r="F25" s="365">
        <v>0</v>
      </c>
      <c r="G25" s="361" t="s">
        <v>184</v>
      </c>
    </row>
    <row r="26" spans="2:7">
      <c r="B26" s="134"/>
      <c r="D26" s="362"/>
      <c r="E26" s="307"/>
      <c r="F26" s="363"/>
      <c r="G26" s="364"/>
    </row>
    <row r="27" spans="2:7" ht="45" customHeight="1">
      <c r="B27" s="134">
        <v>1.5</v>
      </c>
      <c r="C27" s="116" t="s">
        <v>283</v>
      </c>
      <c r="D27" s="362"/>
      <c r="E27" s="307"/>
      <c r="F27" s="363">
        <v>0</v>
      </c>
      <c r="G27" s="361" t="s">
        <v>184</v>
      </c>
    </row>
    <row r="28" spans="2:7">
      <c r="B28" s="134"/>
      <c r="D28" s="362"/>
      <c r="E28" s="307"/>
      <c r="F28" s="323"/>
      <c r="G28" s="366"/>
    </row>
    <row r="29" spans="2:7" ht="45" customHeight="1">
      <c r="B29" s="134">
        <v>1.6</v>
      </c>
      <c r="C29" s="135" t="s">
        <v>284</v>
      </c>
      <c r="D29" s="359"/>
      <c r="E29" s="307"/>
      <c r="F29" s="360">
        <v>0</v>
      </c>
      <c r="G29" s="361" t="s">
        <v>184</v>
      </c>
    </row>
    <row r="30" spans="2:7">
      <c r="B30" s="134"/>
      <c r="D30" s="362"/>
      <c r="E30" s="307"/>
      <c r="F30" s="363"/>
      <c r="G30" s="364"/>
    </row>
    <row r="31" spans="2:7" ht="45" customHeight="1">
      <c r="B31" s="134">
        <v>1.7000000000000002</v>
      </c>
      <c r="C31" s="135" t="s">
        <v>285</v>
      </c>
      <c r="D31" s="136"/>
      <c r="E31" s="307"/>
      <c r="F31" s="365">
        <v>0</v>
      </c>
      <c r="G31" s="361" t="s">
        <v>184</v>
      </c>
    </row>
    <row r="32" spans="2:7">
      <c r="B32" s="134"/>
      <c r="D32" s="362"/>
      <c r="E32" s="307"/>
      <c r="F32" s="363"/>
      <c r="G32" s="364"/>
    </row>
    <row r="33" spans="2:7" ht="45" customHeight="1">
      <c r="B33" s="134">
        <v>1.8</v>
      </c>
      <c r="C33" s="135" t="s">
        <v>286</v>
      </c>
      <c r="D33" s="359"/>
      <c r="E33" s="322"/>
      <c r="F33" s="360">
        <v>0</v>
      </c>
      <c r="G33" s="361" t="s">
        <v>184</v>
      </c>
    </row>
    <row r="34" spans="2:7">
      <c r="B34" s="134"/>
      <c r="D34" s="362"/>
      <c r="E34" s="307"/>
      <c r="F34" s="363"/>
      <c r="G34" s="364"/>
    </row>
    <row r="35" spans="2:7" ht="45" customHeight="1">
      <c r="B35" s="134">
        <v>1.9</v>
      </c>
      <c r="C35" s="116" t="s">
        <v>287</v>
      </c>
      <c r="D35" s="136"/>
      <c r="E35" s="307"/>
      <c r="F35" s="365">
        <v>0</v>
      </c>
      <c r="G35" s="361" t="s">
        <v>184</v>
      </c>
    </row>
    <row r="36" spans="2:7">
      <c r="B36" s="134"/>
      <c r="D36" s="362"/>
      <c r="E36" s="307"/>
      <c r="F36" s="363"/>
      <c r="G36" s="364"/>
    </row>
    <row r="37" spans="2:7" ht="45" customHeight="1">
      <c r="B37" s="600">
        <v>1.1000000000000001</v>
      </c>
      <c r="C37" s="116" t="s">
        <v>288</v>
      </c>
      <c r="D37" s="362"/>
      <c r="E37" s="307"/>
      <c r="F37" s="363">
        <v>0</v>
      </c>
      <c r="G37" s="361" t="s">
        <v>184</v>
      </c>
    </row>
    <row r="38" spans="2:7">
      <c r="B38" s="147"/>
      <c r="C38" s="135"/>
      <c r="D38" s="362"/>
      <c r="E38" s="307"/>
      <c r="F38" s="323"/>
      <c r="G38" s="366"/>
    </row>
    <row r="39" spans="2:7" ht="45" customHeight="1">
      <c r="B39" s="134">
        <v>1.1100000000000001</v>
      </c>
      <c r="C39" s="135" t="s">
        <v>289</v>
      </c>
      <c r="D39" s="359"/>
      <c r="E39" s="307"/>
      <c r="F39" s="360">
        <v>0</v>
      </c>
      <c r="G39" s="361" t="s">
        <v>184</v>
      </c>
    </row>
    <row r="40" spans="2:7">
      <c r="B40" s="134"/>
      <c r="D40" s="362"/>
      <c r="E40" s="307"/>
      <c r="F40" s="363"/>
      <c r="G40" s="364"/>
    </row>
    <row r="41" spans="2:7" ht="45" customHeight="1">
      <c r="B41" s="134">
        <v>1.1200000000000001</v>
      </c>
      <c r="C41" s="135" t="s">
        <v>290</v>
      </c>
      <c r="D41" s="136"/>
      <c r="E41" s="307"/>
      <c r="F41" s="365">
        <v>0</v>
      </c>
      <c r="G41" s="361" t="s">
        <v>184</v>
      </c>
    </row>
    <row r="42" spans="2:7">
      <c r="B42" s="134"/>
      <c r="D42" s="362"/>
      <c r="E42" s="307"/>
      <c r="F42" s="363"/>
      <c r="G42" s="364"/>
    </row>
    <row r="43" spans="2:7" ht="45" customHeight="1">
      <c r="B43" s="134">
        <v>1.1299999999999999</v>
      </c>
      <c r="C43" s="135" t="s">
        <v>291</v>
      </c>
      <c r="D43" s="359"/>
      <c r="E43" s="322"/>
      <c r="F43" s="360">
        <v>0</v>
      </c>
      <c r="G43" s="361" t="s">
        <v>184</v>
      </c>
    </row>
    <row r="44" spans="2:7">
      <c r="B44" s="134"/>
      <c r="D44" s="362"/>
      <c r="E44" s="307"/>
      <c r="F44" s="363"/>
      <c r="G44" s="364"/>
    </row>
    <row r="45" spans="2:7" ht="45" customHeight="1">
      <c r="B45" s="134">
        <v>1.1399999999999999</v>
      </c>
      <c r="C45" s="116" t="s">
        <v>292</v>
      </c>
      <c r="D45" s="136"/>
      <c r="E45" s="307"/>
      <c r="F45" s="365">
        <v>0</v>
      </c>
      <c r="G45" s="361" t="s">
        <v>184</v>
      </c>
    </row>
    <row r="46" spans="2:7">
      <c r="B46" s="134"/>
      <c r="D46" s="362"/>
      <c r="E46" s="307"/>
      <c r="F46" s="363"/>
      <c r="G46" s="364"/>
    </row>
    <row r="47" spans="2:7" ht="45" customHeight="1">
      <c r="B47" s="134">
        <v>1.1499999999999999</v>
      </c>
      <c r="C47" s="116" t="s">
        <v>293</v>
      </c>
      <c r="D47" s="362"/>
      <c r="E47" s="307"/>
      <c r="F47" s="363">
        <v>0</v>
      </c>
      <c r="G47" s="361" t="s">
        <v>184</v>
      </c>
    </row>
    <row r="48" spans="2:7">
      <c r="B48" s="147"/>
      <c r="C48" s="135"/>
      <c r="D48" s="362"/>
      <c r="E48" s="307"/>
      <c r="F48" s="323"/>
      <c r="G48" s="366"/>
    </row>
    <row r="49" spans="2:7" ht="45" customHeight="1">
      <c r="B49" s="134">
        <v>1.1599999999999999</v>
      </c>
      <c r="C49" s="135" t="s">
        <v>294</v>
      </c>
      <c r="D49" s="359"/>
      <c r="E49" s="307"/>
      <c r="F49" s="360">
        <v>0</v>
      </c>
      <c r="G49" s="361" t="s">
        <v>184</v>
      </c>
    </row>
    <row r="50" spans="2:7">
      <c r="B50" s="134"/>
      <c r="D50" s="362"/>
      <c r="E50" s="307"/>
      <c r="F50" s="363"/>
      <c r="G50" s="364"/>
    </row>
    <row r="51" spans="2:7" ht="45" customHeight="1">
      <c r="B51" s="134">
        <v>1.17</v>
      </c>
      <c r="C51" s="135" t="s">
        <v>295</v>
      </c>
      <c r="D51" s="136"/>
      <c r="E51" s="307"/>
      <c r="F51" s="365">
        <v>0</v>
      </c>
      <c r="G51" s="361" t="s">
        <v>184</v>
      </c>
    </row>
    <row r="52" spans="2:7">
      <c r="B52" s="134"/>
      <c r="D52" s="362"/>
      <c r="E52" s="307"/>
      <c r="F52" s="363"/>
      <c r="G52" s="364"/>
    </row>
    <row r="53" spans="2:7" ht="45" customHeight="1">
      <c r="B53" s="134">
        <v>1.18</v>
      </c>
      <c r="C53" s="135" t="s">
        <v>296</v>
      </c>
      <c r="D53" s="359"/>
      <c r="E53" s="322"/>
      <c r="F53" s="360">
        <v>0</v>
      </c>
      <c r="G53" s="361" t="s">
        <v>184</v>
      </c>
    </row>
    <row r="54" spans="2:7">
      <c r="B54" s="311"/>
      <c r="C54" s="313"/>
      <c r="D54" s="362"/>
      <c r="E54" s="315"/>
      <c r="F54" s="316"/>
      <c r="G54" s="368"/>
    </row>
    <row r="55" spans="2:7">
      <c r="B55" s="333"/>
      <c r="C55" s="334"/>
      <c r="D55" s="369"/>
      <c r="E55" s="335"/>
      <c r="F55" s="336"/>
      <c r="G55" s="326"/>
    </row>
    <row r="56" spans="2:7">
      <c r="B56" s="134"/>
      <c r="C56" s="141" t="s">
        <v>91</v>
      </c>
      <c r="D56" s="370">
        <v>80000000</v>
      </c>
      <c r="E56" s="340">
        <f>+F56/D56</f>
        <v>0</v>
      </c>
      <c r="F56" s="308">
        <f>SUM(F16:F54)</f>
        <v>0</v>
      </c>
      <c r="G56" s="155"/>
    </row>
    <row r="57" spans="2:7">
      <c r="B57" s="158"/>
      <c r="C57" s="159"/>
      <c r="D57" s="371"/>
      <c r="E57" s="351"/>
      <c r="F57" s="352"/>
      <c r="G57" s="355"/>
    </row>
    <row r="68" ht="15.75" customHeight="1"/>
  </sheetData>
  <sheetProtection selectLockedCells="1" selectUnlockedCells="1"/>
  <mergeCells count="4">
    <mergeCell ref="D13:D15"/>
    <mergeCell ref="E13:E15"/>
    <mergeCell ref="F13:F15"/>
    <mergeCell ref="G13:G15"/>
  </mergeCells>
  <pageMargins left="0.75" right="0" top="0.75" bottom="0.5" header="0.51180555555555551" footer="0.51180555555555551"/>
  <pageSetup paperSize="9" scale="53" firstPageNumber="0"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0"/>
  </sheetPr>
  <dimension ref="A1:E45"/>
  <sheetViews>
    <sheetView zoomScaleNormal="100" workbookViewId="0"/>
  </sheetViews>
  <sheetFormatPr defaultColWidth="8.6328125" defaultRowHeight="12.5"/>
  <cols>
    <col min="1" max="1" width="47.08984375" customWidth="1"/>
    <col min="2" max="5" width="22.36328125" customWidth="1"/>
  </cols>
  <sheetData>
    <row r="1" spans="1:5" ht="25">
      <c r="A1" s="601" t="s">
        <v>297</v>
      </c>
      <c r="B1" s="602"/>
      <c r="C1" s="602"/>
      <c r="D1" s="602"/>
      <c r="E1" s="602"/>
    </row>
    <row r="2" spans="1:5" ht="25">
      <c r="A2" s="601"/>
      <c r="B2" s="602"/>
      <c r="C2" s="602"/>
      <c r="D2" s="602"/>
      <c r="E2" s="602"/>
    </row>
    <row r="3" spans="1:5" ht="27" customHeight="1">
      <c r="A3" s="1042" t="s">
        <v>298</v>
      </c>
      <c r="B3" s="1042"/>
      <c r="C3" s="1042"/>
      <c r="D3" s="1042"/>
      <c r="E3" s="1042"/>
    </row>
    <row r="4" spans="1:5" ht="27" customHeight="1">
      <c r="A4" s="1042" t="s">
        <v>299</v>
      </c>
      <c r="B4" s="1042"/>
      <c r="C4" s="1042"/>
      <c r="D4" s="1042"/>
      <c r="E4" s="1042"/>
    </row>
    <row r="5" spans="1:5" ht="27" customHeight="1">
      <c r="A5" s="603"/>
      <c r="B5" s="602"/>
      <c r="C5" s="602"/>
      <c r="D5" s="602"/>
      <c r="E5" s="602"/>
    </row>
    <row r="6" spans="1:5" ht="37.5" customHeight="1">
      <c r="A6" s="1043"/>
      <c r="B6" s="1044" t="s">
        <v>300</v>
      </c>
      <c r="C6" s="1044"/>
      <c r="D6" s="1044"/>
      <c r="E6" s="1044"/>
    </row>
    <row r="7" spans="1:5" ht="27" customHeight="1">
      <c r="A7" s="1043"/>
      <c r="B7" s="604" t="s">
        <v>301</v>
      </c>
      <c r="C7" s="605" t="s">
        <v>302</v>
      </c>
      <c r="D7" s="605" t="s">
        <v>303</v>
      </c>
      <c r="E7" s="606" t="s">
        <v>304</v>
      </c>
    </row>
    <row r="8" spans="1:5" ht="27" customHeight="1">
      <c r="A8" s="607" t="s">
        <v>305</v>
      </c>
      <c r="B8" s="608"/>
      <c r="C8" s="609"/>
      <c r="D8" s="609"/>
      <c r="E8" s="610"/>
    </row>
    <row r="9" spans="1:5" ht="27" customHeight="1">
      <c r="A9" s="611" t="s">
        <v>306</v>
      </c>
      <c r="B9" s="612" t="s">
        <v>307</v>
      </c>
      <c r="C9" s="613" t="s">
        <v>307</v>
      </c>
      <c r="D9" s="613" t="s">
        <v>307</v>
      </c>
      <c r="E9" s="614" t="s">
        <v>307</v>
      </c>
    </row>
    <row r="10" spans="1:5" ht="27" customHeight="1">
      <c r="A10" s="611" t="s">
        <v>308</v>
      </c>
      <c r="B10" s="612" t="s">
        <v>309</v>
      </c>
      <c r="C10" s="613" t="s">
        <v>309</v>
      </c>
      <c r="D10" s="613" t="s">
        <v>309</v>
      </c>
      <c r="E10" s="614" t="s">
        <v>309</v>
      </c>
    </row>
    <row r="11" spans="1:5" ht="27" customHeight="1">
      <c r="A11" s="611" t="s">
        <v>310</v>
      </c>
      <c r="B11" s="612">
        <v>2008</v>
      </c>
      <c r="C11" s="613">
        <v>2008</v>
      </c>
      <c r="D11" s="613">
        <v>2008</v>
      </c>
      <c r="E11" s="614">
        <v>2008</v>
      </c>
    </row>
    <row r="12" spans="1:5" ht="27" customHeight="1">
      <c r="A12" s="611" t="s">
        <v>311</v>
      </c>
      <c r="B12" s="612" t="s">
        <v>312</v>
      </c>
      <c r="C12" s="613" t="s">
        <v>313</v>
      </c>
      <c r="D12" s="613" t="s">
        <v>313</v>
      </c>
      <c r="E12" s="614" t="s">
        <v>313</v>
      </c>
    </row>
    <row r="13" spans="1:5" ht="27" customHeight="1">
      <c r="A13" s="611" t="s">
        <v>314</v>
      </c>
      <c r="B13" s="612" t="s">
        <v>315</v>
      </c>
      <c r="C13" s="613" t="s">
        <v>315</v>
      </c>
      <c r="D13" s="613" t="s">
        <v>315</v>
      </c>
      <c r="E13" s="614" t="s">
        <v>315</v>
      </c>
    </row>
    <row r="14" spans="1:5" ht="27" customHeight="1">
      <c r="A14" s="611" t="s">
        <v>316</v>
      </c>
      <c r="B14" s="612" t="s">
        <v>317</v>
      </c>
      <c r="C14" s="613" t="s">
        <v>318</v>
      </c>
      <c r="D14" s="613" t="s">
        <v>318</v>
      </c>
      <c r="E14" s="614" t="s">
        <v>318</v>
      </c>
    </row>
    <row r="15" spans="1:5" ht="27" customHeight="1">
      <c r="A15" s="611" t="s">
        <v>319</v>
      </c>
      <c r="B15" s="612" t="s">
        <v>320</v>
      </c>
      <c r="C15" s="613" t="s">
        <v>321</v>
      </c>
      <c r="D15" s="613" t="s">
        <v>320</v>
      </c>
      <c r="E15" s="614" t="s">
        <v>321</v>
      </c>
    </row>
    <row r="16" spans="1:5" ht="27" customHeight="1">
      <c r="A16" s="611" t="s">
        <v>322</v>
      </c>
      <c r="B16" s="612" t="s">
        <v>323</v>
      </c>
      <c r="C16" s="613" t="s">
        <v>324</v>
      </c>
      <c r="D16" s="613" t="s">
        <v>323</v>
      </c>
      <c r="E16" s="614" t="s">
        <v>324</v>
      </c>
    </row>
    <row r="17" spans="1:5" ht="27" customHeight="1">
      <c r="A17" s="611" t="s">
        <v>325</v>
      </c>
      <c r="B17" s="612">
        <v>12</v>
      </c>
      <c r="C17" s="613">
        <v>18</v>
      </c>
      <c r="D17" s="613">
        <v>12</v>
      </c>
      <c r="E17" s="614">
        <v>18</v>
      </c>
    </row>
    <row r="18" spans="1:5" ht="27" customHeight="1">
      <c r="A18" s="611" t="s">
        <v>326</v>
      </c>
      <c r="B18" s="612">
        <v>2</v>
      </c>
      <c r="C18" s="613">
        <v>3</v>
      </c>
      <c r="D18" s="613">
        <v>2</v>
      </c>
      <c r="E18" s="614">
        <v>3</v>
      </c>
    </row>
    <row r="19" spans="1:5" ht="27" customHeight="1">
      <c r="A19" s="611" t="s">
        <v>327</v>
      </c>
      <c r="B19" s="612" t="s">
        <v>328</v>
      </c>
      <c r="C19" s="613" t="s">
        <v>328</v>
      </c>
      <c r="D19" s="613" t="s">
        <v>328</v>
      </c>
      <c r="E19" s="614" t="s">
        <v>328</v>
      </c>
    </row>
    <row r="20" spans="1:5" ht="27" customHeight="1">
      <c r="A20" s="611"/>
      <c r="B20" s="612"/>
      <c r="C20" s="613"/>
      <c r="D20" s="613"/>
      <c r="E20" s="614"/>
    </row>
    <row r="21" spans="1:5" ht="27" customHeight="1">
      <c r="A21" s="615" t="s">
        <v>329</v>
      </c>
      <c r="B21" s="616"/>
      <c r="C21" s="617"/>
      <c r="D21" s="617"/>
      <c r="E21" s="618"/>
    </row>
    <row r="22" spans="1:5" ht="27" customHeight="1">
      <c r="A22" s="611"/>
      <c r="B22" s="616"/>
      <c r="C22" s="617"/>
      <c r="D22" s="617"/>
      <c r="E22" s="618"/>
    </row>
    <row r="23" spans="1:5" ht="27" customHeight="1">
      <c r="A23" s="611" t="s">
        <v>330</v>
      </c>
      <c r="B23" s="616">
        <v>20</v>
      </c>
      <c r="C23" s="617">
        <v>18</v>
      </c>
      <c r="D23" s="617">
        <v>19</v>
      </c>
      <c r="E23" s="618">
        <v>17</v>
      </c>
    </row>
    <row r="24" spans="1:5" ht="27" customHeight="1">
      <c r="A24" s="611" t="s">
        <v>331</v>
      </c>
      <c r="B24" s="616">
        <v>95000</v>
      </c>
      <c r="C24" s="617">
        <v>95000</v>
      </c>
      <c r="D24" s="617">
        <v>95000</v>
      </c>
      <c r="E24" s="618">
        <v>95000</v>
      </c>
    </row>
    <row r="25" spans="1:5" ht="27" customHeight="1">
      <c r="A25" s="611"/>
      <c r="B25" s="616"/>
      <c r="C25" s="617"/>
      <c r="D25" s="617"/>
      <c r="E25" s="618"/>
    </row>
    <row r="26" spans="1:5" ht="27" customHeight="1">
      <c r="A26" s="615" t="s">
        <v>332</v>
      </c>
      <c r="B26" s="619">
        <f>B23*B24</f>
        <v>1900000</v>
      </c>
      <c r="C26" s="620">
        <f>C23*C24</f>
        <v>1710000</v>
      </c>
      <c r="D26" s="620">
        <f>D23*D24</f>
        <v>1805000</v>
      </c>
      <c r="E26" s="621">
        <f>E23*E24</f>
        <v>1615000</v>
      </c>
    </row>
    <row r="27" spans="1:5" ht="27" customHeight="1">
      <c r="A27" s="611"/>
      <c r="B27" s="622"/>
      <c r="C27" s="623"/>
      <c r="D27" s="623"/>
      <c r="E27" s="624"/>
    </row>
    <row r="28" spans="1:5" ht="27" customHeight="1">
      <c r="A28" s="615" t="s">
        <v>333</v>
      </c>
      <c r="B28" s="622"/>
      <c r="C28" s="623"/>
      <c r="D28" s="623"/>
      <c r="E28" s="624"/>
    </row>
    <row r="29" spans="1:5" ht="27" customHeight="1">
      <c r="A29" s="611" t="s">
        <v>334</v>
      </c>
      <c r="B29" s="616">
        <v>40000</v>
      </c>
      <c r="C29" s="617">
        <v>35000</v>
      </c>
      <c r="D29" s="617">
        <v>40000</v>
      </c>
      <c r="E29" s="618">
        <v>35000</v>
      </c>
    </row>
    <row r="30" spans="1:5" ht="27" customHeight="1">
      <c r="A30" s="611" t="s">
        <v>335</v>
      </c>
      <c r="B30" s="616">
        <v>40000</v>
      </c>
      <c r="C30" s="617">
        <v>40000</v>
      </c>
      <c r="D30" s="617">
        <v>40000</v>
      </c>
      <c r="E30" s="618">
        <v>40000</v>
      </c>
    </row>
    <row r="31" spans="1:5" ht="27" customHeight="1">
      <c r="A31" s="611" t="s">
        <v>336</v>
      </c>
      <c r="B31" s="616">
        <v>20000</v>
      </c>
      <c r="C31" s="617">
        <v>20000</v>
      </c>
      <c r="D31" s="617">
        <v>20000</v>
      </c>
      <c r="E31" s="618">
        <v>20000</v>
      </c>
    </row>
    <row r="32" spans="1:5" ht="27" customHeight="1">
      <c r="A32" s="611" t="s">
        <v>337</v>
      </c>
      <c r="B32" s="616">
        <f>B18*4000</f>
        <v>8000</v>
      </c>
      <c r="C32" s="617">
        <f>C18*4000</f>
        <v>12000</v>
      </c>
      <c r="D32" s="617">
        <f>D18*4000</f>
        <v>8000</v>
      </c>
      <c r="E32" s="618">
        <f>E18*4000</f>
        <v>12000</v>
      </c>
    </row>
    <row r="33" spans="1:5" ht="27" customHeight="1">
      <c r="A33" s="611" t="s">
        <v>338</v>
      </c>
      <c r="B33" s="616">
        <f>B17*1400</f>
        <v>16800</v>
      </c>
      <c r="C33" s="617">
        <f>C17*1400</f>
        <v>25200</v>
      </c>
      <c r="D33" s="617">
        <f>D17*1400</f>
        <v>16800</v>
      </c>
      <c r="E33" s="618">
        <f>E17*1400</f>
        <v>25200</v>
      </c>
    </row>
    <row r="34" spans="1:5" ht="27" customHeight="1">
      <c r="A34" s="611" t="s">
        <v>339</v>
      </c>
      <c r="B34" s="616">
        <f>(B18+1)*1500</f>
        <v>4500</v>
      </c>
      <c r="C34" s="617">
        <f>(C18+1)*1500</f>
        <v>6000</v>
      </c>
      <c r="D34" s="617">
        <f>(D18+1)*1500</f>
        <v>4500</v>
      </c>
      <c r="E34" s="618">
        <f>(E18+1)*1500</f>
        <v>6000</v>
      </c>
    </row>
    <row r="35" spans="1:5" ht="27" customHeight="1">
      <c r="A35" s="611" t="s">
        <v>340</v>
      </c>
      <c r="B35" s="616">
        <v>45000</v>
      </c>
      <c r="C35" s="617">
        <v>45000</v>
      </c>
      <c r="D35" s="617">
        <v>45000</v>
      </c>
      <c r="E35" s="618">
        <v>45000</v>
      </c>
    </row>
    <row r="36" spans="1:5" ht="27" customHeight="1">
      <c r="A36" s="611" t="s">
        <v>341</v>
      </c>
      <c r="B36" s="616">
        <v>40000</v>
      </c>
      <c r="C36" s="617">
        <v>40000</v>
      </c>
      <c r="D36" s="617">
        <v>40000</v>
      </c>
      <c r="E36" s="618">
        <v>40000</v>
      </c>
    </row>
    <row r="37" spans="1:5" ht="27" customHeight="1">
      <c r="A37" s="611"/>
      <c r="B37" s="616"/>
      <c r="C37" s="617"/>
      <c r="D37" s="617"/>
      <c r="E37" s="618"/>
    </row>
    <row r="38" spans="1:5" ht="27" customHeight="1">
      <c r="A38" s="615" t="s">
        <v>342</v>
      </c>
      <c r="B38" s="619">
        <f>SUM(B29:B37)</f>
        <v>214300</v>
      </c>
      <c r="C38" s="620">
        <f>SUM(C29:C37)</f>
        <v>223200</v>
      </c>
      <c r="D38" s="620">
        <f>SUM(D29:D37)</f>
        <v>214300</v>
      </c>
      <c r="E38" s="621">
        <f>SUM(E29:E37)</f>
        <v>223200</v>
      </c>
    </row>
    <row r="39" spans="1:5" ht="27" customHeight="1">
      <c r="A39" s="615"/>
      <c r="B39" s="616"/>
      <c r="C39" s="617"/>
      <c r="D39" s="617"/>
      <c r="E39" s="618"/>
    </row>
    <row r="40" spans="1:5" ht="40.5" customHeight="1">
      <c r="A40" s="625" t="s">
        <v>343</v>
      </c>
      <c r="B40" s="626">
        <f>B26+B38</f>
        <v>2114300</v>
      </c>
      <c r="C40" s="627">
        <f>C26+C38</f>
        <v>1933200</v>
      </c>
      <c r="D40" s="627">
        <f>D26+D38</f>
        <v>2019300</v>
      </c>
      <c r="E40" s="628">
        <f>E26+E38</f>
        <v>1838200</v>
      </c>
    </row>
    <row r="41" spans="1:5" ht="27" customHeight="1">
      <c r="A41" s="629" t="s">
        <v>91</v>
      </c>
      <c r="B41" s="1045">
        <f>SUM(B40:E40)</f>
        <v>7905000</v>
      </c>
      <c r="C41" s="1045"/>
      <c r="D41" s="1045"/>
      <c r="E41" s="1045"/>
    </row>
    <row r="45" spans="1:5">
      <c r="A45" s="630"/>
    </row>
  </sheetData>
  <sheetProtection selectLockedCells="1" selectUnlockedCells="1"/>
  <mergeCells count="5">
    <mergeCell ref="A3:E3"/>
    <mergeCell ref="A4:E4"/>
    <mergeCell ref="A6:A7"/>
    <mergeCell ref="B6:E6"/>
    <mergeCell ref="B41:E41"/>
  </mergeCells>
  <pageMargins left="0.75" right="0" top="0.75" bottom="0.5" header="0.51180555555555551" footer="0.51180555555555551"/>
  <pageSetup scale="70"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44"/>
  </sheetPr>
  <dimension ref="B2:J84"/>
  <sheetViews>
    <sheetView zoomScaleNormal="100" workbookViewId="0"/>
  </sheetViews>
  <sheetFormatPr defaultColWidth="9.08984375" defaultRowHeight="15.5"/>
  <cols>
    <col min="1" max="1" width="3.6328125" style="114" customWidth="1"/>
    <col min="2" max="2" width="10.6328125" style="115" customWidth="1"/>
    <col min="3" max="3" width="31.08984375" style="116" customWidth="1"/>
    <col min="4" max="4" width="19.453125" style="117" customWidth="1"/>
    <col min="5" max="5" width="7.54296875" style="114" customWidth="1"/>
    <col min="6" max="6" width="13.36328125" style="114" customWidth="1"/>
    <col min="7" max="7" width="7.54296875" style="114" customWidth="1"/>
    <col min="8" max="8" width="13.36328125" style="114" customWidth="1"/>
    <col min="9" max="9" width="7.54296875" style="114" customWidth="1"/>
    <col min="10" max="10" width="18" style="114" customWidth="1"/>
    <col min="11" max="16384" width="9.08984375" style="114"/>
  </cols>
  <sheetData>
    <row r="2" spans="2:10">
      <c r="B2" s="120" t="str">
        <f>'Payment Application'!B2</f>
        <v>NASA MULTIPLEX L.L.C</v>
      </c>
    </row>
    <row r="3" spans="2:10">
      <c r="B3" s="120" t="str">
        <f>'Payment Application'!B3</f>
        <v>The Opus, Business Bay</v>
      </c>
    </row>
    <row r="4" spans="2:10">
      <c r="B4" s="120"/>
    </row>
    <row r="5" spans="2:10">
      <c r="B5" s="120" t="str">
        <f>'Advance Payment'!B5</f>
        <v>Date of Application:</v>
      </c>
      <c r="J5" s="121">
        <f>'Advance Payment'!J5</f>
        <v>39873</v>
      </c>
    </row>
    <row r="6" spans="2:10">
      <c r="B6" s="120"/>
      <c r="J6" s="119"/>
    </row>
    <row r="7" spans="2:10">
      <c r="B7" s="120" t="str">
        <f>'Advance Payment'!B7</f>
        <v>Application No:</v>
      </c>
      <c r="D7" s="114"/>
      <c r="J7" s="122">
        <v>11</v>
      </c>
    </row>
    <row r="8" spans="2:10">
      <c r="B8" s="120"/>
      <c r="D8" s="114"/>
    </row>
    <row r="9" spans="2:10" ht="18">
      <c r="B9" s="123" t="s">
        <v>344</v>
      </c>
      <c r="D9" s="114"/>
    </row>
    <row r="10" spans="2:10">
      <c r="B10" s="120"/>
      <c r="D10" s="114"/>
    </row>
    <row r="11" spans="2:10" ht="18">
      <c r="B11" s="1016" t="s">
        <v>345</v>
      </c>
      <c r="C11" s="1016"/>
      <c r="D11" s="1016"/>
      <c r="E11" s="1016"/>
      <c r="F11" s="1016"/>
      <c r="G11" s="1016"/>
      <c r="H11" s="1016"/>
      <c r="I11" s="1016"/>
      <c r="J11" s="1016"/>
    </row>
    <row r="12" spans="2:10">
      <c r="B12" s="120"/>
      <c r="D12" s="114"/>
    </row>
    <row r="13" spans="2:10" ht="15.75" customHeight="1">
      <c r="B13" s="1046" t="s">
        <v>346</v>
      </c>
      <c r="C13" s="127"/>
      <c r="D13" s="1017" t="s">
        <v>61</v>
      </c>
      <c r="E13" s="1018" t="s">
        <v>62</v>
      </c>
      <c r="F13" s="1018"/>
      <c r="G13" s="1018"/>
      <c r="H13" s="1018"/>
      <c r="I13" s="1018"/>
      <c r="J13" s="1018"/>
    </row>
    <row r="14" spans="2:10">
      <c r="B14" s="1046"/>
      <c r="C14" s="129" t="s">
        <v>347</v>
      </c>
      <c r="D14" s="1017"/>
      <c r="E14" s="1033" t="s">
        <v>65</v>
      </c>
      <c r="F14" s="1033"/>
      <c r="G14" s="1033" t="s">
        <v>66</v>
      </c>
      <c r="H14" s="1033"/>
      <c r="I14" s="1033" t="s">
        <v>67</v>
      </c>
      <c r="J14" s="1033"/>
    </row>
    <row r="15" spans="2:10">
      <c r="B15" s="1046"/>
      <c r="C15" s="131"/>
      <c r="D15" s="1017"/>
      <c r="E15" s="373" t="s">
        <v>68</v>
      </c>
      <c r="F15" s="133" t="s">
        <v>69</v>
      </c>
      <c r="G15" s="373" t="s">
        <v>68</v>
      </c>
      <c r="H15" s="133" t="s">
        <v>69</v>
      </c>
      <c r="I15" s="373" t="s">
        <v>68</v>
      </c>
      <c r="J15" s="133" t="s">
        <v>69</v>
      </c>
    </row>
    <row r="16" spans="2:10">
      <c r="B16" s="134"/>
      <c r="C16" s="135"/>
      <c r="D16" s="136"/>
      <c r="E16" s="137"/>
      <c r="F16" s="374"/>
      <c r="G16" s="137"/>
      <c r="H16" s="374"/>
      <c r="I16" s="137"/>
      <c r="J16" s="374"/>
    </row>
    <row r="17" spans="2:10">
      <c r="B17" s="134"/>
      <c r="C17" s="141" t="s">
        <v>348</v>
      </c>
      <c r="D17" s="136"/>
      <c r="E17" s="142"/>
      <c r="F17" s="376"/>
      <c r="G17" s="142"/>
      <c r="H17" s="376"/>
      <c r="I17" s="142"/>
      <c r="J17" s="376"/>
    </row>
    <row r="18" spans="2:10">
      <c r="B18" s="134"/>
      <c r="C18" s="135"/>
      <c r="D18" s="136"/>
      <c r="E18" s="575"/>
      <c r="F18" s="576"/>
      <c r="G18" s="575"/>
      <c r="H18" s="576"/>
      <c r="I18" s="575"/>
      <c r="J18" s="576"/>
    </row>
    <row r="19" spans="2:10">
      <c r="B19" s="147">
        <v>-6</v>
      </c>
      <c r="C19" s="135" t="s">
        <v>349</v>
      </c>
      <c r="D19" s="631">
        <f t="shared" ref="D19:D28" si="0">2820000/11</f>
        <v>256364</v>
      </c>
      <c r="E19" s="378">
        <v>1</v>
      </c>
      <c r="F19" s="632">
        <f t="shared" ref="F19:F24" si="1">+D19*E19</f>
        <v>256364</v>
      </c>
      <c r="G19" s="378">
        <f t="shared" ref="G19:G25" si="2">+I19-E19</f>
        <v>0</v>
      </c>
      <c r="H19" s="380">
        <f t="shared" ref="H19:H25" si="3">+J19-F19</f>
        <v>0</v>
      </c>
      <c r="I19" s="378">
        <v>1</v>
      </c>
      <c r="J19" s="632">
        <f t="shared" ref="J19:J25" si="4">+D19*I19</f>
        <v>256364</v>
      </c>
    </row>
    <row r="20" spans="2:10">
      <c r="B20" s="147">
        <v>-5</v>
      </c>
      <c r="C20" s="135" t="s">
        <v>350</v>
      </c>
      <c r="D20" s="631">
        <f t="shared" si="0"/>
        <v>256364</v>
      </c>
      <c r="E20" s="378">
        <v>1</v>
      </c>
      <c r="F20" s="632">
        <f t="shared" si="1"/>
        <v>256364</v>
      </c>
      <c r="G20" s="378">
        <f t="shared" si="2"/>
        <v>0</v>
      </c>
      <c r="H20" s="380">
        <f t="shared" si="3"/>
        <v>0</v>
      </c>
      <c r="I20" s="378">
        <v>1</v>
      </c>
      <c r="J20" s="632">
        <f t="shared" si="4"/>
        <v>256364</v>
      </c>
    </row>
    <row r="21" spans="2:10">
      <c r="B21" s="147">
        <v>-4</v>
      </c>
      <c r="C21" s="135" t="s">
        <v>351</v>
      </c>
      <c r="D21" s="631">
        <f t="shared" si="0"/>
        <v>256364</v>
      </c>
      <c r="E21" s="378">
        <v>1</v>
      </c>
      <c r="F21" s="632">
        <f t="shared" si="1"/>
        <v>256364</v>
      </c>
      <c r="G21" s="378">
        <f t="shared" si="2"/>
        <v>0</v>
      </c>
      <c r="H21" s="380">
        <f t="shared" si="3"/>
        <v>0</v>
      </c>
      <c r="I21" s="378">
        <v>1</v>
      </c>
      <c r="J21" s="632">
        <f t="shared" si="4"/>
        <v>256364</v>
      </c>
    </row>
    <row r="22" spans="2:10">
      <c r="B22" s="147">
        <v>-3</v>
      </c>
      <c r="C22" s="135" t="s">
        <v>352</v>
      </c>
      <c r="D22" s="631">
        <f t="shared" si="0"/>
        <v>256364</v>
      </c>
      <c r="E22" s="378">
        <v>1</v>
      </c>
      <c r="F22" s="632">
        <f t="shared" si="1"/>
        <v>256364</v>
      </c>
      <c r="G22" s="378">
        <f t="shared" si="2"/>
        <v>0</v>
      </c>
      <c r="H22" s="380">
        <f t="shared" si="3"/>
        <v>0</v>
      </c>
      <c r="I22" s="378">
        <v>1</v>
      </c>
      <c r="J22" s="632">
        <f t="shared" si="4"/>
        <v>256364</v>
      </c>
    </row>
    <row r="23" spans="2:10">
      <c r="B23" s="147">
        <v>-2</v>
      </c>
      <c r="C23" s="135" t="s">
        <v>353</v>
      </c>
      <c r="D23" s="631">
        <f t="shared" si="0"/>
        <v>256364</v>
      </c>
      <c r="E23" s="378">
        <v>1</v>
      </c>
      <c r="F23" s="632">
        <f t="shared" si="1"/>
        <v>256364</v>
      </c>
      <c r="G23" s="378">
        <f t="shared" si="2"/>
        <v>0</v>
      </c>
      <c r="H23" s="380">
        <f t="shared" si="3"/>
        <v>0</v>
      </c>
      <c r="I23" s="378">
        <v>1</v>
      </c>
      <c r="J23" s="632">
        <f t="shared" si="4"/>
        <v>256364</v>
      </c>
    </row>
    <row r="24" spans="2:10">
      <c r="B24" s="147">
        <v>-1</v>
      </c>
      <c r="C24" s="135" t="s">
        <v>354</v>
      </c>
      <c r="D24" s="631">
        <f t="shared" si="0"/>
        <v>256364</v>
      </c>
      <c r="E24" s="378">
        <v>1</v>
      </c>
      <c r="F24" s="632">
        <f t="shared" si="1"/>
        <v>256364</v>
      </c>
      <c r="G24" s="378">
        <f t="shared" si="2"/>
        <v>0</v>
      </c>
      <c r="H24" s="380">
        <f t="shared" si="3"/>
        <v>0</v>
      </c>
      <c r="I24" s="378">
        <v>1</v>
      </c>
      <c r="J24" s="632">
        <f t="shared" si="4"/>
        <v>256364</v>
      </c>
    </row>
    <row r="25" spans="2:10">
      <c r="B25" s="147">
        <v>1</v>
      </c>
      <c r="C25" s="135" t="s">
        <v>355</v>
      </c>
      <c r="D25" s="631">
        <f t="shared" si="0"/>
        <v>256364</v>
      </c>
      <c r="E25" s="378">
        <v>1</v>
      </c>
      <c r="F25" s="632">
        <f>PRODUCT(D25,E25)</f>
        <v>256364</v>
      </c>
      <c r="G25" s="378">
        <f t="shared" si="2"/>
        <v>0</v>
      </c>
      <c r="H25" s="380">
        <f t="shared" si="3"/>
        <v>0</v>
      </c>
      <c r="I25" s="633">
        <v>1</v>
      </c>
      <c r="J25" s="634">
        <f t="shared" si="4"/>
        <v>256364</v>
      </c>
    </row>
    <row r="26" spans="2:10">
      <c r="B26" s="147">
        <v>2</v>
      </c>
      <c r="C26" s="135" t="s">
        <v>356</v>
      </c>
      <c r="D26" s="631">
        <f t="shared" si="0"/>
        <v>256364</v>
      </c>
      <c r="E26" s="378"/>
      <c r="F26" s="380"/>
      <c r="G26" s="378"/>
      <c r="H26" s="380"/>
      <c r="I26" s="378"/>
      <c r="J26" s="380"/>
    </row>
    <row r="27" spans="2:10">
      <c r="B27" s="147">
        <v>3</v>
      </c>
      <c r="C27" s="135" t="s">
        <v>357</v>
      </c>
      <c r="D27" s="631">
        <f t="shared" si="0"/>
        <v>256364</v>
      </c>
      <c r="E27" s="378"/>
      <c r="F27" s="380"/>
      <c r="G27" s="378"/>
      <c r="H27" s="380"/>
      <c r="I27" s="378"/>
      <c r="J27" s="380"/>
    </row>
    <row r="28" spans="2:10">
      <c r="B28" s="147">
        <v>4</v>
      </c>
      <c r="C28" s="135" t="s">
        <v>358</v>
      </c>
      <c r="D28" s="631">
        <f t="shared" si="0"/>
        <v>256364</v>
      </c>
      <c r="E28" s="378"/>
      <c r="F28" s="380"/>
      <c r="G28" s="378"/>
      <c r="H28" s="380"/>
      <c r="I28" s="378"/>
      <c r="J28" s="380"/>
    </row>
    <row r="29" spans="2:10">
      <c r="B29" s="147">
        <v>5</v>
      </c>
      <c r="C29" s="135" t="s">
        <v>359</v>
      </c>
      <c r="D29" s="635">
        <v>256360</v>
      </c>
      <c r="E29" s="378"/>
      <c r="F29" s="380"/>
      <c r="G29" s="378"/>
      <c r="H29" s="380"/>
      <c r="I29" s="378"/>
      <c r="J29" s="380"/>
    </row>
    <row r="30" spans="2:10">
      <c r="B30" s="147"/>
      <c r="C30" s="135"/>
      <c r="D30" s="145"/>
      <c r="E30" s="378"/>
      <c r="F30" s="380"/>
      <c r="G30" s="378"/>
      <c r="H30" s="380"/>
      <c r="I30" s="378"/>
      <c r="J30" s="380"/>
    </row>
    <row r="31" spans="2:10">
      <c r="B31" s="147"/>
      <c r="C31" s="135"/>
      <c r="D31" s="145"/>
      <c r="E31" s="378"/>
      <c r="F31" s="380"/>
      <c r="G31" s="378"/>
      <c r="H31" s="380"/>
      <c r="I31" s="378"/>
      <c r="J31" s="380"/>
    </row>
    <row r="32" spans="2:10">
      <c r="B32" s="147"/>
      <c r="C32" s="135"/>
      <c r="D32" s="145"/>
      <c r="E32" s="378"/>
      <c r="F32" s="380"/>
      <c r="G32" s="378"/>
      <c r="H32" s="380"/>
      <c r="I32" s="378"/>
      <c r="J32" s="380"/>
    </row>
    <row r="33" spans="2:10">
      <c r="B33" s="147"/>
      <c r="C33" s="135"/>
      <c r="D33" s="145"/>
      <c r="E33" s="378"/>
      <c r="F33" s="380"/>
      <c r="G33" s="378"/>
      <c r="H33" s="380"/>
      <c r="I33" s="378"/>
      <c r="J33" s="380"/>
    </row>
    <row r="34" spans="2:10">
      <c r="B34" s="147"/>
      <c r="C34" s="135"/>
      <c r="D34" s="145"/>
      <c r="E34" s="378"/>
      <c r="F34" s="380"/>
      <c r="G34" s="378"/>
      <c r="H34" s="380"/>
      <c r="I34" s="378"/>
      <c r="J34" s="380"/>
    </row>
    <row r="35" spans="2:10">
      <c r="B35" s="147"/>
      <c r="C35" s="135"/>
      <c r="D35" s="145"/>
      <c r="E35" s="378"/>
      <c r="F35" s="380"/>
      <c r="G35" s="378"/>
      <c r="H35" s="380"/>
      <c r="I35" s="378"/>
      <c r="J35" s="380"/>
    </row>
    <row r="36" spans="2:10">
      <c r="B36" s="147"/>
      <c r="C36" s="135"/>
      <c r="D36" s="145"/>
      <c r="E36" s="378"/>
      <c r="F36" s="380"/>
      <c r="G36" s="378"/>
      <c r="H36" s="380"/>
      <c r="I36" s="378"/>
      <c r="J36" s="380"/>
    </row>
    <row r="37" spans="2:10">
      <c r="B37" s="147"/>
      <c r="C37" s="135"/>
      <c r="D37" s="145"/>
      <c r="E37" s="378"/>
      <c r="F37" s="380"/>
      <c r="G37" s="378"/>
      <c r="H37" s="380"/>
      <c r="I37" s="378"/>
      <c r="J37" s="380"/>
    </row>
    <row r="38" spans="2:10">
      <c r="B38" s="147"/>
      <c r="C38" s="135"/>
      <c r="D38" s="145"/>
      <c r="E38" s="378"/>
      <c r="F38" s="380"/>
      <c r="G38" s="378"/>
      <c r="H38" s="380"/>
      <c r="I38" s="378"/>
      <c r="J38" s="380"/>
    </row>
    <row r="39" spans="2:10">
      <c r="B39" s="147"/>
      <c r="C39" s="135"/>
      <c r="D39" s="145"/>
      <c r="E39" s="378"/>
      <c r="F39" s="380"/>
      <c r="G39" s="378"/>
      <c r="H39" s="380"/>
      <c r="I39" s="378"/>
      <c r="J39" s="380"/>
    </row>
    <row r="40" spans="2:10">
      <c r="B40" s="147"/>
      <c r="C40" s="135"/>
      <c r="D40" s="145"/>
      <c r="E40" s="378"/>
      <c r="F40" s="380"/>
      <c r="G40" s="378"/>
      <c r="H40" s="380"/>
      <c r="I40" s="378"/>
      <c r="J40" s="380"/>
    </row>
    <row r="41" spans="2:10">
      <c r="B41" s="147"/>
      <c r="C41" s="135"/>
      <c r="D41" s="145"/>
      <c r="E41" s="378"/>
      <c r="F41" s="380"/>
      <c r="G41" s="378"/>
      <c r="H41" s="380"/>
      <c r="I41" s="378"/>
      <c r="J41" s="380"/>
    </row>
    <row r="42" spans="2:10">
      <c r="B42" s="147"/>
      <c r="C42" s="135"/>
      <c r="D42" s="145"/>
      <c r="E42" s="378"/>
      <c r="F42" s="380"/>
      <c r="G42" s="378"/>
      <c r="H42" s="380"/>
      <c r="I42" s="378"/>
      <c r="J42" s="380"/>
    </row>
    <row r="43" spans="2:10">
      <c r="B43" s="147"/>
      <c r="C43" s="135"/>
      <c r="D43" s="145"/>
      <c r="E43" s="378"/>
      <c r="F43" s="380"/>
      <c r="G43" s="378"/>
      <c r="H43" s="380"/>
      <c r="I43" s="378"/>
      <c r="J43" s="380"/>
    </row>
    <row r="44" spans="2:10">
      <c r="B44" s="147"/>
      <c r="C44" s="135"/>
      <c r="D44" s="145"/>
      <c r="E44" s="378"/>
      <c r="F44" s="380"/>
      <c r="G44" s="378"/>
      <c r="H44" s="380"/>
      <c r="I44" s="378"/>
      <c r="J44" s="380"/>
    </row>
    <row r="45" spans="2:10">
      <c r="B45" s="147"/>
      <c r="C45" s="135"/>
      <c r="D45" s="145"/>
      <c r="E45" s="378"/>
      <c r="F45" s="380"/>
      <c r="G45" s="378"/>
      <c r="H45" s="380"/>
      <c r="I45" s="378"/>
      <c r="J45" s="380"/>
    </row>
    <row r="46" spans="2:10">
      <c r="B46" s="147"/>
      <c r="C46" s="135"/>
      <c r="D46" s="145"/>
      <c r="E46" s="378"/>
      <c r="F46" s="380"/>
      <c r="G46" s="378"/>
      <c r="H46" s="380"/>
      <c r="I46" s="378"/>
      <c r="J46" s="380"/>
    </row>
    <row r="47" spans="2:10">
      <c r="B47" s="147"/>
      <c r="C47" s="135"/>
      <c r="D47" s="145"/>
      <c r="E47" s="378"/>
      <c r="F47" s="380"/>
      <c r="G47" s="378"/>
      <c r="H47" s="380"/>
      <c r="I47" s="378"/>
      <c r="J47" s="380"/>
    </row>
    <row r="48" spans="2:10">
      <c r="B48" s="147"/>
      <c r="C48" s="135"/>
      <c r="D48" s="145"/>
      <c r="E48" s="378"/>
      <c r="F48" s="380"/>
      <c r="G48" s="378"/>
      <c r="H48" s="380"/>
      <c r="I48" s="378"/>
      <c r="J48" s="380"/>
    </row>
    <row r="49" spans="2:10">
      <c r="B49" s="147"/>
      <c r="C49" s="135"/>
      <c r="D49" s="145"/>
      <c r="E49" s="378"/>
      <c r="F49" s="380"/>
      <c r="G49" s="378"/>
      <c r="H49" s="380"/>
      <c r="I49" s="378"/>
      <c r="J49" s="380"/>
    </row>
    <row r="50" spans="2:10">
      <c r="B50" s="147"/>
      <c r="C50" s="135"/>
      <c r="D50" s="145"/>
      <c r="E50" s="378"/>
      <c r="F50" s="380"/>
      <c r="G50" s="378"/>
      <c r="H50" s="380"/>
      <c r="I50" s="378"/>
      <c r="J50" s="380"/>
    </row>
    <row r="51" spans="2:10">
      <c r="B51" s="147"/>
      <c r="C51" s="135"/>
      <c r="D51" s="145"/>
      <c r="E51" s="378"/>
      <c r="F51" s="380"/>
      <c r="G51" s="378"/>
      <c r="H51" s="380"/>
      <c r="I51" s="378"/>
      <c r="J51" s="380"/>
    </row>
    <row r="52" spans="2:10">
      <c r="B52" s="147"/>
      <c r="C52" s="135"/>
      <c r="D52" s="145"/>
      <c r="E52" s="378"/>
      <c r="F52" s="380"/>
      <c r="G52" s="378"/>
      <c r="H52" s="380"/>
      <c r="I52" s="378"/>
      <c r="J52" s="380"/>
    </row>
    <row r="53" spans="2:10">
      <c r="B53" s="147"/>
      <c r="C53" s="135"/>
      <c r="D53" s="145"/>
      <c r="E53" s="378"/>
      <c r="F53" s="380"/>
      <c r="G53" s="378"/>
      <c r="H53" s="380"/>
      <c r="I53" s="378"/>
      <c r="J53" s="380"/>
    </row>
    <row r="54" spans="2:10">
      <c r="B54" s="147"/>
      <c r="C54" s="135"/>
      <c r="D54" s="145"/>
      <c r="E54" s="378"/>
      <c r="F54" s="380"/>
      <c r="G54" s="378"/>
      <c r="H54" s="380"/>
      <c r="I54" s="378"/>
      <c r="J54" s="380"/>
    </row>
    <row r="55" spans="2:10">
      <c r="B55" s="147"/>
      <c r="C55" s="135"/>
      <c r="D55" s="145"/>
      <c r="E55" s="378"/>
      <c r="F55" s="380"/>
      <c r="G55" s="378"/>
      <c r="H55" s="380"/>
      <c r="I55" s="378"/>
      <c r="J55" s="380"/>
    </row>
    <row r="56" spans="2:10">
      <c r="B56" s="147"/>
      <c r="C56" s="135"/>
      <c r="D56" s="145"/>
      <c r="E56" s="378"/>
      <c r="F56" s="380"/>
      <c r="G56" s="378"/>
      <c r="H56" s="380"/>
      <c r="I56" s="378"/>
      <c r="J56" s="380"/>
    </row>
    <row r="57" spans="2:10">
      <c r="B57" s="147"/>
      <c r="C57" s="135"/>
      <c r="D57" s="145"/>
      <c r="E57" s="378"/>
      <c r="F57" s="380"/>
      <c r="G57" s="378"/>
      <c r="H57" s="380"/>
      <c r="I57" s="378"/>
      <c r="J57" s="380"/>
    </row>
    <row r="58" spans="2:10">
      <c r="B58" s="147"/>
      <c r="C58" s="135"/>
      <c r="D58" s="145"/>
      <c r="E58" s="378"/>
      <c r="F58" s="380"/>
      <c r="G58" s="378"/>
      <c r="H58" s="380"/>
      <c r="I58" s="378"/>
      <c r="J58" s="380"/>
    </row>
    <row r="59" spans="2:10">
      <c r="B59" s="147"/>
      <c r="C59" s="135"/>
      <c r="D59" s="145"/>
      <c r="E59" s="378"/>
      <c r="F59" s="380"/>
      <c r="G59" s="378"/>
      <c r="H59" s="380"/>
      <c r="I59" s="378"/>
      <c r="J59" s="380"/>
    </row>
    <row r="60" spans="2:10">
      <c r="B60" s="147"/>
      <c r="C60" s="135"/>
      <c r="D60" s="145"/>
      <c r="E60" s="378"/>
      <c r="F60" s="380"/>
      <c r="G60" s="378"/>
      <c r="H60" s="380"/>
      <c r="I60" s="378"/>
      <c r="J60" s="380"/>
    </row>
    <row r="61" spans="2:10">
      <c r="B61" s="147"/>
      <c r="C61" s="135"/>
      <c r="D61" s="145"/>
      <c r="E61" s="378"/>
      <c r="F61" s="380"/>
      <c r="G61" s="378"/>
      <c r="H61" s="380"/>
      <c r="I61" s="378"/>
      <c r="J61" s="380"/>
    </row>
    <row r="62" spans="2:10">
      <c r="B62" s="147"/>
      <c r="C62" s="135"/>
      <c r="D62" s="145"/>
      <c r="E62" s="378"/>
      <c r="F62" s="380"/>
      <c r="G62" s="378"/>
      <c r="H62" s="380"/>
      <c r="I62" s="378"/>
      <c r="J62" s="380"/>
    </row>
    <row r="63" spans="2:10">
      <c r="B63" s="147"/>
      <c r="C63" s="135"/>
      <c r="D63" s="145"/>
      <c r="E63" s="378"/>
      <c r="F63" s="380"/>
      <c r="G63" s="378"/>
      <c r="H63" s="380"/>
      <c r="I63" s="378"/>
      <c r="J63" s="380"/>
    </row>
    <row r="64" spans="2:10">
      <c r="B64" s="147"/>
      <c r="C64" s="135"/>
      <c r="D64" s="145"/>
      <c r="E64" s="378"/>
      <c r="F64" s="380"/>
      <c r="G64" s="378"/>
      <c r="H64" s="380"/>
      <c r="I64" s="378"/>
      <c r="J64" s="380"/>
    </row>
    <row r="65" spans="2:10">
      <c r="B65" s="147"/>
      <c r="C65" s="135"/>
      <c r="D65" s="145"/>
      <c r="E65" s="378"/>
      <c r="F65" s="380"/>
      <c r="G65" s="378"/>
      <c r="H65" s="380"/>
      <c r="I65" s="378"/>
      <c r="J65" s="380"/>
    </row>
    <row r="66" spans="2:10">
      <c r="B66" s="311"/>
      <c r="C66" s="313"/>
      <c r="D66" s="314"/>
      <c r="E66" s="636"/>
      <c r="F66" s="637"/>
      <c r="G66" s="636"/>
      <c r="H66" s="637"/>
      <c r="I66" s="636"/>
      <c r="J66" s="637"/>
    </row>
    <row r="67" spans="2:10">
      <c r="B67" s="333"/>
      <c r="C67" s="334"/>
      <c r="D67" s="324"/>
      <c r="E67" s="638"/>
      <c r="F67" s="596"/>
      <c r="G67" s="638"/>
      <c r="H67" s="596"/>
      <c r="I67" s="638"/>
      <c r="J67" s="596"/>
    </row>
    <row r="68" spans="2:10">
      <c r="B68" s="134"/>
      <c r="C68" s="141" t="s">
        <v>91</v>
      </c>
      <c r="D68" s="339">
        <f>SUM(D16:D66)</f>
        <v>2820000</v>
      </c>
      <c r="E68" s="595">
        <f>+F68/D68</f>
        <v>0.64</v>
      </c>
      <c r="F68" s="596">
        <f>SUM(F16:F66)+1</f>
        <v>1794549</v>
      </c>
      <c r="G68" s="595">
        <f>+H68/D68</f>
        <v>0</v>
      </c>
      <c r="H68" s="596">
        <f>SUM(H16:H66)</f>
        <v>0</v>
      </c>
      <c r="I68" s="595">
        <f>+J68/D68</f>
        <v>0.64</v>
      </c>
      <c r="J68" s="596">
        <f>SUM(J16:J66)</f>
        <v>1794548</v>
      </c>
    </row>
    <row r="69" spans="2:10">
      <c r="B69" s="158"/>
      <c r="C69" s="159"/>
      <c r="D69" s="350"/>
      <c r="E69" s="639"/>
      <c r="F69" s="599"/>
      <c r="G69" s="639"/>
      <c r="H69" s="599"/>
      <c r="I69" s="639"/>
      <c r="J69" s="599"/>
    </row>
    <row r="80" spans="2:10" ht="15.75" customHeight="1"/>
    <row r="84" spans="5:9">
      <c r="E84" s="557"/>
      <c r="G84" s="557"/>
      <c r="I84" s="557"/>
    </row>
  </sheetData>
  <sheetProtection selectLockedCells="1" selectUnlockedCells="1"/>
  <mergeCells count="7">
    <mergeCell ref="B11:J11"/>
    <mergeCell ref="B13:B15"/>
    <mergeCell ref="D13:D15"/>
    <mergeCell ref="E13:J13"/>
    <mergeCell ref="E14:F14"/>
    <mergeCell ref="G14:H14"/>
    <mergeCell ref="I14:J14"/>
  </mergeCells>
  <pageMargins left="0.75" right="0" top="0.75" bottom="0.5" header="0.51180555555555551" footer="0.51180555555555551"/>
  <pageSetup paperSize="9" scale="70" firstPageNumber="0"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4"/>
  </sheetPr>
  <dimension ref="B2:J81"/>
  <sheetViews>
    <sheetView zoomScaleNormal="100" workbookViewId="0"/>
  </sheetViews>
  <sheetFormatPr defaultColWidth="9.08984375" defaultRowHeight="15.5"/>
  <cols>
    <col min="1" max="1" width="3.6328125" style="114" customWidth="1"/>
    <col min="2" max="2" width="10.6328125" style="115" customWidth="1"/>
    <col min="3" max="3" width="26.90625" style="116" customWidth="1"/>
    <col min="4" max="4" width="19.453125" style="117" customWidth="1"/>
    <col min="5" max="5" width="9.08984375" style="114" customWidth="1"/>
    <col min="6" max="6" width="13.36328125" style="114" customWidth="1"/>
    <col min="7" max="7" width="9.08984375" style="114" customWidth="1"/>
    <col min="8" max="8" width="13.36328125" style="114" customWidth="1"/>
    <col min="9" max="9" width="9.08984375" style="114" customWidth="1"/>
    <col min="10" max="10" width="17.36328125" style="114" customWidth="1"/>
    <col min="11" max="16384" width="9.08984375" style="114"/>
  </cols>
  <sheetData>
    <row r="2" spans="2:10">
      <c r="B2" s="120" t="str">
        <f>'Payment Application'!B2</f>
        <v>NASA MULTIPLEX L.L.C</v>
      </c>
    </row>
    <row r="3" spans="2:10">
      <c r="B3" s="120" t="str">
        <f>'Payment Application'!B3</f>
        <v>The Opus, Business Bay</v>
      </c>
    </row>
    <row r="4" spans="2:10">
      <c r="B4" s="120"/>
    </row>
    <row r="5" spans="2:10">
      <c r="B5" s="120" t="str">
        <f>'Advance Payment'!B5</f>
        <v>Date of Application:</v>
      </c>
      <c r="J5" s="121">
        <f>'Advance Payment'!J5</f>
        <v>39873</v>
      </c>
    </row>
    <row r="6" spans="2:10">
      <c r="B6" s="120"/>
      <c r="J6" s="119"/>
    </row>
    <row r="7" spans="2:10">
      <c r="B7" s="120" t="str">
        <f>'Advance Payment'!B7</f>
        <v>Application No:</v>
      </c>
      <c r="D7" s="114"/>
      <c r="J7" s="122">
        <v>11</v>
      </c>
    </row>
    <row r="8" spans="2:10">
      <c r="B8" s="120"/>
      <c r="D8" s="114"/>
    </row>
    <row r="9" spans="2:10" ht="18">
      <c r="B9" s="123" t="s">
        <v>360</v>
      </c>
      <c r="D9" s="114"/>
    </row>
    <row r="10" spans="2:10">
      <c r="B10" s="120"/>
      <c r="D10" s="114"/>
    </row>
    <row r="11" spans="2:10" ht="15.75" customHeight="1">
      <c r="B11" s="1046" t="s">
        <v>346</v>
      </c>
      <c r="C11" s="127"/>
      <c r="D11" s="1017" t="s">
        <v>61</v>
      </c>
      <c r="E11" s="1018" t="s">
        <v>62</v>
      </c>
      <c r="F11" s="1018"/>
      <c r="G11" s="1018"/>
      <c r="H11" s="1018"/>
      <c r="I11" s="1018"/>
      <c r="J11" s="1018"/>
    </row>
    <row r="12" spans="2:10">
      <c r="B12" s="1046"/>
      <c r="C12" s="129" t="s">
        <v>347</v>
      </c>
      <c r="D12" s="1017"/>
      <c r="E12" s="1033" t="s">
        <v>65</v>
      </c>
      <c r="F12" s="1033"/>
      <c r="G12" s="1033" t="s">
        <v>66</v>
      </c>
      <c r="H12" s="1033"/>
      <c r="I12" s="1033" t="s">
        <v>67</v>
      </c>
      <c r="J12" s="1033"/>
    </row>
    <row r="13" spans="2:10">
      <c r="B13" s="1046"/>
      <c r="C13" s="131"/>
      <c r="D13" s="1017"/>
      <c r="E13" s="373" t="s">
        <v>68</v>
      </c>
      <c r="F13" s="133" t="s">
        <v>69</v>
      </c>
      <c r="G13" s="373" t="s">
        <v>68</v>
      </c>
      <c r="H13" s="133" t="s">
        <v>69</v>
      </c>
      <c r="I13" s="373" t="s">
        <v>68</v>
      </c>
      <c r="J13" s="133" t="s">
        <v>69</v>
      </c>
    </row>
    <row r="14" spans="2:10">
      <c r="B14" s="134"/>
      <c r="C14" s="135"/>
      <c r="D14" s="136"/>
      <c r="E14" s="137"/>
      <c r="F14" s="374"/>
      <c r="G14" s="137"/>
      <c r="H14" s="374"/>
      <c r="I14" s="137"/>
      <c r="J14" s="374"/>
    </row>
    <row r="15" spans="2:10" ht="31">
      <c r="B15" s="134"/>
      <c r="C15" s="141" t="s">
        <v>360</v>
      </c>
      <c r="D15" s="136"/>
      <c r="E15" s="142"/>
      <c r="F15" s="376"/>
      <c r="G15" s="142"/>
      <c r="H15" s="376"/>
      <c r="I15" s="142"/>
      <c r="J15" s="376"/>
    </row>
    <row r="16" spans="2:10">
      <c r="B16" s="134"/>
      <c r="C16" s="135"/>
      <c r="D16" s="136"/>
      <c r="E16" s="575"/>
      <c r="F16" s="576"/>
      <c r="G16" s="575"/>
      <c r="H16" s="576"/>
      <c r="I16" s="575"/>
      <c r="J16" s="576"/>
    </row>
    <row r="17" spans="2:10">
      <c r="B17" s="134"/>
      <c r="C17" s="141" t="s">
        <v>361</v>
      </c>
      <c r="D17" s="136"/>
      <c r="E17" s="378"/>
      <c r="F17" s="380"/>
      <c r="G17" s="378"/>
      <c r="H17" s="380"/>
      <c r="I17" s="378"/>
      <c r="J17" s="380"/>
    </row>
    <row r="18" spans="2:10">
      <c r="B18" s="134"/>
      <c r="C18" s="141"/>
      <c r="D18" s="136"/>
      <c r="E18" s="378"/>
      <c r="F18" s="380"/>
      <c r="G18" s="378"/>
      <c r="H18" s="380"/>
      <c r="I18" s="378"/>
      <c r="J18" s="380"/>
    </row>
    <row r="19" spans="2:10">
      <c r="B19" s="134">
        <v>-7</v>
      </c>
      <c r="C19" s="146" t="s">
        <v>362</v>
      </c>
      <c r="D19" s="148">
        <v>62500</v>
      </c>
      <c r="E19" s="378">
        <v>1</v>
      </c>
      <c r="F19" s="380">
        <f t="shared" ref="F19:F25" si="0">+D19*E19</f>
        <v>62500</v>
      </c>
      <c r="G19" s="378">
        <f t="shared" ref="G19:G25" si="1">+I19-E19</f>
        <v>0</v>
      </c>
      <c r="H19" s="380">
        <f t="shared" ref="H19:H25" si="2">+J19-F19</f>
        <v>0</v>
      </c>
      <c r="I19" s="640">
        <v>1</v>
      </c>
      <c r="J19" s="380">
        <f t="shared" ref="J19:J27" si="3">+D19*I19</f>
        <v>62500</v>
      </c>
    </row>
    <row r="20" spans="2:10">
      <c r="B20" s="147">
        <v>-6</v>
      </c>
      <c r="C20" s="135" t="s">
        <v>349</v>
      </c>
      <c r="D20" s="148">
        <v>62500</v>
      </c>
      <c r="E20" s="378">
        <v>1</v>
      </c>
      <c r="F20" s="380">
        <f t="shared" si="0"/>
        <v>62500</v>
      </c>
      <c r="G20" s="378">
        <f t="shared" si="1"/>
        <v>0</v>
      </c>
      <c r="H20" s="380">
        <f t="shared" si="2"/>
        <v>0</v>
      </c>
      <c r="I20" s="640">
        <v>1</v>
      </c>
      <c r="J20" s="380">
        <f t="shared" si="3"/>
        <v>62500</v>
      </c>
    </row>
    <row r="21" spans="2:10">
      <c r="B21" s="147">
        <v>-5</v>
      </c>
      <c r="C21" s="135" t="s">
        <v>350</v>
      </c>
      <c r="D21" s="148">
        <v>62500</v>
      </c>
      <c r="E21" s="378">
        <v>1</v>
      </c>
      <c r="F21" s="380">
        <f t="shared" si="0"/>
        <v>62500</v>
      </c>
      <c r="G21" s="378">
        <f t="shared" si="1"/>
        <v>0</v>
      </c>
      <c r="H21" s="380">
        <f t="shared" si="2"/>
        <v>0</v>
      </c>
      <c r="I21" s="640">
        <v>1</v>
      </c>
      <c r="J21" s="380">
        <f t="shared" si="3"/>
        <v>62500</v>
      </c>
    </row>
    <row r="22" spans="2:10">
      <c r="B22" s="147">
        <v>-4</v>
      </c>
      <c r="C22" s="135" t="s">
        <v>351</v>
      </c>
      <c r="D22" s="148">
        <v>62500</v>
      </c>
      <c r="E22" s="378">
        <v>1</v>
      </c>
      <c r="F22" s="380">
        <f t="shared" si="0"/>
        <v>62500</v>
      </c>
      <c r="G22" s="378">
        <f t="shared" si="1"/>
        <v>0</v>
      </c>
      <c r="H22" s="380">
        <f t="shared" si="2"/>
        <v>0</v>
      </c>
      <c r="I22" s="640">
        <v>1</v>
      </c>
      <c r="J22" s="380">
        <f t="shared" si="3"/>
        <v>62500</v>
      </c>
    </row>
    <row r="23" spans="2:10">
      <c r="B23" s="147">
        <v>-3</v>
      </c>
      <c r="C23" s="135" t="s">
        <v>352</v>
      </c>
      <c r="D23" s="148">
        <v>62500</v>
      </c>
      <c r="E23" s="378">
        <v>1</v>
      </c>
      <c r="F23" s="380">
        <f t="shared" si="0"/>
        <v>62500</v>
      </c>
      <c r="G23" s="378">
        <f t="shared" si="1"/>
        <v>0</v>
      </c>
      <c r="H23" s="380">
        <f t="shared" si="2"/>
        <v>0</v>
      </c>
      <c r="I23" s="640">
        <v>1</v>
      </c>
      <c r="J23" s="380">
        <f t="shared" si="3"/>
        <v>62500</v>
      </c>
    </row>
    <row r="24" spans="2:10">
      <c r="B24" s="147">
        <v>-2</v>
      </c>
      <c r="C24" s="135" t="s">
        <v>353</v>
      </c>
      <c r="D24" s="148">
        <v>62500</v>
      </c>
      <c r="E24" s="378">
        <v>1</v>
      </c>
      <c r="F24" s="380">
        <f t="shared" si="0"/>
        <v>62500</v>
      </c>
      <c r="G24" s="378">
        <f t="shared" si="1"/>
        <v>0</v>
      </c>
      <c r="H24" s="380">
        <f t="shared" si="2"/>
        <v>0</v>
      </c>
      <c r="I24" s="640">
        <v>1</v>
      </c>
      <c r="J24" s="380">
        <f t="shared" si="3"/>
        <v>62500</v>
      </c>
    </row>
    <row r="25" spans="2:10">
      <c r="B25" s="147">
        <v>-1</v>
      </c>
      <c r="C25" s="135" t="s">
        <v>354</v>
      </c>
      <c r="D25" s="148">
        <v>62500</v>
      </c>
      <c r="E25" s="378">
        <v>1</v>
      </c>
      <c r="F25" s="380">
        <f t="shared" si="0"/>
        <v>62500</v>
      </c>
      <c r="G25" s="378">
        <f t="shared" si="1"/>
        <v>0</v>
      </c>
      <c r="H25" s="380">
        <f t="shared" si="2"/>
        <v>0</v>
      </c>
      <c r="I25" s="378">
        <v>1</v>
      </c>
      <c r="J25" s="380">
        <f t="shared" si="3"/>
        <v>62500</v>
      </c>
    </row>
    <row r="26" spans="2:10">
      <c r="B26" s="147">
        <v>1</v>
      </c>
      <c r="C26" s="135" t="s">
        <v>363</v>
      </c>
      <c r="D26" s="148">
        <v>62500</v>
      </c>
      <c r="E26" s="378"/>
      <c r="F26" s="380"/>
      <c r="G26" s="378"/>
      <c r="H26" s="380"/>
      <c r="I26" s="585">
        <v>0</v>
      </c>
      <c r="J26" s="586">
        <f t="shared" si="3"/>
        <v>0</v>
      </c>
    </row>
    <row r="27" spans="2:10">
      <c r="B27" s="147">
        <v>2</v>
      </c>
      <c r="C27" s="135" t="s">
        <v>356</v>
      </c>
      <c r="D27" s="148">
        <v>62500</v>
      </c>
      <c r="E27" s="378"/>
      <c r="F27" s="380"/>
      <c r="G27" s="378">
        <f>+I27-E27</f>
        <v>0</v>
      </c>
      <c r="H27" s="380">
        <f>+J27-F27</f>
        <v>0</v>
      </c>
      <c r="I27" s="378"/>
      <c r="J27" s="380">
        <f t="shared" si="3"/>
        <v>0</v>
      </c>
    </row>
    <row r="28" spans="2:10">
      <c r="B28" s="147"/>
      <c r="C28" s="135"/>
      <c r="D28" s="145"/>
      <c r="E28" s="378"/>
      <c r="F28" s="380"/>
      <c r="G28" s="378"/>
      <c r="H28" s="380"/>
      <c r="I28" s="378"/>
      <c r="J28" s="380"/>
    </row>
    <row r="29" spans="2:10">
      <c r="B29" s="147"/>
      <c r="C29" s="141" t="s">
        <v>364</v>
      </c>
      <c r="D29" s="145"/>
      <c r="E29" s="378"/>
      <c r="F29" s="380"/>
      <c r="G29" s="378"/>
      <c r="H29" s="380"/>
      <c r="I29" s="378"/>
      <c r="J29" s="380"/>
    </row>
    <row r="30" spans="2:10">
      <c r="B30" s="147"/>
      <c r="C30" s="141"/>
      <c r="D30" s="148"/>
      <c r="E30" s="378"/>
      <c r="F30" s="380"/>
      <c r="G30" s="378"/>
      <c r="H30" s="380"/>
      <c r="I30" s="378"/>
      <c r="J30" s="380"/>
    </row>
    <row r="31" spans="2:10">
      <c r="B31" s="147">
        <v>3</v>
      </c>
      <c r="C31" s="135" t="s">
        <v>365</v>
      </c>
      <c r="D31" s="148">
        <v>62500</v>
      </c>
      <c r="E31" s="378"/>
      <c r="F31" s="380"/>
      <c r="G31" s="378">
        <f t="shared" ref="G31:G42" si="4">+I31-E31</f>
        <v>0</v>
      </c>
      <c r="H31" s="380">
        <f t="shared" ref="H31:H42" si="5">+J31-F31</f>
        <v>0</v>
      </c>
      <c r="I31" s="378"/>
      <c r="J31" s="380">
        <f t="shared" ref="J31:J42" si="6">+D31*I31</f>
        <v>0</v>
      </c>
    </row>
    <row r="32" spans="2:10">
      <c r="B32" s="147">
        <v>4</v>
      </c>
      <c r="C32" s="135" t="s">
        <v>358</v>
      </c>
      <c r="D32" s="148">
        <v>62500</v>
      </c>
      <c r="E32" s="378"/>
      <c r="F32" s="380"/>
      <c r="G32" s="378">
        <f t="shared" si="4"/>
        <v>0</v>
      </c>
      <c r="H32" s="380">
        <f t="shared" si="5"/>
        <v>0</v>
      </c>
      <c r="I32" s="378"/>
      <c r="J32" s="380">
        <f t="shared" si="6"/>
        <v>0</v>
      </c>
    </row>
    <row r="33" spans="2:10">
      <c r="B33" s="147">
        <v>5</v>
      </c>
      <c r="C33" s="135" t="s">
        <v>359</v>
      </c>
      <c r="D33" s="148">
        <v>62500</v>
      </c>
      <c r="E33" s="378"/>
      <c r="F33" s="380"/>
      <c r="G33" s="378">
        <f t="shared" si="4"/>
        <v>0</v>
      </c>
      <c r="H33" s="380">
        <f t="shared" si="5"/>
        <v>0</v>
      </c>
      <c r="I33" s="378"/>
      <c r="J33" s="380">
        <f t="shared" si="6"/>
        <v>0</v>
      </c>
    </row>
    <row r="34" spans="2:10">
      <c r="B34" s="147">
        <v>6</v>
      </c>
      <c r="C34" s="146" t="s">
        <v>366</v>
      </c>
      <c r="D34" s="148">
        <v>62500</v>
      </c>
      <c r="E34" s="378"/>
      <c r="F34" s="380"/>
      <c r="G34" s="378">
        <f t="shared" si="4"/>
        <v>0</v>
      </c>
      <c r="H34" s="380">
        <f t="shared" si="5"/>
        <v>0</v>
      </c>
      <c r="I34" s="378"/>
      <c r="J34" s="380">
        <f t="shared" si="6"/>
        <v>0</v>
      </c>
    </row>
    <row r="35" spans="2:10">
      <c r="B35" s="147">
        <v>7</v>
      </c>
      <c r="C35" s="135" t="s">
        <v>367</v>
      </c>
      <c r="D35" s="148">
        <v>62500</v>
      </c>
      <c r="E35" s="378"/>
      <c r="F35" s="380"/>
      <c r="G35" s="378">
        <f t="shared" si="4"/>
        <v>0</v>
      </c>
      <c r="H35" s="380">
        <f t="shared" si="5"/>
        <v>0</v>
      </c>
      <c r="I35" s="378"/>
      <c r="J35" s="380">
        <f t="shared" si="6"/>
        <v>0</v>
      </c>
    </row>
    <row r="36" spans="2:10">
      <c r="B36" s="147">
        <v>8</v>
      </c>
      <c r="C36" s="135" t="s">
        <v>368</v>
      </c>
      <c r="D36" s="148">
        <v>62500</v>
      </c>
      <c r="E36" s="378"/>
      <c r="F36" s="380"/>
      <c r="G36" s="378">
        <f t="shared" si="4"/>
        <v>0</v>
      </c>
      <c r="H36" s="380">
        <f t="shared" si="5"/>
        <v>0</v>
      </c>
      <c r="I36" s="378"/>
      <c r="J36" s="380">
        <f t="shared" si="6"/>
        <v>0</v>
      </c>
    </row>
    <row r="37" spans="2:10">
      <c r="B37" s="147">
        <v>9</v>
      </c>
      <c r="C37" s="135" t="s">
        <v>369</v>
      </c>
      <c r="D37" s="148">
        <v>62500</v>
      </c>
      <c r="E37" s="378"/>
      <c r="F37" s="380"/>
      <c r="G37" s="378">
        <f t="shared" si="4"/>
        <v>0</v>
      </c>
      <c r="H37" s="380">
        <f t="shared" si="5"/>
        <v>0</v>
      </c>
      <c r="I37" s="378"/>
      <c r="J37" s="380">
        <f t="shared" si="6"/>
        <v>0</v>
      </c>
    </row>
    <row r="38" spans="2:10">
      <c r="B38" s="147">
        <v>10</v>
      </c>
      <c r="C38" s="135" t="s">
        <v>370</v>
      </c>
      <c r="D38" s="148">
        <v>62500</v>
      </c>
      <c r="E38" s="378"/>
      <c r="F38" s="380"/>
      <c r="G38" s="378">
        <f t="shared" si="4"/>
        <v>0</v>
      </c>
      <c r="H38" s="380">
        <f t="shared" si="5"/>
        <v>0</v>
      </c>
      <c r="I38" s="378"/>
      <c r="J38" s="380">
        <f t="shared" si="6"/>
        <v>0</v>
      </c>
    </row>
    <row r="39" spans="2:10">
      <c r="B39" s="147">
        <v>11</v>
      </c>
      <c r="C39" s="135" t="s">
        <v>371</v>
      </c>
      <c r="D39" s="148">
        <v>62500</v>
      </c>
      <c r="E39" s="378"/>
      <c r="F39" s="380"/>
      <c r="G39" s="378">
        <f t="shared" si="4"/>
        <v>0</v>
      </c>
      <c r="H39" s="380">
        <f t="shared" si="5"/>
        <v>0</v>
      </c>
      <c r="I39" s="378"/>
      <c r="J39" s="380">
        <f t="shared" si="6"/>
        <v>0</v>
      </c>
    </row>
    <row r="40" spans="2:10">
      <c r="B40" s="147">
        <v>12</v>
      </c>
      <c r="C40" s="135" t="s">
        <v>372</v>
      </c>
      <c r="D40" s="148">
        <v>62500</v>
      </c>
      <c r="E40" s="378"/>
      <c r="F40" s="380"/>
      <c r="G40" s="378">
        <f t="shared" si="4"/>
        <v>0</v>
      </c>
      <c r="H40" s="380">
        <f t="shared" si="5"/>
        <v>0</v>
      </c>
      <c r="I40" s="378"/>
      <c r="J40" s="380">
        <f t="shared" si="6"/>
        <v>0</v>
      </c>
    </row>
    <row r="41" spans="2:10">
      <c r="B41" s="147">
        <v>13</v>
      </c>
      <c r="C41" s="135" t="s">
        <v>363</v>
      </c>
      <c r="D41" s="148">
        <v>62500</v>
      </c>
      <c r="E41" s="378"/>
      <c r="F41" s="380"/>
      <c r="G41" s="378">
        <f t="shared" si="4"/>
        <v>0</v>
      </c>
      <c r="H41" s="380">
        <f t="shared" si="5"/>
        <v>0</v>
      </c>
      <c r="I41" s="378"/>
      <c r="J41" s="380">
        <f t="shared" si="6"/>
        <v>0</v>
      </c>
    </row>
    <row r="42" spans="2:10">
      <c r="B42" s="147">
        <v>14</v>
      </c>
      <c r="C42" s="135" t="s">
        <v>373</v>
      </c>
      <c r="D42" s="148">
        <v>62500</v>
      </c>
      <c r="E42" s="378"/>
      <c r="F42" s="380"/>
      <c r="G42" s="378">
        <f t="shared" si="4"/>
        <v>0</v>
      </c>
      <c r="H42" s="380">
        <f t="shared" si="5"/>
        <v>0</v>
      </c>
      <c r="I42" s="378"/>
      <c r="J42" s="380">
        <f t="shared" si="6"/>
        <v>0</v>
      </c>
    </row>
    <row r="43" spans="2:10">
      <c r="B43" s="147"/>
      <c r="C43" s="135"/>
      <c r="D43" s="148"/>
      <c r="E43" s="378"/>
      <c r="F43" s="380"/>
      <c r="G43" s="378"/>
      <c r="H43" s="380"/>
      <c r="I43" s="378"/>
      <c r="J43" s="380"/>
    </row>
    <row r="44" spans="2:10">
      <c r="B44" s="147"/>
      <c r="C44" s="141" t="s">
        <v>374</v>
      </c>
      <c r="D44" s="148"/>
      <c r="E44" s="378"/>
      <c r="F44" s="380"/>
      <c r="G44" s="378"/>
      <c r="H44" s="380"/>
      <c r="I44" s="378"/>
      <c r="J44" s="380"/>
    </row>
    <row r="45" spans="2:10">
      <c r="B45" s="147"/>
      <c r="C45" s="141"/>
      <c r="D45" s="148"/>
      <c r="E45" s="378"/>
      <c r="F45" s="380"/>
      <c r="G45" s="378"/>
      <c r="H45" s="380"/>
      <c r="I45" s="378"/>
      <c r="J45" s="380"/>
    </row>
    <row r="46" spans="2:10">
      <c r="B46" s="147">
        <v>15</v>
      </c>
      <c r="C46" s="135" t="s">
        <v>375</v>
      </c>
      <c r="D46" s="148">
        <v>62500</v>
      </c>
      <c r="E46" s="378"/>
      <c r="F46" s="380"/>
      <c r="G46" s="378">
        <f t="shared" ref="G46:G56" si="7">+I46-E46</f>
        <v>0</v>
      </c>
      <c r="H46" s="380">
        <f t="shared" ref="H46:H56" si="8">+J46-F46</f>
        <v>0</v>
      </c>
      <c r="I46" s="378"/>
      <c r="J46" s="380">
        <f t="shared" ref="J46:J56" si="9">+D46*I46</f>
        <v>0</v>
      </c>
    </row>
    <row r="47" spans="2:10">
      <c r="B47" s="147">
        <v>16</v>
      </c>
      <c r="C47" s="135" t="s">
        <v>376</v>
      </c>
      <c r="D47" s="148">
        <v>62500</v>
      </c>
      <c r="E47" s="378"/>
      <c r="F47" s="380"/>
      <c r="G47" s="378">
        <f t="shared" si="7"/>
        <v>0</v>
      </c>
      <c r="H47" s="380">
        <f t="shared" si="8"/>
        <v>0</v>
      </c>
      <c r="I47" s="378"/>
      <c r="J47" s="380">
        <f t="shared" si="9"/>
        <v>0</v>
      </c>
    </row>
    <row r="48" spans="2:10">
      <c r="B48" s="147">
        <v>17</v>
      </c>
      <c r="C48" s="135" t="s">
        <v>377</v>
      </c>
      <c r="D48" s="148">
        <v>62500</v>
      </c>
      <c r="E48" s="378"/>
      <c r="F48" s="380"/>
      <c r="G48" s="378">
        <f t="shared" si="7"/>
        <v>0</v>
      </c>
      <c r="H48" s="380">
        <f t="shared" si="8"/>
        <v>0</v>
      </c>
      <c r="I48" s="378"/>
      <c r="J48" s="380">
        <f t="shared" si="9"/>
        <v>0</v>
      </c>
    </row>
    <row r="49" spans="2:10">
      <c r="B49" s="147">
        <v>18</v>
      </c>
      <c r="C49" s="146" t="s">
        <v>378</v>
      </c>
      <c r="D49" s="148">
        <v>62500</v>
      </c>
      <c r="E49" s="378"/>
      <c r="F49" s="380"/>
      <c r="G49" s="378">
        <f t="shared" si="7"/>
        <v>0</v>
      </c>
      <c r="H49" s="380">
        <f t="shared" si="8"/>
        <v>0</v>
      </c>
      <c r="I49" s="378"/>
      <c r="J49" s="380">
        <f t="shared" si="9"/>
        <v>0</v>
      </c>
    </row>
    <row r="50" spans="2:10">
      <c r="B50" s="147">
        <v>19</v>
      </c>
      <c r="C50" s="135" t="s">
        <v>379</v>
      </c>
      <c r="D50" s="148">
        <v>62500</v>
      </c>
      <c r="E50" s="378"/>
      <c r="F50" s="380"/>
      <c r="G50" s="378">
        <f t="shared" si="7"/>
        <v>0</v>
      </c>
      <c r="H50" s="380">
        <f t="shared" si="8"/>
        <v>0</v>
      </c>
      <c r="I50" s="378"/>
      <c r="J50" s="380">
        <f t="shared" si="9"/>
        <v>0</v>
      </c>
    </row>
    <row r="51" spans="2:10">
      <c r="B51" s="147">
        <v>20</v>
      </c>
      <c r="C51" s="135" t="s">
        <v>380</v>
      </c>
      <c r="D51" s="148">
        <v>62500</v>
      </c>
      <c r="E51" s="378"/>
      <c r="F51" s="380"/>
      <c r="G51" s="378">
        <f t="shared" si="7"/>
        <v>0</v>
      </c>
      <c r="H51" s="380">
        <f t="shared" si="8"/>
        <v>0</v>
      </c>
      <c r="I51" s="378"/>
      <c r="J51" s="380">
        <f t="shared" si="9"/>
        <v>0</v>
      </c>
    </row>
    <row r="52" spans="2:10">
      <c r="B52" s="147">
        <v>21</v>
      </c>
      <c r="C52" s="135" t="s">
        <v>381</v>
      </c>
      <c r="D52" s="148">
        <v>62500</v>
      </c>
      <c r="E52" s="378"/>
      <c r="F52" s="380"/>
      <c r="G52" s="378">
        <f t="shared" si="7"/>
        <v>0</v>
      </c>
      <c r="H52" s="380">
        <f t="shared" si="8"/>
        <v>0</v>
      </c>
      <c r="I52" s="378"/>
      <c r="J52" s="380">
        <f t="shared" si="9"/>
        <v>0</v>
      </c>
    </row>
    <row r="53" spans="2:10">
      <c r="B53" s="147">
        <v>22</v>
      </c>
      <c r="C53" s="135" t="s">
        <v>382</v>
      </c>
      <c r="D53" s="148">
        <v>62500</v>
      </c>
      <c r="E53" s="378"/>
      <c r="F53" s="380"/>
      <c r="G53" s="378">
        <f t="shared" si="7"/>
        <v>0</v>
      </c>
      <c r="H53" s="380">
        <f t="shared" si="8"/>
        <v>0</v>
      </c>
      <c r="I53" s="378"/>
      <c r="J53" s="380">
        <f t="shared" si="9"/>
        <v>0</v>
      </c>
    </row>
    <row r="54" spans="2:10">
      <c r="B54" s="147">
        <v>23</v>
      </c>
      <c r="C54" s="135" t="s">
        <v>383</v>
      </c>
      <c r="D54" s="148">
        <v>62500</v>
      </c>
      <c r="E54" s="378"/>
      <c r="F54" s="380"/>
      <c r="G54" s="378">
        <f t="shared" si="7"/>
        <v>0</v>
      </c>
      <c r="H54" s="380">
        <f t="shared" si="8"/>
        <v>0</v>
      </c>
      <c r="I54" s="378"/>
      <c r="J54" s="380">
        <f t="shared" si="9"/>
        <v>0</v>
      </c>
    </row>
    <row r="55" spans="2:10">
      <c r="B55" s="147">
        <v>24</v>
      </c>
      <c r="C55" s="135" t="s">
        <v>384</v>
      </c>
      <c r="D55" s="148">
        <v>62500</v>
      </c>
      <c r="E55" s="378"/>
      <c r="F55" s="380"/>
      <c r="G55" s="378">
        <f t="shared" si="7"/>
        <v>0</v>
      </c>
      <c r="H55" s="380">
        <f t="shared" si="8"/>
        <v>0</v>
      </c>
      <c r="I55" s="378"/>
      <c r="J55" s="380">
        <f t="shared" si="9"/>
        <v>0</v>
      </c>
    </row>
    <row r="56" spans="2:10">
      <c r="B56" s="147">
        <v>25</v>
      </c>
      <c r="C56" s="135" t="s">
        <v>385</v>
      </c>
      <c r="D56" s="148">
        <v>62500</v>
      </c>
      <c r="E56" s="378"/>
      <c r="F56" s="380"/>
      <c r="G56" s="378">
        <f t="shared" si="7"/>
        <v>0</v>
      </c>
      <c r="H56" s="380">
        <f t="shared" si="8"/>
        <v>0</v>
      </c>
      <c r="I56" s="378"/>
      <c r="J56" s="380">
        <f t="shared" si="9"/>
        <v>0</v>
      </c>
    </row>
    <row r="57" spans="2:10">
      <c r="B57" s="147"/>
      <c r="C57" s="135"/>
      <c r="D57" s="148"/>
      <c r="E57" s="378"/>
      <c r="F57" s="380"/>
      <c r="G57" s="378"/>
      <c r="H57" s="380"/>
      <c r="I57" s="378"/>
      <c r="J57" s="380"/>
    </row>
    <row r="58" spans="2:10">
      <c r="B58" s="147"/>
      <c r="C58" s="135"/>
      <c r="D58" s="148"/>
      <c r="E58" s="378"/>
      <c r="F58" s="380"/>
      <c r="G58" s="378"/>
      <c r="H58" s="380"/>
      <c r="I58" s="378"/>
      <c r="J58" s="380"/>
    </row>
    <row r="59" spans="2:10">
      <c r="B59" s="147"/>
      <c r="C59" s="135"/>
      <c r="D59" s="148"/>
      <c r="E59" s="378"/>
      <c r="F59" s="380"/>
      <c r="G59" s="378"/>
      <c r="H59" s="380"/>
      <c r="I59" s="378"/>
      <c r="J59" s="380"/>
    </row>
    <row r="60" spans="2:10">
      <c r="B60" s="147"/>
      <c r="C60" s="135"/>
      <c r="D60" s="148"/>
      <c r="E60" s="378"/>
      <c r="F60" s="380"/>
      <c r="G60" s="378"/>
      <c r="H60" s="380"/>
      <c r="I60" s="378"/>
      <c r="J60" s="380"/>
    </row>
    <row r="61" spans="2:10">
      <c r="B61" s="147"/>
      <c r="C61" s="135"/>
      <c r="D61" s="148"/>
      <c r="E61" s="378"/>
      <c r="F61" s="380"/>
      <c r="G61" s="378"/>
      <c r="H61" s="380"/>
      <c r="I61" s="378"/>
      <c r="J61" s="380"/>
    </row>
    <row r="62" spans="2:10">
      <c r="B62" s="147"/>
      <c r="C62" s="135"/>
      <c r="D62" s="148"/>
      <c r="E62" s="378"/>
      <c r="F62" s="380"/>
      <c r="G62" s="378"/>
      <c r="H62" s="380"/>
      <c r="I62" s="378"/>
      <c r="J62" s="380"/>
    </row>
    <row r="63" spans="2:10">
      <c r="B63" s="147"/>
      <c r="C63" s="135"/>
      <c r="D63" s="148"/>
      <c r="E63" s="378"/>
      <c r="F63" s="380"/>
      <c r="G63" s="378"/>
      <c r="H63" s="380"/>
      <c r="I63" s="378"/>
      <c r="J63" s="380"/>
    </row>
    <row r="64" spans="2:10">
      <c r="B64" s="147"/>
      <c r="C64" s="135"/>
      <c r="D64" s="148"/>
      <c r="E64" s="378"/>
      <c r="F64" s="380"/>
      <c r="G64" s="378"/>
      <c r="H64" s="380"/>
      <c r="I64" s="378"/>
      <c r="J64" s="380"/>
    </row>
    <row r="65" spans="2:10">
      <c r="B65" s="147"/>
      <c r="C65" s="135"/>
      <c r="D65" s="148"/>
      <c r="E65" s="378"/>
      <c r="F65" s="380"/>
      <c r="G65" s="378"/>
      <c r="H65" s="380"/>
      <c r="I65" s="378"/>
      <c r="J65" s="380"/>
    </row>
    <row r="66" spans="2:10">
      <c r="B66" s="311"/>
      <c r="C66" s="313"/>
      <c r="D66" s="148"/>
      <c r="E66" s="378"/>
      <c r="F66" s="380"/>
      <c r="G66" s="378"/>
      <c r="H66" s="380"/>
      <c r="I66" s="378"/>
      <c r="J66" s="380"/>
    </row>
    <row r="67" spans="2:10">
      <c r="B67" s="333"/>
      <c r="C67" s="334"/>
      <c r="D67" s="324"/>
      <c r="E67" s="641"/>
      <c r="F67" s="593"/>
      <c r="G67" s="641"/>
      <c r="H67" s="593"/>
      <c r="I67" s="641"/>
      <c r="J67" s="593"/>
    </row>
    <row r="68" spans="2:10">
      <c r="B68" s="134"/>
      <c r="C68" s="141" t="s">
        <v>91</v>
      </c>
      <c r="D68" s="339">
        <f>SUM(D19:D57)</f>
        <v>2000000</v>
      </c>
      <c r="E68" s="595">
        <f>+F68/$D$68</f>
        <v>0.22</v>
      </c>
      <c r="F68" s="596">
        <f>SUM(F14:F66)</f>
        <v>437500</v>
      </c>
      <c r="G68" s="595">
        <f>+H68/$D$68</f>
        <v>0</v>
      </c>
      <c r="H68" s="596">
        <f>SUM(H14:H66)</f>
        <v>0</v>
      </c>
      <c r="I68" s="595">
        <f>+J68/$D$68</f>
        <v>0.22</v>
      </c>
      <c r="J68" s="596">
        <f>SUM(J14:J66)</f>
        <v>437500</v>
      </c>
    </row>
    <row r="69" spans="2:10">
      <c r="B69" s="158"/>
      <c r="C69" s="159"/>
      <c r="D69" s="350"/>
      <c r="E69" s="639"/>
      <c r="F69" s="599"/>
      <c r="G69" s="639"/>
      <c r="H69" s="599"/>
      <c r="I69" s="639"/>
      <c r="J69" s="599"/>
    </row>
    <row r="81" ht="15.75" customHeight="1"/>
  </sheetData>
  <sheetProtection selectLockedCells="1" selectUnlockedCells="1"/>
  <mergeCells count="6">
    <mergeCell ref="B11:B13"/>
    <mergeCell ref="D11:D13"/>
    <mergeCell ref="E11:J11"/>
    <mergeCell ref="E12:F12"/>
    <mergeCell ref="G12:H12"/>
    <mergeCell ref="I12:J12"/>
  </mergeCells>
  <pageMargins left="0.75" right="0" top="0.75" bottom="0.5" header="0.51180555555555551" footer="0.51180555555555551"/>
  <pageSetup paperSize="9" scale="70"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14"/>
  </sheetPr>
  <dimension ref="B2:H80"/>
  <sheetViews>
    <sheetView zoomScaleNormal="100" workbookViewId="0"/>
  </sheetViews>
  <sheetFormatPr defaultColWidth="9.08984375" defaultRowHeight="15.5"/>
  <cols>
    <col min="1" max="1" width="3.6328125" style="114" customWidth="1"/>
    <col min="2" max="2" width="10.6328125" style="115" customWidth="1"/>
    <col min="3" max="3" width="40.36328125" style="116" customWidth="1"/>
    <col min="4" max="5" width="18.36328125" style="117" customWidth="1"/>
    <col min="6" max="6" width="18.36328125" style="119" customWidth="1"/>
    <col min="7" max="7" width="23.08984375" style="119" customWidth="1"/>
    <col min="8" max="8" width="3.6328125" style="114" customWidth="1"/>
    <col min="9" max="16384" width="9.08984375" style="114"/>
  </cols>
  <sheetData>
    <row r="2" spans="2:8">
      <c r="B2" s="120" t="str">
        <f>'Payment Application'!B2</f>
        <v>NASA MULTIPLEX L.L.C</v>
      </c>
    </row>
    <row r="3" spans="2:8">
      <c r="B3" s="120" t="str">
        <f>'Payment Application'!B3</f>
        <v>The Opus, Business Bay</v>
      </c>
    </row>
    <row r="4" spans="2:8">
      <c r="B4" s="120"/>
    </row>
    <row r="5" spans="2:8">
      <c r="B5" s="120" t="str">
        <f>'Advance Payment'!B5</f>
        <v>Date of Application:</v>
      </c>
      <c r="G5" s="121">
        <f>'Advance Payment'!J5</f>
        <v>39873</v>
      </c>
      <c r="H5" s="121"/>
    </row>
    <row r="6" spans="2:8">
      <c r="B6" s="120"/>
    </row>
    <row r="7" spans="2:8">
      <c r="B7" s="120" t="str">
        <f>'Advance Payment'!B7</f>
        <v>Application No:</v>
      </c>
      <c r="D7" s="114"/>
      <c r="E7" s="114"/>
      <c r="G7" s="122">
        <v>11</v>
      </c>
    </row>
    <row r="8" spans="2:8">
      <c r="B8" s="120"/>
      <c r="D8" s="114"/>
      <c r="E8" s="114"/>
      <c r="F8" s="122"/>
      <c r="G8" s="122"/>
    </row>
    <row r="9" spans="2:8" ht="18">
      <c r="B9" s="123" t="s">
        <v>386</v>
      </c>
      <c r="D9" s="114"/>
      <c r="E9" s="114"/>
      <c r="F9" s="122"/>
      <c r="G9" s="122"/>
    </row>
    <row r="10" spans="2:8">
      <c r="B10" s="120"/>
      <c r="D10" s="114"/>
      <c r="E10" s="114"/>
      <c r="F10" s="124"/>
      <c r="G10" s="124"/>
    </row>
    <row r="11" spans="2:8" ht="18">
      <c r="B11" s="125"/>
      <c r="C11" s="356"/>
      <c r="D11" s="356"/>
      <c r="E11" s="356"/>
      <c r="F11" s="356"/>
      <c r="G11" s="356"/>
    </row>
    <row r="12" spans="2:8">
      <c r="B12" s="120"/>
      <c r="D12" s="114"/>
      <c r="E12" s="114"/>
      <c r="F12" s="124"/>
      <c r="G12" s="124"/>
    </row>
    <row r="13" spans="2:8" ht="15.75" customHeight="1">
      <c r="B13" s="126"/>
      <c r="C13" s="127"/>
      <c r="D13" s="1017" t="s">
        <v>61</v>
      </c>
      <c r="E13" s="1017" t="s">
        <v>180</v>
      </c>
      <c r="F13" s="1032" t="s">
        <v>181</v>
      </c>
      <c r="G13" s="1032" t="s">
        <v>182</v>
      </c>
    </row>
    <row r="14" spans="2:8">
      <c r="B14" s="128" t="s">
        <v>63</v>
      </c>
      <c r="C14" s="129" t="s">
        <v>64</v>
      </c>
      <c r="D14" s="1017"/>
      <c r="E14" s="1017"/>
      <c r="F14" s="1032"/>
      <c r="G14" s="1032"/>
    </row>
    <row r="15" spans="2:8">
      <c r="B15" s="130"/>
      <c r="C15" s="131"/>
      <c r="D15" s="1017"/>
      <c r="E15" s="1017"/>
      <c r="F15" s="1032"/>
      <c r="G15" s="1032"/>
    </row>
    <row r="16" spans="2:8">
      <c r="B16" s="134"/>
      <c r="C16" s="135"/>
      <c r="D16" s="136"/>
      <c r="E16" s="307"/>
      <c r="F16" s="304"/>
      <c r="G16" s="357"/>
    </row>
    <row r="17" spans="2:7" ht="31">
      <c r="B17" s="140">
        <v>1</v>
      </c>
      <c r="C17" s="141" t="s">
        <v>386</v>
      </c>
      <c r="D17" s="136"/>
      <c r="E17" s="307"/>
      <c r="F17" s="304"/>
      <c r="G17" s="358"/>
    </row>
    <row r="18" spans="2:7">
      <c r="B18" s="134"/>
      <c r="C18" s="135"/>
      <c r="D18" s="136"/>
      <c r="E18" s="307"/>
      <c r="F18" s="304"/>
      <c r="G18" s="358"/>
    </row>
    <row r="19" spans="2:7">
      <c r="B19" s="134">
        <v>1.1000000000000001</v>
      </c>
      <c r="C19" s="135" t="s">
        <v>387</v>
      </c>
      <c r="D19" s="359">
        <v>800000</v>
      </c>
      <c r="E19" s="307">
        <v>1</v>
      </c>
      <c r="F19" s="360">
        <f>+D19*E19</f>
        <v>800000</v>
      </c>
      <c r="G19" s="361"/>
    </row>
    <row r="20" spans="2:7">
      <c r="B20" s="134"/>
      <c r="D20" s="362"/>
      <c r="E20" s="307"/>
      <c r="F20" s="363"/>
      <c r="G20" s="364"/>
    </row>
    <row r="21" spans="2:7">
      <c r="B21" s="134">
        <v>1.2</v>
      </c>
      <c r="C21" s="135" t="s">
        <v>388</v>
      </c>
      <c r="D21" s="359">
        <v>800000</v>
      </c>
      <c r="E21" s="307">
        <v>1</v>
      </c>
      <c r="F21" s="360">
        <f>PRODUCT(D21,E21)</f>
        <v>800000</v>
      </c>
      <c r="G21" s="361"/>
    </row>
    <row r="22" spans="2:7">
      <c r="B22" s="134"/>
      <c r="D22" s="362"/>
      <c r="E22" s="307"/>
      <c r="F22" s="363"/>
      <c r="G22" s="364"/>
    </row>
    <row r="23" spans="2:7">
      <c r="B23" s="134">
        <v>1.3</v>
      </c>
      <c r="C23" s="135" t="s">
        <v>389</v>
      </c>
      <c r="D23" s="359">
        <v>800000</v>
      </c>
      <c r="E23" s="322">
        <v>1</v>
      </c>
      <c r="F23" s="360">
        <f>+D23*E23</f>
        <v>800000</v>
      </c>
      <c r="G23" s="361"/>
    </row>
    <row r="24" spans="2:7">
      <c r="B24" s="134"/>
      <c r="D24" s="362"/>
      <c r="E24" s="307"/>
      <c r="F24" s="363"/>
      <c r="G24" s="364"/>
    </row>
    <row r="25" spans="2:7">
      <c r="B25" s="134">
        <v>1.4</v>
      </c>
      <c r="C25" s="135" t="s">
        <v>390</v>
      </c>
      <c r="D25" s="359">
        <v>800000</v>
      </c>
      <c r="E25" s="307">
        <v>1</v>
      </c>
      <c r="F25" s="360">
        <v>800000</v>
      </c>
      <c r="G25" s="361"/>
    </row>
    <row r="26" spans="2:7">
      <c r="B26" s="134"/>
      <c r="D26" s="362"/>
      <c r="E26" s="307"/>
      <c r="F26" s="363"/>
      <c r="G26" s="364"/>
    </row>
    <row r="27" spans="2:7">
      <c r="B27" s="134">
        <v>1.5</v>
      </c>
      <c r="C27" s="135" t="s">
        <v>391</v>
      </c>
      <c r="D27" s="359">
        <v>800000</v>
      </c>
      <c r="E27" s="307"/>
      <c r="F27" s="360">
        <f>+D27*E27</f>
        <v>0</v>
      </c>
      <c r="G27" s="364"/>
    </row>
    <row r="28" spans="2:7">
      <c r="B28" s="134"/>
      <c r="D28" s="362"/>
      <c r="E28" s="307"/>
      <c r="F28" s="323"/>
      <c r="G28" s="366"/>
    </row>
    <row r="29" spans="2:7">
      <c r="B29" s="134">
        <v>1.5</v>
      </c>
      <c r="C29" s="135" t="s">
        <v>392</v>
      </c>
      <c r="D29" s="359">
        <v>800000</v>
      </c>
      <c r="E29" s="307"/>
      <c r="F29" s="360">
        <f>+D29*E29</f>
        <v>0</v>
      </c>
      <c r="G29" s="364"/>
    </row>
    <row r="30" spans="2:7">
      <c r="B30" s="134"/>
      <c r="D30" s="362"/>
      <c r="E30" s="307"/>
      <c r="F30" s="323"/>
      <c r="G30" s="366"/>
    </row>
    <row r="31" spans="2:7">
      <c r="B31" s="134">
        <v>1.5</v>
      </c>
      <c r="C31" s="135" t="s">
        <v>393</v>
      </c>
      <c r="D31" s="359">
        <v>361290.32</v>
      </c>
      <c r="E31" s="307"/>
      <c r="F31" s="360">
        <f>+D31*E31</f>
        <v>0</v>
      </c>
      <c r="G31" s="364"/>
    </row>
    <row r="32" spans="2:7">
      <c r="B32" s="134"/>
      <c r="D32" s="136"/>
      <c r="E32" s="322"/>
      <c r="F32" s="323"/>
      <c r="G32" s="366"/>
    </row>
    <row r="33" spans="2:7">
      <c r="B33" s="134"/>
      <c r="C33" s="116" t="s">
        <v>394</v>
      </c>
      <c r="D33" s="136"/>
      <c r="E33" s="322"/>
      <c r="F33" s="323"/>
      <c r="G33" s="366"/>
    </row>
    <row r="34" spans="2:7">
      <c r="B34" s="147"/>
      <c r="C34" s="135" t="s">
        <v>395</v>
      </c>
      <c r="D34" s="362"/>
      <c r="E34" s="322"/>
      <c r="F34" s="323"/>
      <c r="G34" s="366"/>
    </row>
    <row r="35" spans="2:7">
      <c r="B35" s="147"/>
      <c r="C35" s="135"/>
      <c r="D35" s="362"/>
      <c r="E35" s="307"/>
      <c r="F35" s="323"/>
      <c r="G35" s="366"/>
    </row>
    <row r="36" spans="2:7">
      <c r="B36" s="147"/>
      <c r="C36" s="135"/>
      <c r="D36" s="362"/>
      <c r="E36" s="322"/>
      <c r="F36" s="323"/>
      <c r="G36" s="366"/>
    </row>
    <row r="37" spans="2:7">
      <c r="B37" s="367"/>
      <c r="C37" s="135"/>
      <c r="D37" s="362"/>
      <c r="E37" s="307"/>
      <c r="F37" s="323"/>
      <c r="G37" s="366"/>
    </row>
    <row r="38" spans="2:7">
      <c r="B38" s="147"/>
      <c r="C38" s="146"/>
      <c r="D38" s="362"/>
      <c r="E38" s="322"/>
      <c r="F38" s="323"/>
      <c r="G38" s="366"/>
    </row>
    <row r="39" spans="2:7">
      <c r="B39" s="147"/>
      <c r="C39" s="146"/>
      <c r="D39" s="362"/>
      <c r="E39" s="322"/>
      <c r="F39" s="323"/>
      <c r="G39" s="366"/>
    </row>
    <row r="40" spans="2:7">
      <c r="B40" s="147"/>
      <c r="C40" s="146"/>
      <c r="D40" s="362"/>
      <c r="E40" s="322"/>
      <c r="F40" s="323"/>
      <c r="G40" s="366"/>
    </row>
    <row r="41" spans="2:7">
      <c r="B41" s="147"/>
      <c r="C41" s="146"/>
      <c r="D41" s="362"/>
      <c r="E41" s="322"/>
      <c r="F41" s="323"/>
      <c r="G41" s="366"/>
    </row>
    <row r="42" spans="2:7">
      <c r="B42" s="147"/>
      <c r="C42" s="146"/>
      <c r="D42" s="362"/>
      <c r="E42" s="322"/>
      <c r="F42" s="323"/>
      <c r="G42" s="366"/>
    </row>
    <row r="43" spans="2:7">
      <c r="B43" s="147"/>
      <c r="C43" s="146"/>
      <c r="D43" s="362"/>
      <c r="E43" s="322"/>
      <c r="F43" s="323"/>
      <c r="G43" s="366"/>
    </row>
    <row r="44" spans="2:7">
      <c r="B44" s="147"/>
      <c r="C44" s="146"/>
      <c r="D44" s="362"/>
      <c r="E44" s="322"/>
      <c r="F44" s="323"/>
      <c r="G44" s="366"/>
    </row>
    <row r="45" spans="2:7">
      <c r="B45" s="147"/>
      <c r="C45" s="146"/>
      <c r="D45" s="362"/>
      <c r="E45" s="322"/>
      <c r="F45" s="323"/>
      <c r="G45" s="366"/>
    </row>
    <row r="46" spans="2:7">
      <c r="B46" s="147"/>
      <c r="C46" s="146"/>
      <c r="D46" s="362"/>
      <c r="E46" s="322"/>
      <c r="F46" s="323"/>
      <c r="G46" s="366"/>
    </row>
    <row r="47" spans="2:7">
      <c r="B47" s="147"/>
      <c r="C47" s="146"/>
      <c r="D47" s="362"/>
      <c r="E47" s="322"/>
      <c r="F47" s="323"/>
      <c r="G47" s="366"/>
    </row>
    <row r="48" spans="2:7">
      <c r="B48" s="147"/>
      <c r="C48" s="146"/>
      <c r="D48" s="362"/>
      <c r="E48" s="322"/>
      <c r="F48" s="323"/>
      <c r="G48" s="366"/>
    </row>
    <row r="49" spans="2:7">
      <c r="B49" s="147"/>
      <c r="C49" s="146"/>
      <c r="D49" s="362"/>
      <c r="E49" s="322"/>
      <c r="F49" s="323"/>
      <c r="G49" s="366"/>
    </row>
    <row r="50" spans="2:7">
      <c r="B50" s="147"/>
      <c r="C50" s="146"/>
      <c r="D50" s="362"/>
      <c r="E50" s="322"/>
      <c r="F50" s="323"/>
      <c r="G50" s="366"/>
    </row>
    <row r="51" spans="2:7">
      <c r="B51" s="147"/>
      <c r="C51" s="146"/>
      <c r="D51" s="362"/>
      <c r="E51" s="322"/>
      <c r="F51" s="323"/>
      <c r="G51" s="366"/>
    </row>
    <row r="52" spans="2:7">
      <c r="B52" s="147"/>
      <c r="C52" s="146"/>
      <c r="D52" s="362"/>
      <c r="E52" s="322"/>
      <c r="F52" s="323"/>
      <c r="G52" s="366"/>
    </row>
    <row r="53" spans="2:7">
      <c r="B53" s="147"/>
      <c r="C53" s="146"/>
      <c r="D53" s="362"/>
      <c r="E53" s="322"/>
      <c r="F53" s="323"/>
      <c r="G53" s="366"/>
    </row>
    <row r="54" spans="2:7">
      <c r="B54" s="147"/>
      <c r="C54" s="146"/>
      <c r="D54" s="362"/>
      <c r="E54" s="322"/>
      <c r="F54" s="323"/>
      <c r="G54" s="366"/>
    </row>
    <row r="55" spans="2:7">
      <c r="B55" s="147"/>
      <c r="C55" s="146"/>
      <c r="D55" s="362"/>
      <c r="E55" s="322"/>
      <c r="F55" s="323"/>
      <c r="G55" s="366"/>
    </row>
    <row r="56" spans="2:7">
      <c r="B56" s="147"/>
      <c r="C56" s="146"/>
      <c r="D56" s="362"/>
      <c r="E56" s="322"/>
      <c r="F56" s="323"/>
      <c r="G56" s="366"/>
    </row>
    <row r="57" spans="2:7">
      <c r="B57" s="147"/>
      <c r="C57" s="146"/>
      <c r="D57" s="362"/>
      <c r="E57" s="322"/>
      <c r="F57" s="323"/>
      <c r="G57" s="366"/>
    </row>
    <row r="58" spans="2:7">
      <c r="B58" s="147"/>
      <c r="C58" s="146"/>
      <c r="D58" s="362"/>
      <c r="E58" s="322"/>
      <c r="F58" s="323"/>
      <c r="G58" s="366"/>
    </row>
    <row r="59" spans="2:7">
      <c r="B59" s="147"/>
      <c r="C59" s="146"/>
      <c r="D59" s="362"/>
      <c r="E59" s="322"/>
      <c r="F59" s="323"/>
      <c r="G59" s="366"/>
    </row>
    <row r="60" spans="2:7">
      <c r="B60" s="147"/>
      <c r="C60" s="135"/>
      <c r="D60" s="362"/>
      <c r="E60" s="307"/>
      <c r="F60" s="323"/>
      <c r="G60" s="366"/>
    </row>
    <row r="61" spans="2:7">
      <c r="B61" s="147"/>
      <c r="C61" s="135"/>
      <c r="D61" s="362"/>
      <c r="E61" s="322"/>
      <c r="F61" s="323"/>
      <c r="G61" s="366"/>
    </row>
    <row r="62" spans="2:7">
      <c r="B62" s="147"/>
      <c r="C62" s="135"/>
      <c r="D62" s="362"/>
      <c r="E62" s="307"/>
      <c r="F62" s="323"/>
      <c r="G62" s="366"/>
    </row>
    <row r="63" spans="2:7">
      <c r="B63" s="147"/>
      <c r="C63" s="135"/>
      <c r="D63" s="362"/>
      <c r="E63" s="307"/>
      <c r="F63" s="323"/>
      <c r="G63" s="366"/>
    </row>
    <row r="64" spans="2:7">
      <c r="B64" s="147"/>
      <c r="C64" s="135"/>
      <c r="D64" s="362"/>
      <c r="E64" s="307"/>
      <c r="F64" s="323"/>
      <c r="G64" s="366"/>
    </row>
    <row r="65" spans="2:7">
      <c r="B65" s="311"/>
      <c r="C65" s="313"/>
      <c r="D65" s="362"/>
      <c r="E65" s="315"/>
      <c r="F65" s="316"/>
      <c r="G65" s="368"/>
    </row>
    <row r="66" spans="2:7">
      <c r="B66" s="333"/>
      <c r="C66" s="334"/>
      <c r="D66" s="369"/>
      <c r="E66" s="335"/>
      <c r="F66" s="336"/>
      <c r="G66" s="326"/>
    </row>
    <row r="67" spans="2:7">
      <c r="B67" s="134"/>
      <c r="C67" s="141" t="s">
        <v>91</v>
      </c>
      <c r="D67" s="308">
        <f>SUM(D16:D65)</f>
        <v>5161290</v>
      </c>
      <c r="E67" s="340">
        <f>+F67/D67</f>
        <v>0.62</v>
      </c>
      <c r="F67" s="308">
        <f>SUM(F16:F65)</f>
        <v>3200000</v>
      </c>
      <c r="G67" s="155"/>
    </row>
    <row r="68" spans="2:7">
      <c r="B68" s="158"/>
      <c r="C68" s="159"/>
      <c r="D68" s="371"/>
      <c r="E68" s="351"/>
      <c r="F68" s="352"/>
      <c r="G68" s="355"/>
    </row>
    <row r="72" spans="2:7" s="642" customFormat="1">
      <c r="B72" s="643"/>
      <c r="C72" s="644"/>
      <c r="D72" s="645"/>
      <c r="E72" s="646"/>
      <c r="F72" s="647"/>
      <c r="G72" s="643"/>
    </row>
    <row r="80" spans="2:7" ht="15.75" customHeight="1"/>
  </sheetData>
  <sheetProtection selectLockedCells="1" selectUnlockedCells="1"/>
  <mergeCells count="4">
    <mergeCell ref="D13:D15"/>
    <mergeCell ref="E13:E15"/>
    <mergeCell ref="F13:F15"/>
    <mergeCell ref="G13:G15"/>
  </mergeCells>
  <pageMargins left="0.75" right="0" top="0.75" bottom="0.5" header="0.51180555555555551" footer="0.51180555555555551"/>
  <pageSetup paperSize="9" scale="70"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N76"/>
  <sheetViews>
    <sheetView zoomScaleNormal="100" workbookViewId="0"/>
  </sheetViews>
  <sheetFormatPr defaultColWidth="8.6328125" defaultRowHeight="12.5"/>
  <cols>
    <col min="1" max="1" width="1.54296875" customWidth="1"/>
    <col min="2" max="2" width="40.90625" customWidth="1"/>
    <col min="3" max="3" width="37" customWidth="1"/>
    <col min="4" max="4" width="34.90625" customWidth="1"/>
    <col min="5" max="5" width="33.6328125" customWidth="1"/>
    <col min="6" max="6" width="44.08984375" customWidth="1"/>
    <col min="7" max="7" width="8.6328125" customWidth="1"/>
    <col min="8" max="8" width="13.90625" customWidth="1"/>
    <col min="9" max="9" width="8.6328125" customWidth="1"/>
    <col min="10" max="10" width="43.36328125" customWidth="1"/>
  </cols>
  <sheetData>
    <row r="1" spans="1:14" ht="42.75" customHeight="1">
      <c r="A1" s="1"/>
      <c r="B1" s="1049" t="s">
        <v>396</v>
      </c>
      <c r="C1" s="1049"/>
      <c r="D1" s="1049"/>
      <c r="E1" s="1049"/>
      <c r="F1" s="1049"/>
    </row>
    <row r="2" spans="1:14" s="2" customFormat="1" ht="23">
      <c r="B2" s="648" t="s">
        <v>0</v>
      </c>
      <c r="C2" s="649" t="s">
        <v>397</v>
      </c>
      <c r="D2" s="5"/>
      <c r="E2" s="650" t="s">
        <v>2</v>
      </c>
      <c r="F2" s="651" t="s">
        <v>398</v>
      </c>
    </row>
    <row r="3" spans="1:14" s="2" customFormat="1" ht="17.5">
      <c r="B3" s="8"/>
      <c r="C3" s="9"/>
      <c r="D3" s="9"/>
      <c r="E3" s="10" t="s">
        <v>3</v>
      </c>
      <c r="F3" s="652">
        <v>41866</v>
      </c>
    </row>
    <row r="4" spans="1:14" ht="16.5">
      <c r="A4" s="1"/>
      <c r="B4" s="12" t="s">
        <v>4</v>
      </c>
      <c r="C4" s="14" t="s">
        <v>5</v>
      </c>
      <c r="D4" s="15"/>
      <c r="E4" s="15" t="s">
        <v>6</v>
      </c>
      <c r="F4" s="653" t="s">
        <v>399</v>
      </c>
    </row>
    <row r="5" spans="1:14" ht="16.5">
      <c r="A5" s="1"/>
      <c r="B5" s="654"/>
      <c r="C5" s="14" t="s">
        <v>400</v>
      </c>
      <c r="D5" s="15"/>
      <c r="E5" s="15" t="s">
        <v>7</v>
      </c>
      <c r="F5" s="655" t="s">
        <v>401</v>
      </c>
    </row>
    <row r="6" spans="1:14" ht="16.5" customHeight="1">
      <c r="A6" s="1"/>
      <c r="B6" s="654"/>
      <c r="C6" s="14" t="s">
        <v>8</v>
      </c>
      <c r="D6" s="15"/>
      <c r="E6" s="15"/>
      <c r="F6" s="19"/>
    </row>
    <row r="7" spans="1:14" ht="16.5" customHeight="1">
      <c r="A7" s="1"/>
      <c r="B7" s="654"/>
      <c r="C7" s="14"/>
      <c r="D7" s="15"/>
      <c r="E7" s="15"/>
      <c r="F7" s="19"/>
    </row>
    <row r="8" spans="1:14" ht="16.5" customHeight="1">
      <c r="A8" s="1"/>
      <c r="B8" s="12" t="s">
        <v>402</v>
      </c>
      <c r="C8" s="14" t="s">
        <v>403</v>
      </c>
      <c r="D8" s="15"/>
      <c r="E8" s="15" t="s">
        <v>10</v>
      </c>
      <c r="F8" s="656"/>
    </row>
    <row r="9" spans="1:14" ht="16.5">
      <c r="A9" s="1"/>
      <c r="B9" s="654"/>
      <c r="C9" s="14"/>
      <c r="D9" s="15"/>
      <c r="E9" s="15" t="s">
        <v>12</v>
      </c>
      <c r="F9" s="656"/>
      <c r="M9" s="21"/>
      <c r="N9" s="20"/>
    </row>
    <row r="10" spans="1:14" ht="16.5">
      <c r="A10" s="1"/>
      <c r="B10" s="12" t="s">
        <v>404</v>
      </c>
      <c r="C10" s="14" t="s">
        <v>405</v>
      </c>
      <c r="D10" s="15"/>
      <c r="E10" s="15" t="s">
        <v>406</v>
      </c>
      <c r="F10" s="656"/>
      <c r="M10" s="21"/>
      <c r="N10" s="20"/>
    </row>
    <row r="11" spans="1:14" ht="16.5">
      <c r="A11" s="1"/>
      <c r="B11" s="654"/>
      <c r="C11" s="14" t="s">
        <v>407</v>
      </c>
      <c r="D11" s="15"/>
      <c r="E11" s="15" t="s">
        <v>15</v>
      </c>
      <c r="F11" s="657"/>
      <c r="M11" s="21"/>
      <c r="N11" s="20"/>
    </row>
    <row r="12" spans="1:14" ht="16.5">
      <c r="A12" s="1"/>
      <c r="B12" s="654"/>
      <c r="C12" s="14" t="s">
        <v>8</v>
      </c>
      <c r="D12" s="15"/>
      <c r="F12" s="23"/>
      <c r="M12" s="21"/>
      <c r="N12" s="20"/>
    </row>
    <row r="13" spans="1:14" ht="18">
      <c r="A13" s="1"/>
      <c r="B13" s="654"/>
      <c r="C13" s="14"/>
      <c r="D13" s="15"/>
      <c r="E13" s="658" t="s">
        <v>18</v>
      </c>
      <c r="F13" s="659" t="s">
        <v>68</v>
      </c>
    </row>
    <row r="14" spans="1:14" ht="18" customHeight="1">
      <c r="A14" s="1"/>
      <c r="B14" s="660" t="s">
        <v>408</v>
      </c>
      <c r="C14" s="661"/>
      <c r="D14" s="27"/>
      <c r="E14" s="1050" t="s">
        <v>19</v>
      </c>
      <c r="F14" s="1051" t="s">
        <v>68</v>
      </c>
    </row>
    <row r="15" spans="1:14" ht="18" customHeight="1">
      <c r="A15" s="1"/>
      <c r="B15" s="12"/>
      <c r="C15" s="661" t="s">
        <v>409</v>
      </c>
      <c r="D15" s="27"/>
      <c r="E15" s="1050"/>
      <c r="F15" s="1051"/>
    </row>
    <row r="16" spans="1:14" ht="18">
      <c r="A16" s="1"/>
      <c r="B16" s="12"/>
      <c r="C16" s="14" t="s">
        <v>8</v>
      </c>
      <c r="D16" s="27"/>
      <c r="E16" s="28"/>
      <c r="F16" s="29"/>
    </row>
    <row r="17" spans="1:8" ht="14">
      <c r="A17" s="1"/>
      <c r="B17" s="662"/>
      <c r="C17" s="31"/>
      <c r="D17" s="32"/>
      <c r="E17" s="32"/>
      <c r="F17" s="33"/>
    </row>
    <row r="18" spans="1:8" s="20" customFormat="1" ht="16.5">
      <c r="B18" s="37"/>
      <c r="E18" s="13" t="s">
        <v>20</v>
      </c>
      <c r="F18" s="663"/>
    </row>
    <row r="19" spans="1:8" s="20" customFormat="1" ht="16.5">
      <c r="B19" s="37"/>
      <c r="E19" s="13" t="s">
        <v>21</v>
      </c>
      <c r="F19" s="663"/>
    </row>
    <row r="20" spans="1:8" s="20" customFormat="1" ht="16.5">
      <c r="B20" s="37"/>
      <c r="E20" s="13" t="s">
        <v>410</v>
      </c>
      <c r="F20" s="663"/>
    </row>
    <row r="21" spans="1:8" ht="16.5">
      <c r="A21" s="1"/>
      <c r="B21" s="26"/>
      <c r="C21" s="41"/>
      <c r="D21" s="42"/>
      <c r="E21" s="664" t="s">
        <v>411</v>
      </c>
      <c r="F21" s="665"/>
    </row>
    <row r="22" spans="1:8" ht="16.5">
      <c r="A22" s="1"/>
      <c r="B22" s="12" t="s">
        <v>412</v>
      </c>
      <c r="C22" s="14"/>
      <c r="D22" s="14"/>
      <c r="E22" s="15"/>
      <c r="F22" s="45">
        <f>D28</f>
        <v>0</v>
      </c>
    </row>
    <row r="23" spans="1:8" ht="16.5">
      <c r="A23" s="1"/>
      <c r="B23" s="666" t="s">
        <v>23</v>
      </c>
      <c r="C23" s="14"/>
      <c r="D23" s="667">
        <v>0</v>
      </c>
      <c r="E23" s="15"/>
      <c r="F23" s="48"/>
    </row>
    <row r="24" spans="1:8" ht="16.5">
      <c r="A24" s="1"/>
      <c r="B24" s="666" t="s">
        <v>24</v>
      </c>
      <c r="C24" s="14"/>
      <c r="D24" s="47"/>
      <c r="E24" s="15"/>
      <c r="F24" s="48"/>
    </row>
    <row r="25" spans="1:8" ht="16.5">
      <c r="A25" s="1"/>
      <c r="B25" s="668" t="s">
        <v>413</v>
      </c>
      <c r="C25" s="14"/>
      <c r="D25" s="667">
        <v>0</v>
      </c>
      <c r="E25" s="15"/>
      <c r="F25" s="48"/>
    </row>
    <row r="26" spans="1:8" ht="16.5">
      <c r="A26" s="1"/>
      <c r="B26" s="668" t="s">
        <v>414</v>
      </c>
      <c r="C26" s="14"/>
      <c r="D26" s="667">
        <f>SUM(D23:D25)</f>
        <v>0</v>
      </c>
      <c r="E26" s="15" t="s">
        <v>415</v>
      </c>
      <c r="F26" s="45"/>
    </row>
    <row r="27" spans="1:8" ht="16.5">
      <c r="A27" s="1"/>
      <c r="B27" s="669"/>
      <c r="C27" s="53"/>
      <c r="D27" s="670"/>
      <c r="E27" s="15"/>
      <c r="F27" s="45"/>
      <c r="H27" s="50"/>
    </row>
    <row r="28" spans="1:8" ht="16.5">
      <c r="A28" s="1"/>
      <c r="B28" s="668" t="s">
        <v>416</v>
      </c>
      <c r="C28" s="14"/>
      <c r="D28" s="667">
        <f>+D23-D25-D26</f>
        <v>0</v>
      </c>
      <c r="E28" s="15"/>
      <c r="F28" s="45"/>
    </row>
    <row r="29" spans="1:8" ht="16.5">
      <c r="A29" s="1"/>
      <c r="B29" s="671"/>
      <c r="C29" s="53"/>
      <c r="D29" s="53"/>
      <c r="E29" s="56"/>
      <c r="F29" s="57"/>
    </row>
    <row r="30" spans="1:8" ht="17.5">
      <c r="A30" s="2"/>
      <c r="B30" s="12" t="s">
        <v>417</v>
      </c>
      <c r="C30" s="14"/>
      <c r="D30" s="14"/>
      <c r="E30" s="60"/>
      <c r="F30" s="45">
        <f>SUM(D31:D32)</f>
        <v>0</v>
      </c>
    </row>
    <row r="31" spans="1:8" ht="17.5">
      <c r="A31" s="2"/>
      <c r="B31" s="666" t="s">
        <v>418</v>
      </c>
      <c r="C31" s="14"/>
      <c r="D31" s="667">
        <v>0</v>
      </c>
      <c r="E31" s="60"/>
      <c r="F31" s="45"/>
    </row>
    <row r="32" spans="1:8" ht="17.5">
      <c r="A32" s="2"/>
      <c r="B32" s="666" t="s">
        <v>28</v>
      </c>
      <c r="C32" s="14"/>
      <c r="D32" s="667">
        <v>0</v>
      </c>
      <c r="E32" s="60"/>
      <c r="F32" s="45"/>
    </row>
    <row r="33" spans="1:10" ht="16.5">
      <c r="A33" s="20"/>
      <c r="B33" s="671"/>
      <c r="C33" s="53"/>
      <c r="D33" s="53"/>
      <c r="E33" s="56"/>
      <c r="F33" s="57"/>
    </row>
    <row r="34" spans="1:10" ht="17.5">
      <c r="A34" s="2"/>
      <c r="B34" s="12" t="s">
        <v>29</v>
      </c>
      <c r="C34" s="14"/>
      <c r="D34" s="14"/>
      <c r="E34" s="60"/>
      <c r="F34" s="45">
        <f>SUM(F22:F32)</f>
        <v>0</v>
      </c>
    </row>
    <row r="35" spans="1:10" ht="16.5">
      <c r="A35" s="20"/>
      <c r="B35" s="1052"/>
      <c r="C35" s="1052"/>
      <c r="D35" s="14"/>
      <c r="E35" s="60"/>
      <c r="F35" s="62"/>
    </row>
    <row r="36" spans="1:10" ht="16.5">
      <c r="A36" s="20"/>
      <c r="B36" s="12" t="s">
        <v>419</v>
      </c>
      <c r="C36" s="63" t="s">
        <v>420</v>
      </c>
      <c r="D36" s="14"/>
      <c r="E36" s="60"/>
      <c r="F36" s="672"/>
    </row>
    <row r="37" spans="1:10" ht="16.5">
      <c r="A37" s="20"/>
      <c r="B37" s="12"/>
      <c r="C37" s="63"/>
      <c r="D37" s="14"/>
      <c r="E37" s="60"/>
      <c r="F37" s="64"/>
    </row>
    <row r="38" spans="1:10" ht="16.5">
      <c r="A38" s="20"/>
      <c r="B38" s="12" t="s">
        <v>421</v>
      </c>
      <c r="C38" s="63" t="s">
        <v>420</v>
      </c>
      <c r="D38" s="14"/>
      <c r="E38" s="60"/>
      <c r="F38" s="672"/>
    </row>
    <row r="39" spans="1:10" ht="16.5">
      <c r="A39" s="20"/>
      <c r="B39" s="671"/>
      <c r="C39" s="53"/>
      <c r="D39" s="53"/>
      <c r="E39" s="56"/>
      <c r="F39" s="57"/>
    </row>
    <row r="40" spans="1:10" ht="16.5">
      <c r="A40" s="20"/>
      <c r="B40" s="12" t="s">
        <v>32</v>
      </c>
      <c r="C40" s="14"/>
      <c r="D40" s="14"/>
      <c r="E40" s="60"/>
      <c r="F40" s="45">
        <f>+F34-F36-F38</f>
        <v>0</v>
      </c>
      <c r="J40" s="673"/>
    </row>
    <row r="41" spans="1:10" ht="16.5">
      <c r="A41" s="20"/>
      <c r="B41" s="654"/>
      <c r="C41" s="14"/>
      <c r="D41" s="14"/>
      <c r="E41" s="60"/>
      <c r="F41" s="48"/>
    </row>
    <row r="42" spans="1:10" ht="16.5">
      <c r="A42" s="20"/>
      <c r="B42" s="12" t="s">
        <v>33</v>
      </c>
      <c r="C42" s="14"/>
      <c r="D42" s="65"/>
      <c r="E42" s="60"/>
      <c r="F42" s="672"/>
    </row>
    <row r="43" spans="1:10" ht="15.5">
      <c r="A43" s="20"/>
      <c r="B43" s="674"/>
      <c r="C43" s="71"/>
      <c r="D43" s="71"/>
      <c r="E43" s="72"/>
      <c r="F43" s="73"/>
    </row>
    <row r="44" spans="1:10" s="20" customFormat="1" ht="46.5" customHeight="1">
      <c r="B44" s="1053" t="s">
        <v>36</v>
      </c>
      <c r="C44" s="1053"/>
      <c r="D44" s="1053"/>
      <c r="E44" s="1053"/>
      <c r="F44" s="675">
        <f>+F40-F42</f>
        <v>0</v>
      </c>
    </row>
    <row r="45" spans="1:10" ht="16.5">
      <c r="A45" s="20"/>
      <c r="B45" s="654" t="s">
        <v>37</v>
      </c>
      <c r="C45" s="14"/>
      <c r="D45" s="14"/>
      <c r="E45" s="60"/>
      <c r="F45" s="48">
        <v>0</v>
      </c>
    </row>
    <row r="46" spans="1:10" ht="16.5">
      <c r="A46" s="20"/>
      <c r="B46" s="654" t="s">
        <v>38</v>
      </c>
      <c r="C46" s="14"/>
      <c r="D46" s="14"/>
      <c r="E46" s="14"/>
      <c r="F46" s="76">
        <v>0</v>
      </c>
    </row>
    <row r="47" spans="1:10" ht="16.5">
      <c r="A47" s="20"/>
      <c r="B47" s="12" t="s">
        <v>39</v>
      </c>
      <c r="C47" s="14"/>
      <c r="D47" s="13"/>
      <c r="E47" s="14"/>
      <c r="F47" s="45">
        <f>SUM(F45:F46)</f>
        <v>0</v>
      </c>
    </row>
    <row r="48" spans="1:10" ht="14">
      <c r="A48" s="1"/>
      <c r="B48" s="26"/>
      <c r="C48" s="40"/>
      <c r="D48" s="42"/>
      <c r="E48" s="42"/>
      <c r="F48" s="77"/>
    </row>
    <row r="49" spans="1:10" ht="57" customHeight="1">
      <c r="A49" s="1"/>
      <c r="B49" s="676" t="s">
        <v>40</v>
      </c>
      <c r="C49" s="1047"/>
      <c r="D49" s="1047"/>
      <c r="E49" s="1047"/>
      <c r="F49" s="1047"/>
    </row>
    <row r="50" spans="1:10" ht="34.5" customHeight="1">
      <c r="A50" s="1"/>
      <c r="B50" s="676" t="s">
        <v>41</v>
      </c>
      <c r="C50" s="1047"/>
      <c r="D50" s="1047"/>
      <c r="E50" s="1047"/>
      <c r="F50" s="1047"/>
    </row>
    <row r="51" spans="1:10" ht="23">
      <c r="A51" s="1"/>
      <c r="B51" s="1048" t="s">
        <v>42</v>
      </c>
      <c r="C51" s="1048"/>
      <c r="D51" s="1048"/>
      <c r="E51" s="1048"/>
      <c r="F51" s="1048"/>
    </row>
    <row r="52" spans="1:10" ht="18">
      <c r="A52" s="1"/>
      <c r="B52" s="677" t="s">
        <v>422</v>
      </c>
      <c r="C52" s="21"/>
      <c r="D52" s="678"/>
      <c r="E52" s="678"/>
      <c r="F52" s="679"/>
    </row>
    <row r="53" spans="1:10" s="2" customFormat="1" ht="70.5" customHeight="1">
      <c r="B53" s="8"/>
      <c r="D53" s="9"/>
      <c r="F53" s="680"/>
    </row>
    <row r="54" spans="1:10" s="681" customFormat="1" ht="18">
      <c r="B54" s="682" t="s">
        <v>423</v>
      </c>
      <c r="D54" s="683" t="s">
        <v>424</v>
      </c>
      <c r="F54" s="684" t="s">
        <v>425</v>
      </c>
      <c r="J54" s="685"/>
    </row>
    <row r="55" spans="1:10" s="2" customFormat="1" ht="18">
      <c r="B55" s="686" t="s">
        <v>426</v>
      </c>
      <c r="C55" s="687"/>
      <c r="D55" s="688" t="s">
        <v>427</v>
      </c>
      <c r="E55" s="689"/>
      <c r="F55" s="690" t="s">
        <v>428</v>
      </c>
    </row>
    <row r="56" spans="1:10" s="2" customFormat="1" ht="18">
      <c r="B56" s="691" t="s">
        <v>429</v>
      </c>
      <c r="C56" s="692"/>
      <c r="D56" s="693"/>
      <c r="E56" s="694"/>
      <c r="F56" s="695"/>
    </row>
    <row r="57" spans="1:10" s="2" customFormat="1" ht="70.5" customHeight="1">
      <c r="B57" s="8"/>
      <c r="E57" s="696"/>
      <c r="F57" s="697"/>
    </row>
    <row r="58" spans="1:10" s="2" customFormat="1" ht="18">
      <c r="B58" s="698" t="s">
        <v>430</v>
      </c>
      <c r="D58" s="696"/>
      <c r="E58" s="696"/>
      <c r="F58" s="699" t="s">
        <v>431</v>
      </c>
    </row>
    <row r="59" spans="1:10" s="2" customFormat="1" ht="18">
      <c r="B59" s="700" t="s">
        <v>432</v>
      </c>
      <c r="C59" s="9"/>
      <c r="D59" s="701"/>
      <c r="E59" s="689"/>
      <c r="F59" s="697"/>
    </row>
    <row r="60" spans="1:10" s="2" customFormat="1" ht="18">
      <c r="B60" s="691" t="s">
        <v>433</v>
      </c>
      <c r="D60" s="5"/>
      <c r="E60" s="5"/>
      <c r="F60" s="702"/>
    </row>
    <row r="61" spans="1:10" s="2" customFormat="1" ht="70.5" customHeight="1">
      <c r="B61" s="8"/>
      <c r="D61" s="9"/>
      <c r="E61" s="5"/>
      <c r="F61" s="703"/>
    </row>
    <row r="62" spans="1:10" s="2" customFormat="1" ht="18">
      <c r="B62" s="677" t="s">
        <v>45</v>
      </c>
      <c r="D62" s="658" t="s">
        <v>434</v>
      </c>
      <c r="E62" s="5"/>
      <c r="F62" s="702" t="s">
        <v>431</v>
      </c>
    </row>
    <row r="63" spans="1:10" s="2" customFormat="1" ht="18">
      <c r="B63" s="704" t="s">
        <v>46</v>
      </c>
      <c r="C63" s="9"/>
      <c r="D63" s="701" t="s">
        <v>46</v>
      </c>
      <c r="E63" s="689"/>
      <c r="F63" s="697"/>
    </row>
    <row r="64" spans="1:10" ht="14">
      <c r="A64" s="1"/>
    </row>
    <row r="65" spans="1:2" ht="14">
      <c r="A65" s="1"/>
    </row>
    <row r="66" spans="1:2" ht="14">
      <c r="A66" s="85"/>
    </row>
    <row r="67" spans="1:2" ht="14">
      <c r="A67" s="1"/>
      <c r="B67" s="705" t="s">
        <v>435</v>
      </c>
    </row>
    <row r="68" spans="1:2" ht="14">
      <c r="A68" s="1"/>
    </row>
    <row r="69" spans="1:2" ht="14">
      <c r="A69" s="1"/>
    </row>
    <row r="70" spans="1:2" ht="14">
      <c r="A70" s="1"/>
    </row>
    <row r="71" spans="1:2" ht="14">
      <c r="A71" s="1"/>
    </row>
    <row r="72" spans="1:2" ht="14">
      <c r="A72" s="1"/>
    </row>
    <row r="73" spans="1:2" ht="14">
      <c r="A73" s="1"/>
    </row>
    <row r="74" spans="1:2" ht="14">
      <c r="A74" s="1"/>
    </row>
    <row r="75" spans="1:2" ht="14">
      <c r="A75" s="1"/>
    </row>
    <row r="76" spans="1:2" ht="14">
      <c r="A76" s="1"/>
    </row>
  </sheetData>
  <sheetProtection selectLockedCells="1" selectUnlockedCells="1"/>
  <mergeCells count="8">
    <mergeCell ref="C50:F50"/>
    <mergeCell ref="B51:F51"/>
    <mergeCell ref="B1:F1"/>
    <mergeCell ref="E14:E15"/>
    <mergeCell ref="F14:F15"/>
    <mergeCell ref="B35:C35"/>
    <mergeCell ref="B44:E44"/>
    <mergeCell ref="C49:F49"/>
  </mergeCells>
  <pageMargins left="0.1701388888888889" right="0.1701388888888889" top="0.22013888888888888" bottom="0.20972222222222223" header="0.51180555555555551" footer="0.51180555555555551"/>
  <pageSetup paperSize="9" scale="54"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N76"/>
  <sheetViews>
    <sheetView zoomScaleNormal="100" workbookViewId="0"/>
  </sheetViews>
  <sheetFormatPr defaultColWidth="8.6328125" defaultRowHeight="12.5"/>
  <cols>
    <col min="1" max="1" width="1.54296875" customWidth="1"/>
    <col min="2" max="2" width="40.90625" customWidth="1"/>
    <col min="3" max="3" width="37" customWidth="1"/>
    <col min="4" max="4" width="34.90625" customWidth="1"/>
    <col min="5" max="5" width="33.6328125" customWidth="1"/>
    <col min="6" max="6" width="44.54296875" customWidth="1"/>
    <col min="7" max="7" width="8.6328125" customWidth="1"/>
    <col min="8" max="8" width="13.90625" customWidth="1"/>
    <col min="9" max="9" width="8.6328125" customWidth="1"/>
    <col min="10" max="10" width="43.36328125" customWidth="1"/>
  </cols>
  <sheetData>
    <row r="1" spans="1:14" ht="42.75" customHeight="1">
      <c r="A1" s="1"/>
      <c r="B1" s="1049" t="s">
        <v>396</v>
      </c>
      <c r="C1" s="1049"/>
      <c r="D1" s="1049"/>
      <c r="E1" s="1049"/>
      <c r="F1" s="1049"/>
    </row>
    <row r="2" spans="1:14" s="2" customFormat="1" ht="23">
      <c r="B2" s="648" t="s">
        <v>0</v>
      </c>
      <c r="C2" s="649" t="s">
        <v>436</v>
      </c>
      <c r="D2" s="5"/>
      <c r="E2" s="650" t="s">
        <v>2</v>
      </c>
      <c r="F2" s="651" t="s">
        <v>398</v>
      </c>
    </row>
    <row r="3" spans="1:14" s="2" customFormat="1" ht="23">
      <c r="B3" s="8"/>
      <c r="C3" s="706" t="s">
        <v>437</v>
      </c>
      <c r="D3" s="9"/>
      <c r="E3" s="10" t="s">
        <v>3</v>
      </c>
      <c r="F3" s="652">
        <v>41866</v>
      </c>
    </row>
    <row r="4" spans="1:14" ht="16.5">
      <c r="A4" s="1"/>
      <c r="B4" s="12" t="s">
        <v>4</v>
      </c>
      <c r="C4" s="14" t="s">
        <v>5</v>
      </c>
      <c r="D4" s="15"/>
      <c r="E4" s="15" t="s">
        <v>6</v>
      </c>
      <c r="F4" s="653" t="s">
        <v>399</v>
      </c>
    </row>
    <row r="5" spans="1:14" ht="16.5">
      <c r="A5" s="1"/>
      <c r="B5" s="654"/>
      <c r="C5" s="14" t="s">
        <v>438</v>
      </c>
      <c r="D5" s="15"/>
      <c r="E5" s="15" t="s">
        <v>7</v>
      </c>
      <c r="F5" s="655" t="s">
        <v>401</v>
      </c>
    </row>
    <row r="6" spans="1:14" ht="16.5" customHeight="1">
      <c r="A6" s="1"/>
      <c r="B6" s="654"/>
      <c r="C6" s="14" t="s">
        <v>8</v>
      </c>
      <c r="D6" s="15"/>
      <c r="E6" s="15"/>
      <c r="F6" s="19"/>
    </row>
    <row r="7" spans="1:14" ht="16.5" customHeight="1">
      <c r="A7" s="1"/>
      <c r="B7" s="654"/>
      <c r="C7" s="14"/>
      <c r="D7" s="15"/>
      <c r="E7" s="15"/>
      <c r="F7" s="19"/>
    </row>
    <row r="8" spans="1:14" ht="16.5" customHeight="1">
      <c r="A8" s="1"/>
      <c r="B8" s="12" t="s">
        <v>402</v>
      </c>
      <c r="C8" s="14" t="s">
        <v>400</v>
      </c>
      <c r="D8" s="15"/>
      <c r="E8" s="15" t="s">
        <v>10</v>
      </c>
      <c r="F8" s="656"/>
    </row>
    <row r="9" spans="1:14" ht="16.5">
      <c r="A9" s="1"/>
      <c r="B9" s="654"/>
      <c r="C9" s="14"/>
      <c r="D9" s="15"/>
      <c r="E9" s="15" t="s">
        <v>12</v>
      </c>
      <c r="F9" s="656"/>
      <c r="M9" s="21"/>
      <c r="N9" s="20"/>
    </row>
    <row r="10" spans="1:14" ht="16.5">
      <c r="A10" s="1"/>
      <c r="B10" s="12" t="s">
        <v>404</v>
      </c>
      <c r="C10" s="14" t="s">
        <v>439</v>
      </c>
      <c r="D10" s="15"/>
      <c r="E10" s="15" t="s">
        <v>406</v>
      </c>
      <c r="F10" s="656"/>
      <c r="M10" s="21"/>
      <c r="N10" s="20"/>
    </row>
    <row r="11" spans="1:14" ht="16.5">
      <c r="A11" s="1"/>
      <c r="B11" s="654"/>
      <c r="C11" s="14" t="s">
        <v>11</v>
      </c>
      <c r="D11" s="15"/>
      <c r="E11" s="15" t="s">
        <v>15</v>
      </c>
      <c r="F11" s="657"/>
      <c r="M11" s="21"/>
      <c r="N11" s="20"/>
    </row>
    <row r="12" spans="1:14" ht="16.5">
      <c r="A12" s="1"/>
      <c r="B12" s="654"/>
      <c r="C12" s="14" t="s">
        <v>8</v>
      </c>
      <c r="D12" s="15"/>
      <c r="F12" s="23"/>
      <c r="M12" s="21"/>
      <c r="N12" s="20"/>
    </row>
    <row r="13" spans="1:14" ht="18">
      <c r="A13" s="1"/>
      <c r="B13" s="654"/>
      <c r="C13" s="14"/>
      <c r="D13" s="15"/>
      <c r="E13" s="658" t="s">
        <v>18</v>
      </c>
      <c r="F13" s="659" t="s">
        <v>68</v>
      </c>
    </row>
    <row r="14" spans="1:14" ht="18" customHeight="1">
      <c r="A14" s="1"/>
      <c r="B14" s="660" t="s">
        <v>408</v>
      </c>
      <c r="C14" s="661"/>
      <c r="D14" s="27"/>
      <c r="E14" s="1050" t="s">
        <v>19</v>
      </c>
      <c r="F14" s="1051" t="s">
        <v>68</v>
      </c>
    </row>
    <row r="15" spans="1:14" ht="18" customHeight="1">
      <c r="A15" s="1"/>
      <c r="B15" s="12"/>
      <c r="C15" s="661" t="s">
        <v>409</v>
      </c>
      <c r="D15" s="27"/>
      <c r="E15" s="1050"/>
      <c r="F15" s="1051"/>
    </row>
    <row r="16" spans="1:14" ht="18">
      <c r="A16" s="1"/>
      <c r="B16" s="12"/>
      <c r="C16" s="14" t="s">
        <v>8</v>
      </c>
      <c r="D16" s="27"/>
      <c r="E16" s="28"/>
      <c r="F16" s="29"/>
    </row>
    <row r="17" spans="1:6" ht="14">
      <c r="A17" s="1"/>
      <c r="B17" s="662"/>
      <c r="C17" s="31"/>
      <c r="D17" s="32"/>
      <c r="E17" s="32"/>
      <c r="F17" s="33"/>
    </row>
    <row r="18" spans="1:6" s="20" customFormat="1" ht="16.5">
      <c r="B18" s="37"/>
      <c r="E18" s="13" t="s">
        <v>20</v>
      </c>
      <c r="F18" s="663"/>
    </row>
    <row r="19" spans="1:6" s="20" customFormat="1" ht="16.5">
      <c r="B19" s="37"/>
      <c r="E19" s="13" t="s">
        <v>21</v>
      </c>
      <c r="F19" s="663"/>
    </row>
    <row r="20" spans="1:6" s="20" customFormat="1" ht="16.5">
      <c r="B20" s="37"/>
      <c r="E20" s="13" t="s">
        <v>410</v>
      </c>
      <c r="F20" s="663"/>
    </row>
    <row r="21" spans="1:6" ht="16.5">
      <c r="A21" s="1"/>
      <c r="B21" s="26"/>
      <c r="C21" s="41"/>
      <c r="D21" s="42"/>
      <c r="E21" s="664" t="s">
        <v>411</v>
      </c>
      <c r="F21" s="665"/>
    </row>
    <row r="22" spans="1:6" ht="16.5">
      <c r="A22" s="1"/>
      <c r="B22" s="12" t="s">
        <v>412</v>
      </c>
      <c r="C22" s="14"/>
      <c r="D22" s="14"/>
      <c r="E22" s="15"/>
      <c r="F22" s="45">
        <f>D28</f>
        <v>0</v>
      </c>
    </row>
    <row r="23" spans="1:6" ht="16.5">
      <c r="A23" s="1"/>
      <c r="B23" s="666" t="s">
        <v>23</v>
      </c>
      <c r="C23" s="14"/>
      <c r="D23" s="667">
        <v>0</v>
      </c>
      <c r="E23" s="15"/>
      <c r="F23" s="48"/>
    </row>
    <row r="24" spans="1:6" ht="16.5">
      <c r="A24" s="1"/>
      <c r="B24" s="666" t="s">
        <v>24</v>
      </c>
      <c r="C24" s="14"/>
      <c r="D24" s="47"/>
      <c r="E24" s="15"/>
      <c r="F24" s="48"/>
    </row>
    <row r="25" spans="1:6" ht="16.5">
      <c r="A25" s="1"/>
      <c r="B25" s="668" t="s">
        <v>413</v>
      </c>
      <c r="C25" s="14"/>
      <c r="D25" s="667">
        <v>0</v>
      </c>
      <c r="E25" s="15"/>
      <c r="F25" s="48"/>
    </row>
    <row r="26" spans="1:6" ht="16.5">
      <c r="A26" s="1"/>
      <c r="B26" s="668" t="s">
        <v>414</v>
      </c>
      <c r="C26" s="14"/>
      <c r="D26" s="667">
        <f>SUM(D23:D25)</f>
        <v>0</v>
      </c>
      <c r="E26" s="15" t="s">
        <v>415</v>
      </c>
      <c r="F26" s="45"/>
    </row>
    <row r="27" spans="1:6" ht="16.5">
      <c r="A27" s="1"/>
      <c r="B27" s="669"/>
      <c r="C27" s="53"/>
      <c r="D27" s="670"/>
      <c r="E27" s="15"/>
      <c r="F27" s="45"/>
    </row>
    <row r="28" spans="1:6" ht="16.5">
      <c r="A28" s="1"/>
      <c r="B28" s="668" t="s">
        <v>416</v>
      </c>
      <c r="C28" s="14"/>
      <c r="D28" s="667">
        <f>+D23-D25-D26</f>
        <v>0</v>
      </c>
      <c r="E28" s="15"/>
      <c r="F28" s="45"/>
    </row>
    <row r="29" spans="1:6" ht="16.5">
      <c r="A29" s="1"/>
      <c r="B29" s="671"/>
      <c r="C29" s="53"/>
      <c r="D29" s="53"/>
      <c r="E29" s="56"/>
      <c r="F29" s="57"/>
    </row>
    <row r="30" spans="1:6" ht="17.5">
      <c r="A30" s="2"/>
      <c r="B30" s="12" t="s">
        <v>417</v>
      </c>
      <c r="C30" s="14"/>
      <c r="D30" s="14"/>
      <c r="E30" s="60"/>
      <c r="F30" s="45">
        <f>SUM(D31:D32)</f>
        <v>0</v>
      </c>
    </row>
    <row r="31" spans="1:6" ht="17.5">
      <c r="A31" s="2"/>
      <c r="B31" s="666" t="s">
        <v>418</v>
      </c>
      <c r="C31" s="14"/>
      <c r="D31" s="667">
        <v>0</v>
      </c>
      <c r="E31" s="60"/>
      <c r="F31" s="45"/>
    </row>
    <row r="32" spans="1:6" ht="17.5">
      <c r="A32" s="2"/>
      <c r="B32" s="666" t="s">
        <v>28</v>
      </c>
      <c r="C32" s="14"/>
      <c r="D32" s="667">
        <v>0</v>
      </c>
      <c r="E32" s="60"/>
      <c r="F32" s="45"/>
    </row>
    <row r="33" spans="1:10" ht="16.5">
      <c r="A33" s="20"/>
      <c r="B33" s="671"/>
      <c r="C33" s="53"/>
      <c r="D33" s="53"/>
      <c r="E33" s="56"/>
      <c r="F33" s="57"/>
    </row>
    <row r="34" spans="1:10" ht="17.5">
      <c r="A34" s="2"/>
      <c r="B34" s="12" t="s">
        <v>29</v>
      </c>
      <c r="C34" s="14"/>
      <c r="D34" s="14"/>
      <c r="E34" s="60"/>
      <c r="F34" s="45">
        <f>SUM(F22:F32)</f>
        <v>0</v>
      </c>
    </row>
    <row r="35" spans="1:10" ht="16.5">
      <c r="A35" s="20"/>
      <c r="B35" s="1052"/>
      <c r="C35" s="1052"/>
      <c r="D35" s="14"/>
      <c r="E35" s="60"/>
      <c r="F35" s="62"/>
    </row>
    <row r="36" spans="1:10" ht="16.5">
      <c r="A36" s="20"/>
      <c r="B36" s="12" t="s">
        <v>419</v>
      </c>
      <c r="C36" s="63" t="s">
        <v>420</v>
      </c>
      <c r="D36" s="14"/>
      <c r="E36" s="60"/>
      <c r="F36" s="672"/>
    </row>
    <row r="37" spans="1:10" ht="16.5">
      <c r="A37" s="20"/>
      <c r="B37" s="12"/>
      <c r="C37" s="63"/>
      <c r="D37" s="14"/>
      <c r="E37" s="60"/>
      <c r="F37" s="64"/>
    </row>
    <row r="38" spans="1:10" ht="16.5">
      <c r="A38" s="20"/>
      <c r="B38" s="12" t="s">
        <v>421</v>
      </c>
      <c r="C38" s="63" t="s">
        <v>420</v>
      </c>
      <c r="D38" s="14"/>
      <c r="E38" s="60"/>
      <c r="F38" s="672"/>
    </row>
    <row r="39" spans="1:10" ht="16.5">
      <c r="A39" s="20"/>
      <c r="B39" s="671"/>
      <c r="C39" s="53"/>
      <c r="D39" s="53"/>
      <c r="E39" s="56"/>
      <c r="F39" s="57"/>
    </row>
    <row r="40" spans="1:10" ht="16.5">
      <c r="A40" s="20"/>
      <c r="B40" s="12" t="s">
        <v>32</v>
      </c>
      <c r="C40" s="14"/>
      <c r="D40" s="14"/>
      <c r="E40" s="60"/>
      <c r="F40" s="45">
        <f>+F34-F36-F38</f>
        <v>0</v>
      </c>
      <c r="J40" s="673"/>
    </row>
    <row r="41" spans="1:10" ht="16.5">
      <c r="A41" s="20"/>
      <c r="B41" s="654"/>
      <c r="C41" s="14"/>
      <c r="D41" s="14"/>
      <c r="E41" s="60"/>
      <c r="F41" s="48"/>
    </row>
    <row r="42" spans="1:10" ht="16.5">
      <c r="A42" s="20"/>
      <c r="B42" s="12" t="s">
        <v>33</v>
      </c>
      <c r="C42" s="14"/>
      <c r="D42" s="65"/>
      <c r="E42" s="60"/>
      <c r="F42" s="672"/>
    </row>
    <row r="43" spans="1:10" ht="15.5">
      <c r="A43" s="20"/>
      <c r="B43" s="674"/>
      <c r="C43" s="71"/>
      <c r="D43" s="71"/>
      <c r="E43" s="72"/>
      <c r="F43" s="73"/>
    </row>
    <row r="44" spans="1:10" s="20" customFormat="1" ht="46.5" customHeight="1">
      <c r="B44" s="1053" t="s">
        <v>36</v>
      </c>
      <c r="C44" s="1053"/>
      <c r="D44" s="1053"/>
      <c r="E44" s="1053"/>
      <c r="F44" s="675">
        <f>+F40-F42</f>
        <v>0</v>
      </c>
    </row>
    <row r="45" spans="1:10" ht="16.5">
      <c r="A45" s="20"/>
      <c r="B45" s="654" t="s">
        <v>37</v>
      </c>
      <c r="C45" s="14"/>
      <c r="D45" s="14"/>
      <c r="E45" s="60"/>
      <c r="F45" s="48">
        <v>0</v>
      </c>
    </row>
    <row r="46" spans="1:10" ht="16.5">
      <c r="A46" s="20"/>
      <c r="B46" s="654" t="s">
        <v>38</v>
      </c>
      <c r="C46" s="14"/>
      <c r="D46" s="14"/>
      <c r="E46" s="14"/>
      <c r="F46" s="76">
        <v>0</v>
      </c>
    </row>
    <row r="47" spans="1:10" ht="16.5">
      <c r="A47" s="20"/>
      <c r="B47" s="12" t="s">
        <v>39</v>
      </c>
      <c r="C47" s="14"/>
      <c r="D47" s="13"/>
      <c r="E47" s="14"/>
      <c r="F47" s="45">
        <f>SUM(F45:F46)</f>
        <v>0</v>
      </c>
    </row>
    <row r="48" spans="1:10" ht="14">
      <c r="A48" s="1"/>
      <c r="B48" s="26"/>
      <c r="C48" s="40"/>
      <c r="D48" s="42"/>
      <c r="E48" s="42"/>
      <c r="F48" s="77"/>
    </row>
    <row r="49" spans="1:10" ht="57" customHeight="1">
      <c r="A49" s="1"/>
      <c r="B49" s="676" t="s">
        <v>40</v>
      </c>
      <c r="C49" s="1047"/>
      <c r="D49" s="1047"/>
      <c r="E49" s="1047"/>
      <c r="F49" s="1047"/>
    </row>
    <row r="50" spans="1:10" ht="34.5" customHeight="1">
      <c r="A50" s="1"/>
      <c r="B50" s="676" t="s">
        <v>41</v>
      </c>
      <c r="C50" s="1047"/>
      <c r="D50" s="1047"/>
      <c r="E50" s="1047"/>
      <c r="F50" s="1047"/>
    </row>
    <row r="51" spans="1:10" ht="23">
      <c r="A51" s="1"/>
      <c r="B51" s="1048" t="s">
        <v>42</v>
      </c>
      <c r="C51" s="1048"/>
      <c r="D51" s="1048"/>
      <c r="E51" s="1048"/>
      <c r="F51" s="1048"/>
    </row>
    <row r="52" spans="1:10" ht="18">
      <c r="A52" s="1"/>
      <c r="B52" s="707" t="s">
        <v>440</v>
      </c>
      <c r="C52" s="708"/>
      <c r="D52" s="709"/>
      <c r="E52" s="709"/>
      <c r="F52" s="710"/>
    </row>
    <row r="53" spans="1:10" s="2" customFormat="1" ht="70.5" customHeight="1">
      <c r="B53" s="711"/>
      <c r="C53" s="692"/>
      <c r="D53" s="712"/>
      <c r="E53" s="692"/>
      <c r="F53" s="713"/>
    </row>
    <row r="54" spans="1:10" s="681" customFormat="1" ht="18">
      <c r="B54" s="682" t="s">
        <v>423</v>
      </c>
      <c r="D54" s="683" t="s">
        <v>424</v>
      </c>
      <c r="F54" s="684" t="s">
        <v>425</v>
      </c>
      <c r="J54" s="685"/>
    </row>
    <row r="55" spans="1:10" s="2" customFormat="1" ht="18">
      <c r="B55" s="686" t="s">
        <v>426</v>
      </c>
      <c r="C55" s="687"/>
      <c r="D55" s="688" t="s">
        <v>427</v>
      </c>
      <c r="E55" s="689"/>
      <c r="F55" s="690" t="s">
        <v>428</v>
      </c>
    </row>
    <row r="56" spans="1:10" s="2" customFormat="1" ht="18">
      <c r="B56" s="714"/>
      <c r="D56" s="5"/>
      <c r="E56" s="696"/>
      <c r="F56" s="699"/>
    </row>
    <row r="57" spans="1:10" s="2" customFormat="1" ht="70.5" customHeight="1">
      <c r="B57" s="8"/>
      <c r="E57" s="696"/>
      <c r="F57" s="697"/>
    </row>
    <row r="58" spans="1:10" s="2" customFormat="1" ht="18">
      <c r="B58" s="677" t="s">
        <v>45</v>
      </c>
      <c r="D58" s="658" t="s">
        <v>434</v>
      </c>
      <c r="E58" s="696"/>
      <c r="F58" s="699" t="s">
        <v>431</v>
      </c>
    </row>
    <row r="59" spans="1:10" s="2" customFormat="1" ht="18">
      <c r="B59" s="704" t="s">
        <v>441</v>
      </c>
      <c r="C59" s="9"/>
      <c r="D59" s="701" t="s">
        <v>442</v>
      </c>
      <c r="E59" s="689"/>
      <c r="F59" s="697"/>
    </row>
    <row r="60" spans="1:10" s="2" customFormat="1" ht="18">
      <c r="B60" s="691" t="s">
        <v>443</v>
      </c>
      <c r="C60" s="692"/>
      <c r="D60" s="693"/>
      <c r="E60" s="693"/>
      <c r="F60" s="715"/>
    </row>
    <row r="61" spans="1:10" s="2" customFormat="1" ht="70.5" customHeight="1">
      <c r="B61" s="8"/>
      <c r="E61" s="5"/>
      <c r="F61" s="702"/>
    </row>
    <row r="62" spans="1:10" s="2" customFormat="1" ht="18">
      <c r="B62" s="677" t="s">
        <v>444</v>
      </c>
      <c r="D62" s="658"/>
      <c r="E62" s="5"/>
      <c r="F62" s="702"/>
    </row>
    <row r="63" spans="1:10" s="2" customFormat="1" ht="18">
      <c r="B63" s="704" t="s">
        <v>46</v>
      </c>
      <c r="C63" s="9"/>
      <c r="D63" s="701"/>
      <c r="E63" s="689"/>
      <c r="F63" s="697"/>
    </row>
    <row r="64" spans="1:10" ht="14">
      <c r="A64" s="1"/>
    </row>
    <row r="65" spans="1:1" ht="14">
      <c r="A65" s="1"/>
    </row>
    <row r="66" spans="1:1" ht="14">
      <c r="A66" s="85"/>
    </row>
    <row r="67" spans="1:1" ht="14">
      <c r="A67" s="1"/>
    </row>
    <row r="68" spans="1:1" ht="14">
      <c r="A68" s="1"/>
    </row>
    <row r="69" spans="1:1" ht="14">
      <c r="A69" s="1"/>
    </row>
    <row r="70" spans="1:1" ht="14">
      <c r="A70" s="1"/>
    </row>
    <row r="71" spans="1:1" ht="14">
      <c r="A71" s="1"/>
    </row>
    <row r="72" spans="1:1" ht="14">
      <c r="A72" s="1"/>
    </row>
    <row r="73" spans="1:1" ht="14">
      <c r="A73" s="1"/>
    </row>
    <row r="74" spans="1:1" ht="14">
      <c r="A74" s="1"/>
    </row>
    <row r="75" spans="1:1" ht="14">
      <c r="A75" s="1"/>
    </row>
    <row r="76" spans="1:1" ht="14">
      <c r="A76" s="1"/>
    </row>
  </sheetData>
  <sheetProtection selectLockedCells="1" selectUnlockedCells="1"/>
  <mergeCells count="8">
    <mergeCell ref="C50:F50"/>
    <mergeCell ref="B51:F51"/>
    <mergeCell ref="B1:F1"/>
    <mergeCell ref="E14:E15"/>
    <mergeCell ref="F14:F15"/>
    <mergeCell ref="B35:C35"/>
    <mergeCell ref="B44:E44"/>
    <mergeCell ref="C49:F49"/>
  </mergeCells>
  <pageMargins left="0.1701388888888889" right="0.1701388888888889" top="0.40972222222222221" bottom="0.4" header="0.51180555555555551" footer="0.51180555555555551"/>
  <pageSetup paperSize="9" scale="53"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8"/>
  <sheetViews>
    <sheetView view="pageBreakPreview" topLeftCell="A4" zoomScale="70" zoomScaleNormal="70" zoomScaleSheetLayoutView="70" zoomScalePageLayoutView="40" workbookViewId="0">
      <selection activeCell="G21" sqref="G21"/>
    </sheetView>
  </sheetViews>
  <sheetFormatPr defaultColWidth="8.6328125" defaultRowHeight="12.5"/>
  <cols>
    <col min="1" max="1" width="0.36328125" customWidth="1"/>
    <col min="2" max="2" width="1.54296875" customWidth="1"/>
    <col min="3" max="3" width="32.54296875" customWidth="1"/>
    <col min="4" max="4" width="31.08984375" customWidth="1"/>
    <col min="5" max="5" width="26.453125" customWidth="1"/>
    <col min="6" max="6" width="33.453125" customWidth="1"/>
    <col min="7" max="7" width="27.36328125" customWidth="1"/>
    <col min="8" max="8" width="8.6328125" customWidth="1"/>
    <col min="9" max="9" width="37.453125" customWidth="1"/>
    <col min="10" max="10" width="8.6328125" customWidth="1"/>
    <col min="11" max="11" width="43.36328125" customWidth="1"/>
  </cols>
  <sheetData>
    <row r="1" spans="1:15" ht="32.25" customHeight="1">
      <c r="A1" s="1"/>
      <c r="B1" s="990" t="s">
        <v>396</v>
      </c>
      <c r="C1" s="990"/>
      <c r="D1" s="990"/>
      <c r="E1" s="990"/>
      <c r="F1" s="990"/>
      <c r="G1" s="990"/>
    </row>
    <row r="2" spans="1:15" s="2" customFormat="1" ht="20">
      <c r="B2" s="3" t="s">
        <v>0</v>
      </c>
      <c r="C2" s="4"/>
      <c r="D2" s="4" t="s">
        <v>1</v>
      </c>
      <c r="E2" s="5"/>
      <c r="F2" s="6" t="str">
        <f>'PC FOR ISSUANCE'!F2</f>
        <v xml:space="preserve">Certificate No:   </v>
      </c>
      <c r="G2" s="7" t="str">
        <f>+'PC FOR ISSUANCE'!G2</f>
        <v>TSSC-01</v>
      </c>
    </row>
    <row r="3" spans="1:15" s="2" customFormat="1" ht="18" thickBot="1">
      <c r="B3" s="8"/>
      <c r="C3" s="9"/>
      <c r="D3" s="9"/>
      <c r="E3" s="9"/>
      <c r="F3" s="10" t="str">
        <f>'PC FOR ISSUANCE'!F3</f>
        <v>Date of Certificate :</v>
      </c>
      <c r="G3" s="11">
        <f ca="1">+'PC FOR ISSUANCE'!G3</f>
        <v>44950</v>
      </c>
    </row>
    <row r="4" spans="1:15" ht="17.5">
      <c r="A4" s="1"/>
      <c r="B4" s="12"/>
      <c r="C4" s="13" t="s">
        <v>4</v>
      </c>
      <c r="D4" s="14" t="str">
        <f>'PC FOR ISSUANCE'!D4</f>
        <v>Employer's Representative</v>
      </c>
      <c r="E4" s="15"/>
      <c r="F4" s="15" t="str">
        <f>'PC FOR ISSUANCE'!F4</f>
        <v>Invoice No.</v>
      </c>
      <c r="G4" s="16">
        <f>+'PC FOR ISSUANCE'!G4</f>
        <v>23007</v>
      </c>
      <c r="I4" s="2"/>
    </row>
    <row r="5" spans="1:15" ht="17.5">
      <c r="A5" s="1"/>
      <c r="B5" s="17"/>
      <c r="C5" s="14"/>
      <c r="D5" s="14" t="str">
        <f>'PC FOR ISSUANCE'!D5</f>
        <v>Omniyat Concept Investments LLC</v>
      </c>
      <c r="E5" s="15"/>
      <c r="F5" s="15" t="str">
        <f>'PC FOR ISSUANCE'!F5</f>
        <v>Cost Code:</v>
      </c>
      <c r="G5" s="16" t="str">
        <f>'PC FOR ISSUANCE'!G5</f>
        <v>D171</v>
      </c>
      <c r="I5" s="2"/>
    </row>
    <row r="6" spans="1:15" ht="16.5" customHeight="1">
      <c r="A6" s="1"/>
      <c r="B6" s="17"/>
      <c r="C6" s="14"/>
      <c r="D6" s="14" t="str">
        <f>'PC FOR ISSUANCE'!D6</f>
        <v>Dubai, UAE</v>
      </c>
      <c r="E6" s="15"/>
      <c r="F6" s="15"/>
      <c r="G6" s="18"/>
      <c r="I6" s="2"/>
    </row>
    <row r="7" spans="1:15" ht="16.5" customHeight="1">
      <c r="A7" s="1"/>
      <c r="B7" s="17"/>
      <c r="E7" s="15"/>
      <c r="F7" s="15"/>
      <c r="G7" s="18"/>
      <c r="I7" s="2"/>
    </row>
    <row r="8" spans="1:15" ht="17.5">
      <c r="A8" s="1"/>
      <c r="B8" s="17"/>
      <c r="C8" s="13" t="s">
        <v>9</v>
      </c>
      <c r="D8" s="14" t="str">
        <f>'PC FOR ISSUANCE'!D8</f>
        <v xml:space="preserve">Sky Palaces Real Estate Development LLC </v>
      </c>
      <c r="E8" s="15"/>
      <c r="F8" s="15" t="str">
        <f>'PC FOR ISSUANCE'!F8</f>
        <v>Contract Start Date :</v>
      </c>
      <c r="G8" s="759">
        <f>'PC FOR ISSUANCE'!G8</f>
        <v>44549</v>
      </c>
      <c r="I8" s="2"/>
      <c r="K8" s="20"/>
      <c r="N8" s="21"/>
      <c r="O8" s="20"/>
    </row>
    <row r="9" spans="1:15" ht="17.5">
      <c r="A9" s="1"/>
      <c r="B9" s="17"/>
      <c r="C9" s="14"/>
      <c r="D9" s="14" t="str">
        <f>'PC FOR ISSUANCE'!D9</f>
        <v>PO Box 12501</v>
      </c>
      <c r="F9" s="15" t="str">
        <f>'PC FOR ISSUANCE'!F9</f>
        <v>Date of  Application:</v>
      </c>
      <c r="G9" s="19">
        <f>+'PC FOR ISSUANCE'!G9</f>
        <v>44939</v>
      </c>
      <c r="I9" s="2"/>
      <c r="K9" s="20"/>
      <c r="N9" s="21"/>
      <c r="O9" s="20"/>
    </row>
    <row r="10" spans="1:15" ht="17.5">
      <c r="A10" s="1"/>
      <c r="B10" s="17"/>
      <c r="C10" s="14"/>
      <c r="D10" s="14" t="str">
        <f>'PC FOR ISSUANCE'!D10</f>
        <v>Dubai, UAE</v>
      </c>
      <c r="E10" s="15"/>
      <c r="F10" s="15" t="str">
        <f>'PC FOR ISSUANCE'!F10</f>
        <v>Period for Works Certified:</v>
      </c>
      <c r="G10" s="775" t="str">
        <f>+'PC FOR ISSUANCE'!G10</f>
        <v>Refer the attachment</v>
      </c>
      <c r="I10" s="2"/>
      <c r="K10" s="20"/>
      <c r="N10" s="21"/>
      <c r="O10" s="20"/>
    </row>
    <row r="11" spans="1:15" ht="17.5">
      <c r="A11" s="1"/>
      <c r="B11" s="17"/>
      <c r="E11" s="15"/>
      <c r="F11" s="15" t="str">
        <f>'PC FOR ISSUANCE'!F11</f>
        <v>Payment Due Date : Prior to</v>
      </c>
      <c r="G11" s="19">
        <f>+'PC FOR ISSUANCE'!G11</f>
        <v>44969</v>
      </c>
      <c r="I11" s="2"/>
      <c r="N11" s="21"/>
      <c r="O11" s="20"/>
    </row>
    <row r="12" spans="1:15" ht="17.5">
      <c r="A12" s="1"/>
      <c r="B12" s="17"/>
      <c r="E12" s="15"/>
      <c r="F12" s="15" t="str">
        <f>'PC FOR ISSUANCE'!F12</f>
        <v>Certificate Currency:</v>
      </c>
      <c r="G12" s="22" t="str">
        <f>+'PC FOR ISSUANCE'!G12</f>
        <v>AED</v>
      </c>
      <c r="I12" s="2"/>
      <c r="N12" s="21"/>
      <c r="O12" s="20"/>
    </row>
    <row r="13" spans="1:15" ht="10.25" customHeight="1">
      <c r="A13" s="1"/>
      <c r="B13" s="17"/>
      <c r="E13" s="15"/>
      <c r="F13" s="15"/>
      <c r="G13" s="22"/>
      <c r="I13" s="2"/>
      <c r="N13" s="21"/>
      <c r="O13" s="20"/>
    </row>
    <row r="14" spans="1:15" ht="17.5">
      <c r="A14" s="1"/>
      <c r="B14" s="17"/>
      <c r="C14" s="13" t="s">
        <v>17</v>
      </c>
      <c r="D14" s="14" t="str">
        <f>'PC FOR ISSUANCE'!D13</f>
        <v>M/s TSSC Kitchen &amp; Laundry Equipment Trading LLC</v>
      </c>
      <c r="E14" s="15"/>
      <c r="G14" s="23"/>
      <c r="I14" s="2"/>
    </row>
    <row r="15" spans="1:15" ht="18" customHeight="1">
      <c r="A15" s="1"/>
      <c r="B15" s="17"/>
      <c r="C15" s="13"/>
      <c r="D15" s="14" t="str">
        <f>'PC FOR ISSUANCE'!D14</f>
        <v>P.O. Box 69</v>
      </c>
      <c r="F15" s="24" t="str">
        <f>'PC FOR ISSUANCE'!F14</f>
        <v>VALUE COMPLETE</v>
      </c>
      <c r="G15" s="721">
        <f>+'PC FOR ISSUANCE'!G14</f>
        <v>7.6399999999999996E-2</v>
      </c>
      <c r="I15" s="2"/>
    </row>
    <row r="16" spans="1:15" ht="16.5">
      <c r="A16" s="1"/>
      <c r="B16" s="17"/>
      <c r="C16" s="13"/>
      <c r="D16" s="14" t="str">
        <f>'PC FOR ISSUANCE'!D15</f>
        <v>Dubai, UAE</v>
      </c>
      <c r="F16" s="25" t="str">
        <f>'PC FOR ISSUANCE'!F15</f>
        <v>CERTIFIED FOR PAYMENT</v>
      </c>
      <c r="G16" s="722">
        <f>+'PC FOR ISSUANCE'!G15</f>
        <v>0.1366</v>
      </c>
    </row>
    <row r="17" spans="1:11" ht="18.5" thickBot="1">
      <c r="A17" s="1"/>
      <c r="B17" s="26"/>
      <c r="C17" s="13"/>
      <c r="D17" s="14"/>
      <c r="E17" s="27"/>
      <c r="F17" s="28"/>
      <c r="G17" s="29"/>
    </row>
    <row r="18" spans="1:11" ht="7.5" customHeight="1">
      <c r="A18" s="1"/>
      <c r="B18" s="17"/>
      <c r="C18" s="30"/>
      <c r="D18" s="31"/>
      <c r="E18" s="32"/>
      <c r="F18" s="32"/>
      <c r="G18" s="33"/>
    </row>
    <row r="19" spans="1:11" ht="16.5">
      <c r="A19" s="1"/>
      <c r="B19" s="17"/>
      <c r="C19" s="34"/>
      <c r="D19" s="1"/>
      <c r="E19" s="27"/>
      <c r="F19" s="38" t="str">
        <f>'PC FOR ISSUANCE'!F18</f>
        <v>Currency</v>
      </c>
      <c r="G19" s="36" t="str">
        <f>+'PC FOR ISSUANCE'!G18</f>
        <v>AED</v>
      </c>
    </row>
    <row r="20" spans="1:11" s="20" customFormat="1" ht="17.5" customHeight="1">
      <c r="B20" s="37"/>
      <c r="F20" s="38" t="str">
        <f>'PC FOR ISSUANCE'!F19</f>
        <v>Contract Amount</v>
      </c>
      <c r="G20" s="39">
        <f>+'PC FOR ISSUANCE'!G19</f>
        <v>1023695</v>
      </c>
    </row>
    <row r="21" spans="1:11" s="20" customFormat="1" ht="17.5" customHeight="1">
      <c r="B21" s="37"/>
      <c r="F21" s="38" t="str">
        <f>'PC FOR ISSUANCE'!F20</f>
        <v>Variation</v>
      </c>
      <c r="G21" s="39">
        <f>+'PC FOR ISSUANCE'!G20</f>
        <v>2359987</v>
      </c>
    </row>
    <row r="22" spans="1:11" s="20" customFormat="1" ht="15" customHeight="1" thickBot="1">
      <c r="B22" s="37"/>
      <c r="F22" s="38" t="str">
        <f>'PC FOR ISSUANCE'!F21</f>
        <v>Current Final Value</v>
      </c>
      <c r="G22" s="781">
        <f>+'PC FOR ISSUANCE'!G21</f>
        <v>3383682</v>
      </c>
    </row>
    <row r="23" spans="1:11" ht="8.25" customHeight="1" thickTop="1" thickBot="1">
      <c r="A23" s="1"/>
      <c r="B23" s="26"/>
      <c r="C23" s="40"/>
      <c r="D23" s="41"/>
      <c r="E23" s="42"/>
      <c r="F23" s="43"/>
      <c r="G23" s="44"/>
    </row>
    <row r="24" spans="1:11" ht="16.5">
      <c r="A24" s="1"/>
      <c r="B24" s="17"/>
      <c r="C24" s="13" t="s">
        <v>22</v>
      </c>
      <c r="D24" s="14"/>
      <c r="E24" s="14"/>
      <c r="F24" s="15"/>
      <c r="G24" s="45">
        <f>+'PC FOR ISSUANCE'!G23</f>
        <v>229584.9</v>
      </c>
    </row>
    <row r="25" spans="1:11" ht="16.5">
      <c r="A25" s="1"/>
      <c r="B25" s="17"/>
      <c r="C25" s="46" t="s">
        <v>23</v>
      </c>
      <c r="D25" s="14"/>
      <c r="E25" s="47">
        <f>'PC FOR ISSUANCE'!E24</f>
        <v>307108.5</v>
      </c>
      <c r="F25" s="15"/>
      <c r="G25" s="48"/>
      <c r="K25" s="49"/>
    </row>
    <row r="26" spans="1:11" ht="16.5">
      <c r="A26" s="1"/>
      <c r="B26" s="17"/>
      <c r="C26" s="46" t="s">
        <v>24</v>
      </c>
      <c r="D26" s="14"/>
      <c r="E26" s="47"/>
      <c r="F26" s="15"/>
      <c r="G26" s="48"/>
    </row>
    <row r="27" spans="1:11" ht="16.5">
      <c r="A27" s="1"/>
      <c r="B27" s="17"/>
      <c r="C27" s="46" t="s">
        <v>25</v>
      </c>
      <c r="D27" s="14"/>
      <c r="E27" s="47">
        <f>'PC FOR ISSUANCE'!E26</f>
        <v>77523.600000000006</v>
      </c>
      <c r="F27" s="15"/>
      <c r="G27" s="48"/>
      <c r="J27" s="50"/>
    </row>
    <row r="28" spans="1:11" ht="16.5">
      <c r="A28" s="1"/>
      <c r="B28" s="51"/>
      <c r="C28" s="52"/>
      <c r="D28" s="53"/>
      <c r="E28" s="53"/>
      <c r="F28" s="15"/>
      <c r="G28" s="45"/>
    </row>
    <row r="29" spans="1:11" ht="16.5">
      <c r="A29" s="1"/>
      <c r="B29" s="17"/>
      <c r="C29" s="46" t="s">
        <v>26</v>
      </c>
      <c r="D29" s="14"/>
      <c r="E29" s="47">
        <f>E25-E27</f>
        <v>229584.9</v>
      </c>
      <c r="F29" s="15"/>
      <c r="G29" s="45"/>
    </row>
    <row r="30" spans="1:11" ht="16.5">
      <c r="A30" s="1"/>
      <c r="B30" s="51"/>
      <c r="C30" s="54"/>
      <c r="D30" s="53"/>
      <c r="E30" s="55"/>
      <c r="F30" s="56"/>
      <c r="G30" s="57"/>
    </row>
    <row r="31" spans="1:11" ht="17.5">
      <c r="A31" s="2"/>
      <c r="B31" s="58"/>
      <c r="C31" s="13" t="s">
        <v>27</v>
      </c>
      <c r="D31" s="14"/>
      <c r="E31" s="59"/>
      <c r="F31" s="60"/>
      <c r="G31" s="45">
        <f>+'PC FOR ISSUANCE'!G30</f>
        <v>258412</v>
      </c>
    </row>
    <row r="32" spans="1:11" ht="17.5">
      <c r="A32" s="2"/>
      <c r="B32" s="58"/>
      <c r="C32" s="46"/>
      <c r="D32" s="14"/>
      <c r="E32" s="47"/>
      <c r="F32" s="60"/>
      <c r="G32" s="45"/>
    </row>
    <row r="33" spans="1:7" ht="17.5">
      <c r="A33" s="2"/>
      <c r="B33" s="58"/>
      <c r="C33" s="46"/>
      <c r="D33" s="14"/>
      <c r="E33" s="47"/>
      <c r="F33" s="60"/>
      <c r="G33" s="45"/>
    </row>
    <row r="34" spans="1:7" ht="16.5">
      <c r="A34" s="20"/>
      <c r="B34" s="61"/>
      <c r="C34" s="54"/>
      <c r="D34" s="53"/>
      <c r="E34" s="53"/>
      <c r="F34" s="56"/>
      <c r="G34" s="57"/>
    </row>
    <row r="35" spans="1:7" ht="17.5">
      <c r="A35" s="2"/>
      <c r="B35" s="58"/>
      <c r="C35" s="13" t="s">
        <v>29</v>
      </c>
      <c r="D35" s="14"/>
      <c r="E35" s="14"/>
      <c r="F35" s="60"/>
      <c r="G35" s="45">
        <f>+'PC FOR ISSUANCE'!G34</f>
        <v>487996.9</v>
      </c>
    </row>
    <row r="36" spans="1:7" ht="16.5">
      <c r="A36" s="20"/>
      <c r="B36" s="37"/>
      <c r="C36" s="991"/>
      <c r="D36" s="991"/>
      <c r="E36" s="14"/>
      <c r="F36" s="60"/>
      <c r="G36" s="62"/>
    </row>
    <row r="37" spans="1:7" ht="16.5">
      <c r="A37" s="20"/>
      <c r="B37" s="37"/>
      <c r="C37" s="13" t="s">
        <v>30</v>
      </c>
      <c r="D37" s="63"/>
      <c r="E37" s="14"/>
      <c r="F37" s="60"/>
      <c r="G37" s="64">
        <f>+'PC FOR ISSUANCE'!G36</f>
        <v>25841.200000000001</v>
      </c>
    </row>
    <row r="38" spans="1:7" ht="16.5">
      <c r="A38" s="20"/>
      <c r="B38" s="37"/>
      <c r="C38" s="13"/>
      <c r="D38" s="63"/>
      <c r="E38" s="14"/>
      <c r="F38" s="60"/>
      <c r="G38" s="64"/>
    </row>
    <row r="39" spans="1:7" ht="16.5">
      <c r="A39" s="20"/>
      <c r="B39" s="37"/>
      <c r="C39" s="13" t="s">
        <v>31</v>
      </c>
      <c r="D39" s="63"/>
      <c r="E39" s="14"/>
      <c r="F39" s="60"/>
      <c r="G39" s="795">
        <f>+'PC FOR ISSUANCE'!G38</f>
        <v>0</v>
      </c>
    </row>
    <row r="40" spans="1:7" ht="16.5">
      <c r="A40" s="20"/>
      <c r="B40" s="61"/>
      <c r="C40" s="54"/>
      <c r="D40" s="53"/>
      <c r="E40" s="53"/>
      <c r="F40" s="56"/>
      <c r="G40" s="57"/>
    </row>
    <row r="41" spans="1:7" ht="16.5">
      <c r="A41" s="20"/>
      <c r="B41" s="37"/>
      <c r="C41" s="13" t="s">
        <v>32</v>
      </c>
      <c r="D41" s="14"/>
      <c r="E41" s="14"/>
      <c r="F41" s="60"/>
      <c r="G41" s="45">
        <f>+'PC FOR ISSUANCE'!G40</f>
        <v>462155.7</v>
      </c>
    </row>
    <row r="42" spans="1:7" ht="16.5">
      <c r="A42" s="20"/>
      <c r="B42" s="37"/>
      <c r="C42" s="14"/>
      <c r="D42" s="14"/>
      <c r="E42" s="14"/>
      <c r="F42" s="60"/>
      <c r="G42" s="48"/>
    </row>
    <row r="43" spans="1:7" ht="16.5">
      <c r="A43" s="20"/>
      <c r="B43" s="37"/>
      <c r="C43" s="13" t="s">
        <v>33</v>
      </c>
      <c r="D43" s="14"/>
      <c r="E43" s="65"/>
      <c r="F43" s="60"/>
      <c r="G43" s="66">
        <f>+'PC FOR ISSUANCE'!G42</f>
        <v>-307108.5</v>
      </c>
    </row>
    <row r="44" spans="1:7" ht="6" customHeight="1">
      <c r="A44" s="20"/>
      <c r="B44" s="61"/>
      <c r="C44" s="54"/>
      <c r="D44" s="53"/>
      <c r="E44" s="67"/>
      <c r="F44" s="56"/>
      <c r="G44" s="68"/>
    </row>
    <row r="45" spans="1:7" ht="16.5">
      <c r="A45" s="20"/>
      <c r="B45" s="37"/>
      <c r="C45" s="13" t="s">
        <v>34</v>
      </c>
      <c r="D45" s="14"/>
      <c r="E45" s="65"/>
      <c r="F45" s="60"/>
      <c r="G45" s="64">
        <f>+'PC FOR ISSUANCE'!G44</f>
        <v>155047.20000000001</v>
      </c>
    </row>
    <row r="46" spans="1:7" ht="16.5">
      <c r="A46" s="20"/>
      <c r="B46" s="37"/>
      <c r="C46" s="13"/>
      <c r="D46" s="14"/>
      <c r="E46" s="65"/>
      <c r="F46" s="60"/>
      <c r="G46" s="64"/>
    </row>
    <row r="47" spans="1:7" ht="16.5">
      <c r="A47" s="20"/>
      <c r="B47" s="37"/>
      <c r="C47" s="13" t="s">
        <v>35</v>
      </c>
      <c r="D47" s="14"/>
      <c r="E47" s="65"/>
      <c r="F47" s="60"/>
      <c r="G47" s="64">
        <f>+'PC FOR ISSUANCE'!G46</f>
        <v>7752.36</v>
      </c>
    </row>
    <row r="48" spans="1:7" ht="3.75" customHeight="1" thickBot="1">
      <c r="A48" s="20"/>
      <c r="B48" s="69"/>
      <c r="C48" s="70"/>
      <c r="D48" s="71"/>
      <c r="E48" s="71"/>
      <c r="F48" s="72"/>
      <c r="G48" s="73"/>
    </row>
    <row r="49" spans="1:9" s="20" customFormat="1" ht="50.25" customHeight="1" thickBot="1">
      <c r="B49" s="74"/>
      <c r="C49" s="992" t="s">
        <v>36</v>
      </c>
      <c r="D49" s="992"/>
      <c r="E49" s="992"/>
      <c r="F49" s="992"/>
      <c r="G49" s="774">
        <f>+'PC FOR ISSUANCE'!G48</f>
        <v>162799.56</v>
      </c>
      <c r="I49" s="75"/>
    </row>
    <row r="50" spans="1:9" ht="17" thickTop="1">
      <c r="A50" s="20"/>
      <c r="B50" s="37"/>
      <c r="C50" s="14" t="s">
        <v>37</v>
      </c>
      <c r="D50" s="14"/>
      <c r="E50" s="14"/>
      <c r="F50" s="60"/>
      <c r="G50" s="48">
        <v>0</v>
      </c>
    </row>
    <row r="51" spans="1:9" ht="16.5">
      <c r="A51" s="20"/>
      <c r="B51" s="37"/>
      <c r="C51" s="14" t="s">
        <v>38</v>
      </c>
      <c r="D51" s="14"/>
      <c r="E51" s="14"/>
      <c r="F51" s="14"/>
      <c r="G51" s="76">
        <v>0</v>
      </c>
    </row>
    <row r="52" spans="1:9" ht="16.5">
      <c r="A52" s="20"/>
      <c r="B52" s="37"/>
      <c r="C52" s="13" t="s">
        <v>39</v>
      </c>
      <c r="D52" s="14"/>
      <c r="E52" s="13"/>
      <c r="F52" s="14"/>
      <c r="G52" s="45">
        <f>SUM(G50:G51)</f>
        <v>0</v>
      </c>
    </row>
    <row r="53" spans="1:9" ht="8.25" customHeight="1" thickBot="1">
      <c r="A53" s="1"/>
      <c r="B53" s="26"/>
      <c r="C53" s="40"/>
      <c r="D53" s="40"/>
      <c r="E53" s="42"/>
      <c r="F53" s="42"/>
      <c r="G53" s="77"/>
    </row>
    <row r="54" spans="1:9" ht="28" customHeight="1" thickBot="1">
      <c r="A54" s="1"/>
      <c r="B54" s="78"/>
      <c r="C54" s="79" t="s">
        <v>40</v>
      </c>
      <c r="D54" s="993" t="str">
        <f>'PC FOR ISSUANCE'!D53</f>
        <v>This payment certificate is for Delivery of Kitchen Equipment to the site</v>
      </c>
      <c r="E54" s="993"/>
      <c r="F54" s="993"/>
      <c r="G54" s="993"/>
    </row>
    <row r="55" spans="1:9" ht="21.75" customHeight="1" thickBot="1">
      <c r="A55" s="1"/>
      <c r="B55" s="78"/>
      <c r="C55" s="79" t="s">
        <v>41</v>
      </c>
      <c r="D55" s="993" t="str">
        <f>'PC FOR ISSUANCE'!D54</f>
        <v>The Payment shall be released within 30 days of the Payment Application</v>
      </c>
      <c r="E55" s="993"/>
      <c r="F55" s="993"/>
      <c r="G55" s="993"/>
    </row>
    <row r="56" spans="1:9" ht="23.5" thickBot="1">
      <c r="A56" s="1"/>
      <c r="B56" s="80"/>
      <c r="C56" s="994" t="s">
        <v>466</v>
      </c>
      <c r="D56" s="994"/>
      <c r="E56" s="994"/>
      <c r="F56" s="994"/>
      <c r="G56" s="994"/>
    </row>
    <row r="57" spans="1:9" ht="18">
      <c r="A57" s="1"/>
      <c r="B57" s="81"/>
      <c r="C57" s="741" t="s">
        <v>472</v>
      </c>
      <c r="D57" s="82"/>
      <c r="E57" s="83"/>
      <c r="F57" s="83"/>
      <c r="G57" s="84"/>
    </row>
    <row r="58" spans="1:9" ht="70.75" customHeight="1" thickBot="1">
      <c r="A58" s="85"/>
      <c r="B58" s="86"/>
      <c r="C58" s="87"/>
      <c r="D58" s="725"/>
      <c r="E58" s="726"/>
      <c r="F58" s="87"/>
      <c r="G58" s="88"/>
    </row>
    <row r="59" spans="1:9" ht="18" customHeight="1">
      <c r="A59" s="1"/>
      <c r="B59" s="89"/>
      <c r="C59" s="726" t="s">
        <v>477</v>
      </c>
      <c r="D59" s="727"/>
      <c r="E59" s="726"/>
      <c r="F59" s="726" t="s">
        <v>44</v>
      </c>
      <c r="G59" s="90"/>
    </row>
    <row r="60" spans="1:9" ht="17.399999999999999" customHeight="1">
      <c r="A60" s="1"/>
      <c r="B60" s="86"/>
      <c r="C60" s="763" t="s">
        <v>478</v>
      </c>
      <c r="D60" s="763"/>
      <c r="E60" s="744"/>
      <c r="F60" s="995" t="s">
        <v>474</v>
      </c>
      <c r="G60" s="995"/>
    </row>
    <row r="61" spans="1:9" ht="17.399999999999999" customHeight="1">
      <c r="A61" s="1"/>
      <c r="B61" s="86"/>
      <c r="C61" s="742"/>
      <c r="D61" s="742"/>
      <c r="E61" s="744"/>
      <c r="F61" s="742"/>
      <c r="G61" s="743"/>
    </row>
    <row r="62" spans="1:9" ht="17.399999999999999" customHeight="1" thickBot="1">
      <c r="A62" s="1"/>
      <c r="B62" s="92"/>
      <c r="C62" s="747"/>
      <c r="D62" s="747"/>
      <c r="E62" s="748"/>
      <c r="F62" s="747"/>
      <c r="G62" s="749"/>
    </row>
    <row r="63" spans="1:9" ht="18">
      <c r="A63" s="1"/>
      <c r="B63" s="86"/>
      <c r="C63" s="741" t="s">
        <v>470</v>
      </c>
      <c r="D63" s="727"/>
      <c r="E63" s="726"/>
      <c r="F63" s="723"/>
      <c r="G63" s="91"/>
    </row>
    <row r="64" spans="1:9" ht="66" customHeight="1" thickBot="1">
      <c r="A64" s="1"/>
      <c r="B64" s="86"/>
      <c r="C64" s="87"/>
      <c r="D64" s="725"/>
      <c r="E64" s="725"/>
      <c r="F64" s="725"/>
      <c r="G64" s="88"/>
    </row>
    <row r="65" spans="1:7" ht="18">
      <c r="A65" s="1"/>
      <c r="B65" s="86"/>
      <c r="C65" s="741" t="s">
        <v>45</v>
      </c>
      <c r="D65" s="725"/>
      <c r="E65" s="725"/>
      <c r="F65" s="725"/>
      <c r="G65" s="88"/>
    </row>
    <row r="66" spans="1:7" ht="18">
      <c r="B66" s="86"/>
      <c r="C66" s="745" t="s">
        <v>475</v>
      </c>
      <c r="D66" s="746"/>
      <c r="E66" s="746"/>
      <c r="F66" s="746"/>
      <c r="G66" s="88"/>
    </row>
    <row r="67" spans="1:7" ht="18">
      <c r="B67" s="86"/>
      <c r="C67" s="745"/>
      <c r="D67" s="746"/>
      <c r="E67" s="746"/>
      <c r="F67" s="746"/>
      <c r="G67" s="88"/>
    </row>
    <row r="68" spans="1:7" ht="28" customHeight="1" thickBot="1">
      <c r="B68" s="92"/>
      <c r="C68" s="731"/>
      <c r="D68" s="87"/>
      <c r="E68" s="87"/>
      <c r="F68" s="93"/>
      <c r="G68" s="94"/>
    </row>
  </sheetData>
  <sheetProtection selectLockedCells="1" selectUnlockedCells="1"/>
  <mergeCells count="7">
    <mergeCell ref="C56:G56"/>
    <mergeCell ref="F60:G60"/>
    <mergeCell ref="B1:G1"/>
    <mergeCell ref="C36:D36"/>
    <mergeCell ref="C49:F49"/>
    <mergeCell ref="D54:G54"/>
    <mergeCell ref="D55:G55"/>
  </mergeCells>
  <printOptions horizontalCentered="1" verticalCentered="1"/>
  <pageMargins left="0.38750000000000001" right="0.4" top="0.40902777777777777" bottom="0.40595238095238095" header="0.51" footer="0"/>
  <pageSetup paperSize="9" scale="61" firstPageNumber="0"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N76"/>
  <sheetViews>
    <sheetView zoomScaleNormal="100" workbookViewId="0"/>
  </sheetViews>
  <sheetFormatPr defaultColWidth="8.6328125" defaultRowHeight="12.5"/>
  <cols>
    <col min="1" max="1" width="1.54296875" customWidth="1"/>
    <col min="2" max="2" width="40.90625" customWidth="1"/>
    <col min="3" max="3" width="37" customWidth="1"/>
    <col min="4" max="4" width="34.90625" customWidth="1"/>
    <col min="5" max="5" width="33.6328125" customWidth="1"/>
    <col min="6" max="6" width="44.08984375" customWidth="1"/>
    <col min="7" max="7" width="8.6328125" customWidth="1"/>
    <col min="8" max="8" width="13.90625" customWidth="1"/>
    <col min="9" max="9" width="8.6328125" customWidth="1"/>
    <col min="10" max="10" width="43.36328125" customWidth="1"/>
  </cols>
  <sheetData>
    <row r="1" spans="1:14" ht="42.75" customHeight="1">
      <c r="A1" s="1"/>
      <c r="B1" s="1049" t="s">
        <v>396</v>
      </c>
      <c r="C1" s="1049"/>
      <c r="D1" s="1049"/>
      <c r="E1" s="1049"/>
      <c r="F1" s="1049"/>
    </row>
    <row r="2" spans="1:14" s="2" customFormat="1" ht="23">
      <c r="B2" s="648" t="s">
        <v>0</v>
      </c>
      <c r="C2" s="649" t="s">
        <v>445</v>
      </c>
      <c r="D2" s="5"/>
      <c r="E2" s="650" t="s">
        <v>2</v>
      </c>
      <c r="F2" s="651" t="s">
        <v>398</v>
      </c>
    </row>
    <row r="3" spans="1:14" s="2" customFormat="1" ht="23">
      <c r="B3" s="8"/>
      <c r="C3" s="706" t="s">
        <v>437</v>
      </c>
      <c r="D3" s="9"/>
      <c r="E3" s="10" t="s">
        <v>3</v>
      </c>
      <c r="F3" s="652">
        <v>41866</v>
      </c>
    </row>
    <row r="4" spans="1:14" ht="16.5">
      <c r="A4" s="1"/>
      <c r="B4" s="12" t="s">
        <v>4</v>
      </c>
      <c r="C4" s="14" t="s">
        <v>5</v>
      </c>
      <c r="D4" s="15"/>
      <c r="E4" s="15" t="s">
        <v>6</v>
      </c>
      <c r="F4" s="653" t="s">
        <v>399</v>
      </c>
    </row>
    <row r="5" spans="1:14" ht="16.5">
      <c r="A5" s="1"/>
      <c r="B5" s="654"/>
      <c r="C5" s="661" t="s">
        <v>438</v>
      </c>
      <c r="D5" s="15"/>
      <c r="E5" s="15" t="s">
        <v>7</v>
      </c>
      <c r="F5" s="655" t="s">
        <v>401</v>
      </c>
    </row>
    <row r="6" spans="1:14" ht="16.5" customHeight="1">
      <c r="A6" s="1"/>
      <c r="B6" s="654"/>
      <c r="C6" s="14" t="s">
        <v>8</v>
      </c>
      <c r="D6" s="15"/>
      <c r="E6" s="15"/>
      <c r="F6" s="19"/>
    </row>
    <row r="7" spans="1:14" ht="16.5" customHeight="1">
      <c r="A7" s="1"/>
      <c r="B7" s="654"/>
      <c r="C7" s="14"/>
      <c r="D7" s="15"/>
      <c r="E7" s="15"/>
      <c r="F7" s="19"/>
    </row>
    <row r="8" spans="1:14" ht="16.5" customHeight="1">
      <c r="A8" s="1"/>
      <c r="B8" s="12" t="s">
        <v>402</v>
      </c>
      <c r="C8" s="14" t="s">
        <v>400</v>
      </c>
      <c r="D8" s="15"/>
      <c r="E8" s="15" t="s">
        <v>10</v>
      </c>
      <c r="F8" s="656"/>
    </row>
    <row r="9" spans="1:14" ht="16.5">
      <c r="A9" s="1"/>
      <c r="B9" s="654"/>
      <c r="C9" s="14"/>
      <c r="D9" s="15"/>
      <c r="E9" s="15" t="s">
        <v>12</v>
      </c>
      <c r="F9" s="656"/>
      <c r="M9" s="21"/>
      <c r="N9" s="20"/>
    </row>
    <row r="10" spans="1:14" ht="16.5">
      <c r="A10" s="1"/>
      <c r="B10" s="12" t="s">
        <v>404</v>
      </c>
      <c r="C10" s="661" t="s">
        <v>446</v>
      </c>
      <c r="D10" s="15"/>
      <c r="E10" s="15" t="s">
        <v>406</v>
      </c>
      <c r="F10" s="656"/>
      <c r="M10" s="21"/>
      <c r="N10" s="20"/>
    </row>
    <row r="11" spans="1:14" ht="16.5">
      <c r="A11" s="1"/>
      <c r="B11" s="654"/>
      <c r="C11" s="661" t="s">
        <v>11</v>
      </c>
      <c r="D11" s="15"/>
      <c r="E11" s="15" t="s">
        <v>15</v>
      </c>
      <c r="F11" s="657"/>
      <c r="M11" s="21"/>
      <c r="N11" s="20"/>
    </row>
    <row r="12" spans="1:14" ht="16.5">
      <c r="A12" s="1"/>
      <c r="B12" s="654"/>
      <c r="C12" s="14" t="s">
        <v>8</v>
      </c>
      <c r="D12" s="15"/>
      <c r="F12" s="23"/>
      <c r="M12" s="21"/>
      <c r="N12" s="20"/>
    </row>
    <row r="13" spans="1:14" ht="18">
      <c r="A13" s="1"/>
      <c r="B13" s="654"/>
      <c r="C13" s="14"/>
      <c r="D13" s="15"/>
      <c r="E13" s="658" t="s">
        <v>18</v>
      </c>
      <c r="F13" s="659" t="s">
        <v>68</v>
      </c>
    </row>
    <row r="14" spans="1:14" ht="18" customHeight="1">
      <c r="A14" s="1"/>
      <c r="B14" s="660" t="s">
        <v>408</v>
      </c>
      <c r="C14" s="661"/>
      <c r="D14" s="27"/>
      <c r="E14" s="1050" t="s">
        <v>19</v>
      </c>
      <c r="F14" s="1051" t="s">
        <v>68</v>
      </c>
    </row>
    <row r="15" spans="1:14" ht="18" customHeight="1">
      <c r="A15" s="1"/>
      <c r="B15" s="12"/>
      <c r="C15" s="661" t="s">
        <v>409</v>
      </c>
      <c r="D15" s="27"/>
      <c r="E15" s="1050"/>
      <c r="F15" s="1051"/>
    </row>
    <row r="16" spans="1:14" ht="18">
      <c r="A16" s="1"/>
      <c r="B16" s="12"/>
      <c r="C16" s="14" t="s">
        <v>8</v>
      </c>
      <c r="D16" s="27"/>
      <c r="E16" s="28"/>
      <c r="F16" s="29"/>
    </row>
    <row r="17" spans="1:6" ht="14">
      <c r="A17" s="1"/>
      <c r="B17" s="662"/>
      <c r="C17" s="31"/>
      <c r="D17" s="32"/>
      <c r="E17" s="32"/>
      <c r="F17" s="33"/>
    </row>
    <row r="18" spans="1:6" s="20" customFormat="1" ht="16.5">
      <c r="B18" s="37"/>
      <c r="E18" s="13" t="s">
        <v>20</v>
      </c>
      <c r="F18" s="663"/>
    </row>
    <row r="19" spans="1:6" s="20" customFormat="1" ht="16.5">
      <c r="B19" s="37"/>
      <c r="E19" s="13" t="s">
        <v>21</v>
      </c>
      <c r="F19" s="663"/>
    </row>
    <row r="20" spans="1:6" s="20" customFormat="1" ht="16.5">
      <c r="B20" s="37"/>
      <c r="E20" s="13" t="s">
        <v>410</v>
      </c>
      <c r="F20" s="663"/>
    </row>
    <row r="21" spans="1:6" ht="16.5">
      <c r="A21" s="1"/>
      <c r="B21" s="26"/>
      <c r="C21" s="41"/>
      <c r="D21" s="42"/>
      <c r="E21" s="664" t="s">
        <v>411</v>
      </c>
      <c r="F21" s="665"/>
    </row>
    <row r="22" spans="1:6" ht="16.5">
      <c r="A22" s="1"/>
      <c r="B22" s="12" t="s">
        <v>412</v>
      </c>
      <c r="C22" s="14"/>
      <c r="D22" s="14"/>
      <c r="E22" s="15"/>
      <c r="F22" s="45">
        <f>D28</f>
        <v>0</v>
      </c>
    </row>
    <row r="23" spans="1:6" ht="16.5">
      <c r="A23" s="1"/>
      <c r="B23" s="666" t="s">
        <v>23</v>
      </c>
      <c r="C23" s="14"/>
      <c r="D23" s="667">
        <v>0</v>
      </c>
      <c r="E23" s="15"/>
      <c r="F23" s="48"/>
    </row>
    <row r="24" spans="1:6" ht="16.5">
      <c r="A24" s="1"/>
      <c r="B24" s="666" t="s">
        <v>24</v>
      </c>
      <c r="C24" s="14"/>
      <c r="D24" s="47"/>
      <c r="E24" s="15"/>
      <c r="F24" s="48"/>
    </row>
    <row r="25" spans="1:6" ht="16.5">
      <c r="A25" s="1"/>
      <c r="B25" s="668" t="s">
        <v>413</v>
      </c>
      <c r="C25" s="14"/>
      <c r="D25" s="667">
        <v>0</v>
      </c>
      <c r="E25" s="15"/>
      <c r="F25" s="48"/>
    </row>
    <row r="26" spans="1:6" ht="16.5">
      <c r="A26" s="1"/>
      <c r="B26" s="668" t="s">
        <v>414</v>
      </c>
      <c r="C26" s="14"/>
      <c r="D26" s="667">
        <f>SUM(D23:D25)</f>
        <v>0</v>
      </c>
      <c r="E26" s="15" t="s">
        <v>415</v>
      </c>
      <c r="F26" s="45"/>
    </row>
    <row r="27" spans="1:6" ht="16.5">
      <c r="A27" s="1"/>
      <c r="B27" s="669"/>
      <c r="C27" s="53"/>
      <c r="D27" s="670"/>
      <c r="E27" s="15"/>
      <c r="F27" s="45"/>
    </row>
    <row r="28" spans="1:6" ht="16.5">
      <c r="A28" s="1"/>
      <c r="B28" s="668" t="s">
        <v>416</v>
      </c>
      <c r="C28" s="14"/>
      <c r="D28" s="667">
        <f>+D23-D25-D26</f>
        <v>0</v>
      </c>
      <c r="E28" s="15"/>
      <c r="F28" s="45"/>
    </row>
    <row r="29" spans="1:6" ht="16.5">
      <c r="A29" s="1"/>
      <c r="B29" s="671"/>
      <c r="C29" s="53"/>
      <c r="D29" s="53"/>
      <c r="E29" s="56"/>
      <c r="F29" s="57"/>
    </row>
    <row r="30" spans="1:6" ht="17.5">
      <c r="A30" s="2"/>
      <c r="B30" s="12" t="s">
        <v>417</v>
      </c>
      <c r="C30" s="14"/>
      <c r="D30" s="14"/>
      <c r="E30" s="60"/>
      <c r="F30" s="45">
        <f>SUM(D31:D32)</f>
        <v>0</v>
      </c>
    </row>
    <row r="31" spans="1:6" ht="17.5">
      <c r="A31" s="2"/>
      <c r="B31" s="666" t="s">
        <v>418</v>
      </c>
      <c r="C31" s="14"/>
      <c r="D31" s="667">
        <v>0</v>
      </c>
      <c r="E31" s="60"/>
      <c r="F31" s="45"/>
    </row>
    <row r="32" spans="1:6" ht="17.5">
      <c r="A32" s="2"/>
      <c r="B32" s="666" t="s">
        <v>28</v>
      </c>
      <c r="C32" s="14"/>
      <c r="D32" s="667">
        <v>0</v>
      </c>
      <c r="E32" s="60"/>
      <c r="F32" s="45"/>
    </row>
    <row r="33" spans="1:10" ht="16.5">
      <c r="A33" s="20"/>
      <c r="B33" s="671"/>
      <c r="C33" s="53"/>
      <c r="D33" s="53"/>
      <c r="E33" s="56"/>
      <c r="F33" s="57"/>
    </row>
    <row r="34" spans="1:10" ht="17.5">
      <c r="A34" s="2"/>
      <c r="B34" s="12" t="s">
        <v>29</v>
      </c>
      <c r="C34" s="14"/>
      <c r="D34" s="14"/>
      <c r="E34" s="60"/>
      <c r="F34" s="45">
        <f>SUM(F22:F32)</f>
        <v>0</v>
      </c>
    </row>
    <row r="35" spans="1:10" ht="16.5">
      <c r="A35" s="20"/>
      <c r="B35" s="1052"/>
      <c r="C35" s="1052"/>
      <c r="D35" s="14"/>
      <c r="E35" s="60"/>
      <c r="F35" s="62"/>
    </row>
    <row r="36" spans="1:10" ht="16.5">
      <c r="A36" s="20"/>
      <c r="B36" s="12" t="s">
        <v>419</v>
      </c>
      <c r="C36" s="63" t="s">
        <v>420</v>
      </c>
      <c r="D36" s="14"/>
      <c r="E36" s="60"/>
      <c r="F36" s="672"/>
    </row>
    <row r="37" spans="1:10" ht="16.5">
      <c r="A37" s="20"/>
      <c r="B37" s="12"/>
      <c r="C37" s="63"/>
      <c r="D37" s="14"/>
      <c r="E37" s="60"/>
      <c r="F37" s="64"/>
    </row>
    <row r="38" spans="1:10" ht="16.5">
      <c r="A38" s="20"/>
      <c r="B38" s="12" t="s">
        <v>421</v>
      </c>
      <c r="C38" s="63" t="s">
        <v>420</v>
      </c>
      <c r="D38" s="14"/>
      <c r="E38" s="60"/>
      <c r="F38" s="672"/>
    </row>
    <row r="39" spans="1:10" ht="16.5">
      <c r="A39" s="20"/>
      <c r="B39" s="671"/>
      <c r="C39" s="53"/>
      <c r="D39" s="53"/>
      <c r="E39" s="56"/>
      <c r="F39" s="57"/>
    </row>
    <row r="40" spans="1:10" ht="16.5">
      <c r="A40" s="20"/>
      <c r="B40" s="12" t="s">
        <v>32</v>
      </c>
      <c r="C40" s="14"/>
      <c r="D40" s="14"/>
      <c r="E40" s="60"/>
      <c r="F40" s="45">
        <f>+F34-F36-F38</f>
        <v>0</v>
      </c>
      <c r="J40" s="673"/>
    </row>
    <row r="41" spans="1:10" ht="16.5">
      <c r="A41" s="20"/>
      <c r="B41" s="654"/>
      <c r="C41" s="14"/>
      <c r="D41" s="14"/>
      <c r="E41" s="60"/>
      <c r="F41" s="48"/>
    </row>
    <row r="42" spans="1:10" ht="16.5">
      <c r="A42" s="20"/>
      <c r="B42" s="12" t="s">
        <v>33</v>
      </c>
      <c r="C42" s="14"/>
      <c r="D42" s="65"/>
      <c r="E42" s="60"/>
      <c r="F42" s="672"/>
    </row>
    <row r="43" spans="1:10" ht="15.5">
      <c r="A43" s="20"/>
      <c r="B43" s="674"/>
      <c r="C43" s="71"/>
      <c r="D43" s="71"/>
      <c r="E43" s="72"/>
      <c r="F43" s="73"/>
    </row>
    <row r="44" spans="1:10" s="20" customFormat="1" ht="46.5" customHeight="1">
      <c r="B44" s="1053" t="s">
        <v>36</v>
      </c>
      <c r="C44" s="1053"/>
      <c r="D44" s="1053"/>
      <c r="E44" s="1053"/>
      <c r="F44" s="675">
        <f>+F40-F42</f>
        <v>0</v>
      </c>
    </row>
    <row r="45" spans="1:10" ht="16.5">
      <c r="A45" s="20"/>
      <c r="B45" s="654" t="s">
        <v>37</v>
      </c>
      <c r="C45" s="14"/>
      <c r="D45" s="14"/>
      <c r="E45" s="60"/>
      <c r="F45" s="48">
        <v>0</v>
      </c>
    </row>
    <row r="46" spans="1:10" ht="16.5">
      <c r="A46" s="20"/>
      <c r="B46" s="654" t="s">
        <v>38</v>
      </c>
      <c r="C46" s="14"/>
      <c r="D46" s="14"/>
      <c r="E46" s="14"/>
      <c r="F46" s="76">
        <v>0</v>
      </c>
    </row>
    <row r="47" spans="1:10" ht="16.5">
      <c r="A47" s="20"/>
      <c r="B47" s="12" t="s">
        <v>39</v>
      </c>
      <c r="C47" s="14"/>
      <c r="D47" s="13"/>
      <c r="E47" s="14"/>
      <c r="F47" s="45">
        <f>SUM(F45:F46)</f>
        <v>0</v>
      </c>
    </row>
    <row r="48" spans="1:10" ht="14">
      <c r="A48" s="1"/>
      <c r="B48" s="26"/>
      <c r="C48" s="40"/>
      <c r="D48" s="42"/>
      <c r="E48" s="42"/>
      <c r="F48" s="77"/>
    </row>
    <row r="49" spans="1:10" ht="57" customHeight="1">
      <c r="A49" s="1"/>
      <c r="B49" s="676" t="s">
        <v>40</v>
      </c>
      <c r="C49" s="1047"/>
      <c r="D49" s="1047"/>
      <c r="E49" s="1047"/>
      <c r="F49" s="1047"/>
    </row>
    <row r="50" spans="1:10" ht="34.5" customHeight="1">
      <c r="A50" s="1"/>
      <c r="B50" s="676" t="s">
        <v>41</v>
      </c>
      <c r="C50" s="1047"/>
      <c r="D50" s="1047"/>
      <c r="E50" s="1047"/>
      <c r="F50" s="1047"/>
    </row>
    <row r="51" spans="1:10" ht="23">
      <c r="A51" s="1"/>
      <c r="B51" s="1048" t="s">
        <v>42</v>
      </c>
      <c r="C51" s="1048"/>
      <c r="D51" s="1048"/>
      <c r="E51" s="1048"/>
      <c r="F51" s="1048"/>
    </row>
    <row r="52" spans="1:10" ht="18">
      <c r="A52" s="1"/>
      <c r="B52" s="707" t="s">
        <v>440</v>
      </c>
      <c r="C52" s="708"/>
      <c r="D52" s="709"/>
      <c r="E52" s="709"/>
      <c r="F52" s="710"/>
    </row>
    <row r="53" spans="1:10" s="2" customFormat="1" ht="70.5" customHeight="1">
      <c r="B53" s="711"/>
      <c r="C53" s="692"/>
      <c r="D53" s="712"/>
      <c r="E53" s="692"/>
      <c r="F53" s="713"/>
    </row>
    <row r="54" spans="1:10" s="681" customFormat="1" ht="18">
      <c r="B54" s="682" t="s">
        <v>423</v>
      </c>
      <c r="D54" s="683" t="s">
        <v>424</v>
      </c>
      <c r="F54" s="684" t="s">
        <v>425</v>
      </c>
      <c r="J54" s="685"/>
    </row>
    <row r="55" spans="1:10" s="2" customFormat="1" ht="18">
      <c r="B55" s="686" t="s">
        <v>426</v>
      </c>
      <c r="C55" s="687"/>
      <c r="D55" s="688" t="s">
        <v>427</v>
      </c>
      <c r="E55" s="689"/>
      <c r="F55" s="690" t="s">
        <v>428</v>
      </c>
    </row>
    <row r="56" spans="1:10" s="2" customFormat="1" ht="18">
      <c r="B56" s="714"/>
      <c r="D56" s="5"/>
      <c r="E56" s="696"/>
      <c r="F56" s="699"/>
    </row>
    <row r="57" spans="1:10" s="2" customFormat="1" ht="70.5" customHeight="1">
      <c r="B57" s="8"/>
      <c r="E57" s="696"/>
      <c r="F57" s="697"/>
    </row>
    <row r="58" spans="1:10" s="2" customFormat="1" ht="18">
      <c r="B58" s="677" t="s">
        <v>45</v>
      </c>
      <c r="D58" s="658" t="s">
        <v>434</v>
      </c>
      <c r="E58" s="696"/>
      <c r="F58" s="699" t="s">
        <v>431</v>
      </c>
    </row>
    <row r="59" spans="1:10" s="2" customFormat="1" ht="18">
      <c r="B59" s="704" t="s">
        <v>441</v>
      </c>
      <c r="C59" s="9"/>
      <c r="D59" s="701" t="s">
        <v>442</v>
      </c>
      <c r="E59" s="689"/>
      <c r="F59" s="697"/>
    </row>
    <row r="60" spans="1:10" s="2" customFormat="1" ht="18">
      <c r="B60" s="691" t="s">
        <v>447</v>
      </c>
      <c r="C60" s="692"/>
      <c r="D60" s="693"/>
      <c r="E60" s="693"/>
      <c r="F60" s="715"/>
    </row>
    <row r="61" spans="1:10" s="2" customFormat="1" ht="70.5" customHeight="1">
      <c r="B61" s="8"/>
      <c r="E61" s="5"/>
      <c r="F61" s="702"/>
    </row>
    <row r="62" spans="1:10" s="2" customFormat="1" ht="18">
      <c r="B62" s="677" t="s">
        <v>448</v>
      </c>
      <c r="D62" s="658"/>
      <c r="E62" s="5"/>
      <c r="F62" s="702"/>
    </row>
    <row r="63" spans="1:10" s="2" customFormat="1" ht="18">
      <c r="B63" s="704" t="s">
        <v>46</v>
      </c>
      <c r="C63" s="9"/>
      <c r="D63" s="701"/>
      <c r="E63" s="689"/>
      <c r="F63" s="697"/>
    </row>
    <row r="64" spans="1:10" ht="14">
      <c r="A64" s="1"/>
    </row>
    <row r="65" spans="1:1" ht="14">
      <c r="A65" s="1"/>
    </row>
    <row r="66" spans="1:1" ht="14">
      <c r="A66" s="85"/>
    </row>
    <row r="67" spans="1:1" ht="14">
      <c r="A67" s="1"/>
    </row>
    <row r="68" spans="1:1" ht="14">
      <c r="A68" s="1"/>
    </row>
    <row r="69" spans="1:1" ht="14">
      <c r="A69" s="1"/>
    </row>
    <row r="70" spans="1:1" ht="14">
      <c r="A70" s="1"/>
    </row>
    <row r="71" spans="1:1" ht="14">
      <c r="A71" s="1"/>
    </row>
    <row r="72" spans="1:1" ht="14">
      <c r="A72" s="1"/>
    </row>
    <row r="73" spans="1:1" ht="14">
      <c r="A73" s="1"/>
    </row>
    <row r="74" spans="1:1" ht="14">
      <c r="A74" s="1"/>
    </row>
    <row r="75" spans="1:1" ht="14">
      <c r="A75" s="1"/>
    </row>
    <row r="76" spans="1:1" ht="14">
      <c r="A76" s="1"/>
    </row>
  </sheetData>
  <sheetProtection selectLockedCells="1" selectUnlockedCells="1"/>
  <mergeCells count="8">
    <mergeCell ref="C50:F50"/>
    <mergeCell ref="B51:F51"/>
    <mergeCell ref="B1:F1"/>
    <mergeCell ref="E14:E15"/>
    <mergeCell ref="F14:F15"/>
    <mergeCell ref="B35:C35"/>
    <mergeCell ref="B44:E44"/>
    <mergeCell ref="C49:F49"/>
  </mergeCells>
  <pageMargins left="0.1701388888888889" right="0.1701388888888889" top="0.42986111111111114" bottom="0.75" header="0.51180555555555551" footer="0.51180555555555551"/>
  <pageSetup paperSize="9" scale="54" firstPageNumber="0" orientation="portrait"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N76"/>
  <sheetViews>
    <sheetView zoomScaleNormal="100" workbookViewId="0"/>
  </sheetViews>
  <sheetFormatPr defaultColWidth="8.6328125" defaultRowHeight="12.5"/>
  <cols>
    <col min="1" max="1" width="1.54296875" customWidth="1"/>
    <col min="2" max="2" width="40.90625" customWidth="1"/>
    <col min="3" max="3" width="37" customWidth="1"/>
    <col min="4" max="4" width="34.90625" customWidth="1"/>
    <col min="5" max="5" width="33.6328125" customWidth="1"/>
    <col min="6" max="6" width="44.08984375" customWidth="1"/>
    <col min="7" max="7" width="8.6328125" customWidth="1"/>
    <col min="8" max="8" width="13.90625" customWidth="1"/>
    <col min="9" max="9" width="8.6328125" customWidth="1"/>
    <col min="10" max="10" width="43.36328125" customWidth="1"/>
  </cols>
  <sheetData>
    <row r="1" spans="1:14" ht="42.75" customHeight="1">
      <c r="A1" s="1"/>
      <c r="B1" s="1049" t="s">
        <v>396</v>
      </c>
      <c r="C1" s="1049"/>
      <c r="D1" s="1049"/>
      <c r="E1" s="1049"/>
      <c r="F1" s="1049"/>
    </row>
    <row r="2" spans="1:14" s="2" customFormat="1" ht="23">
      <c r="B2" s="648" t="s">
        <v>0</v>
      </c>
      <c r="C2" s="649" t="s">
        <v>449</v>
      </c>
      <c r="D2" s="5"/>
      <c r="E2" s="650" t="s">
        <v>2</v>
      </c>
      <c r="F2" s="651" t="s">
        <v>398</v>
      </c>
    </row>
    <row r="3" spans="1:14" s="2" customFormat="1" ht="23">
      <c r="B3" s="8"/>
      <c r="C3" s="706"/>
      <c r="D3" s="9"/>
      <c r="E3" s="10" t="s">
        <v>3</v>
      </c>
      <c r="F3" s="652">
        <v>41866</v>
      </c>
    </row>
    <row r="4" spans="1:14" ht="16.5">
      <c r="A4" s="1"/>
      <c r="B4" s="12" t="s">
        <v>4</v>
      </c>
      <c r="C4" s="14" t="s">
        <v>5</v>
      </c>
      <c r="D4" s="15"/>
      <c r="E4" s="15" t="s">
        <v>6</v>
      </c>
      <c r="F4" s="653" t="s">
        <v>399</v>
      </c>
    </row>
    <row r="5" spans="1:14" ht="16.5">
      <c r="A5" s="1"/>
      <c r="B5" s="654"/>
      <c r="C5" s="661" t="s">
        <v>438</v>
      </c>
      <c r="D5" s="15"/>
      <c r="E5" s="15" t="s">
        <v>7</v>
      </c>
      <c r="F5" s="655" t="s">
        <v>401</v>
      </c>
    </row>
    <row r="6" spans="1:14" ht="16.5" customHeight="1">
      <c r="A6" s="1"/>
      <c r="B6" s="654"/>
      <c r="C6" s="14" t="s">
        <v>8</v>
      </c>
      <c r="D6" s="15"/>
      <c r="E6" s="15"/>
      <c r="F6" s="19"/>
    </row>
    <row r="7" spans="1:14" ht="16.5" customHeight="1">
      <c r="A7" s="1"/>
      <c r="B7" s="654"/>
      <c r="C7" s="14"/>
      <c r="D7" s="15"/>
      <c r="E7" s="15"/>
      <c r="F7" s="19"/>
    </row>
    <row r="8" spans="1:14" ht="16.5" customHeight="1">
      <c r="A8" s="1"/>
      <c r="B8" s="12" t="s">
        <v>402</v>
      </c>
      <c r="C8" s="14" t="s">
        <v>438</v>
      </c>
      <c r="D8" s="15"/>
      <c r="E8" s="15" t="s">
        <v>10</v>
      </c>
      <c r="F8" s="656"/>
    </row>
    <row r="9" spans="1:14" ht="16.5">
      <c r="A9" s="1"/>
      <c r="B9" s="654"/>
      <c r="C9" s="14"/>
      <c r="D9" s="15"/>
      <c r="E9" s="15" t="s">
        <v>12</v>
      </c>
      <c r="F9" s="656"/>
      <c r="M9" s="21"/>
      <c r="N9" s="20"/>
    </row>
    <row r="10" spans="1:14" ht="16.5">
      <c r="A10" s="1"/>
      <c r="B10" s="12" t="s">
        <v>404</v>
      </c>
      <c r="C10" s="661" t="s">
        <v>450</v>
      </c>
      <c r="D10" s="15"/>
      <c r="E10" s="15" t="s">
        <v>406</v>
      </c>
      <c r="F10" s="656"/>
      <c r="M10" s="21"/>
      <c r="N10" s="20"/>
    </row>
    <row r="11" spans="1:14" ht="16.5">
      <c r="A11" s="1"/>
      <c r="B11" s="654"/>
      <c r="C11" s="661" t="s">
        <v>11</v>
      </c>
      <c r="D11" s="15"/>
      <c r="E11" s="15" t="s">
        <v>15</v>
      </c>
      <c r="F11" s="657"/>
      <c r="M11" s="21"/>
      <c r="N11" s="20"/>
    </row>
    <row r="12" spans="1:14" ht="16.5">
      <c r="A12" s="1"/>
      <c r="B12" s="654"/>
      <c r="C12" s="14" t="s">
        <v>8</v>
      </c>
      <c r="D12" s="15"/>
      <c r="F12" s="23"/>
      <c r="M12" s="21"/>
      <c r="N12" s="20"/>
    </row>
    <row r="13" spans="1:14" ht="18">
      <c r="A13" s="1"/>
      <c r="B13" s="654"/>
      <c r="C13" s="14"/>
      <c r="D13" s="15"/>
      <c r="E13" s="658" t="s">
        <v>18</v>
      </c>
      <c r="F13" s="659" t="s">
        <v>68</v>
      </c>
    </row>
    <row r="14" spans="1:14" ht="18" customHeight="1">
      <c r="A14" s="1"/>
      <c r="B14" s="660" t="s">
        <v>408</v>
      </c>
      <c r="C14" s="661"/>
      <c r="D14" s="27"/>
      <c r="E14" s="1050" t="s">
        <v>19</v>
      </c>
      <c r="F14" s="1051" t="s">
        <v>68</v>
      </c>
    </row>
    <row r="15" spans="1:14" ht="18" customHeight="1">
      <c r="A15" s="1"/>
      <c r="B15" s="12"/>
      <c r="C15" s="661" t="s">
        <v>409</v>
      </c>
      <c r="D15" s="27"/>
      <c r="E15" s="1050"/>
      <c r="F15" s="1051"/>
    </row>
    <row r="16" spans="1:14" ht="18">
      <c r="A16" s="1"/>
      <c r="B16" s="12"/>
      <c r="C16" s="14" t="s">
        <v>8</v>
      </c>
      <c r="D16" s="27"/>
      <c r="E16" s="28"/>
      <c r="F16" s="29"/>
    </row>
    <row r="17" spans="1:6" ht="14">
      <c r="A17" s="1"/>
      <c r="B17" s="662"/>
      <c r="C17" s="31"/>
      <c r="D17" s="32"/>
      <c r="E17" s="32"/>
      <c r="F17" s="33"/>
    </row>
    <row r="18" spans="1:6" s="20" customFormat="1" ht="16.5">
      <c r="B18" s="37"/>
      <c r="E18" s="13" t="s">
        <v>20</v>
      </c>
      <c r="F18" s="663"/>
    </row>
    <row r="19" spans="1:6" s="20" customFormat="1" ht="16.5">
      <c r="B19" s="37"/>
      <c r="E19" s="13" t="s">
        <v>21</v>
      </c>
      <c r="F19" s="663"/>
    </row>
    <row r="20" spans="1:6" s="20" customFormat="1" ht="16.5">
      <c r="B20" s="37"/>
      <c r="E20" s="13" t="s">
        <v>410</v>
      </c>
      <c r="F20" s="663"/>
    </row>
    <row r="21" spans="1:6" ht="16.5">
      <c r="A21" s="1"/>
      <c r="B21" s="26"/>
      <c r="C21" s="41"/>
      <c r="D21" s="42"/>
      <c r="E21" s="664" t="s">
        <v>411</v>
      </c>
      <c r="F21" s="665"/>
    </row>
    <row r="22" spans="1:6" ht="16.5">
      <c r="A22" s="1"/>
      <c r="B22" s="12" t="s">
        <v>412</v>
      </c>
      <c r="C22" s="14"/>
      <c r="D22" s="14"/>
      <c r="E22" s="15"/>
      <c r="F22" s="45">
        <f>D28</f>
        <v>0</v>
      </c>
    </row>
    <row r="23" spans="1:6" ht="16.5">
      <c r="A23" s="1"/>
      <c r="B23" s="666" t="s">
        <v>23</v>
      </c>
      <c r="C23" s="14"/>
      <c r="D23" s="667">
        <v>0</v>
      </c>
      <c r="E23" s="15"/>
      <c r="F23" s="48"/>
    </row>
    <row r="24" spans="1:6" ht="16.5">
      <c r="A24" s="1"/>
      <c r="B24" s="666" t="s">
        <v>24</v>
      </c>
      <c r="C24" s="14"/>
      <c r="D24" s="47"/>
      <c r="E24" s="15"/>
      <c r="F24" s="48"/>
    </row>
    <row r="25" spans="1:6" ht="16.5">
      <c r="A25" s="1"/>
      <c r="B25" s="668" t="s">
        <v>413</v>
      </c>
      <c r="C25" s="14"/>
      <c r="D25" s="667">
        <v>0</v>
      </c>
      <c r="E25" s="15"/>
      <c r="F25" s="48"/>
    </row>
    <row r="26" spans="1:6" ht="16.5">
      <c r="A26" s="1"/>
      <c r="B26" s="668" t="s">
        <v>414</v>
      </c>
      <c r="C26" s="14"/>
      <c r="D26" s="667">
        <f>SUM(D23:D25)</f>
        <v>0</v>
      </c>
      <c r="E26" s="15" t="s">
        <v>415</v>
      </c>
      <c r="F26" s="45"/>
    </row>
    <row r="27" spans="1:6" ht="16.5">
      <c r="A27" s="1"/>
      <c r="B27" s="669"/>
      <c r="C27" s="53"/>
      <c r="D27" s="670"/>
      <c r="E27" s="15"/>
      <c r="F27" s="45"/>
    </row>
    <row r="28" spans="1:6" ht="16.5">
      <c r="A28" s="1"/>
      <c r="B28" s="668" t="s">
        <v>416</v>
      </c>
      <c r="C28" s="14"/>
      <c r="D28" s="667">
        <f>+D23-D25-D26</f>
        <v>0</v>
      </c>
      <c r="E28" s="15"/>
      <c r="F28" s="45"/>
    </row>
    <row r="29" spans="1:6" ht="16.5">
      <c r="A29" s="1"/>
      <c r="B29" s="671"/>
      <c r="C29" s="53"/>
      <c r="D29" s="53"/>
      <c r="E29" s="56"/>
      <c r="F29" s="57"/>
    </row>
    <row r="30" spans="1:6" ht="17.5">
      <c r="A30" s="2"/>
      <c r="B30" s="12" t="s">
        <v>417</v>
      </c>
      <c r="C30" s="14"/>
      <c r="D30" s="14"/>
      <c r="E30" s="60"/>
      <c r="F30" s="45">
        <f>SUM(D31:D32)</f>
        <v>0</v>
      </c>
    </row>
    <row r="31" spans="1:6" ht="17.5">
      <c r="A31" s="2"/>
      <c r="B31" s="666" t="s">
        <v>418</v>
      </c>
      <c r="C31" s="14"/>
      <c r="D31" s="667">
        <v>0</v>
      </c>
      <c r="E31" s="60"/>
      <c r="F31" s="45"/>
    </row>
    <row r="32" spans="1:6" ht="17.5">
      <c r="A32" s="2"/>
      <c r="B32" s="666" t="s">
        <v>28</v>
      </c>
      <c r="C32" s="14"/>
      <c r="D32" s="667">
        <v>0</v>
      </c>
      <c r="E32" s="60"/>
      <c r="F32" s="45"/>
    </row>
    <row r="33" spans="1:10" ht="16.5">
      <c r="A33" s="20"/>
      <c r="B33" s="671"/>
      <c r="C33" s="53"/>
      <c r="D33" s="53"/>
      <c r="E33" s="56"/>
      <c r="F33" s="57"/>
    </row>
    <row r="34" spans="1:10" ht="17.5">
      <c r="A34" s="2"/>
      <c r="B34" s="12" t="s">
        <v>29</v>
      </c>
      <c r="C34" s="14"/>
      <c r="D34" s="14"/>
      <c r="E34" s="60"/>
      <c r="F34" s="45">
        <f>SUM(F22:F32)</f>
        <v>0</v>
      </c>
    </row>
    <row r="35" spans="1:10" ht="16.5">
      <c r="A35" s="20"/>
      <c r="B35" s="1052"/>
      <c r="C35" s="1052"/>
      <c r="D35" s="14"/>
      <c r="E35" s="60"/>
      <c r="F35" s="62"/>
    </row>
    <row r="36" spans="1:10" ht="16.5">
      <c r="A36" s="20"/>
      <c r="B36" s="12" t="s">
        <v>419</v>
      </c>
      <c r="C36" s="63" t="s">
        <v>420</v>
      </c>
      <c r="D36" s="14"/>
      <c r="E36" s="60"/>
      <c r="F36" s="672"/>
    </row>
    <row r="37" spans="1:10" ht="16.5">
      <c r="A37" s="20"/>
      <c r="B37" s="12"/>
      <c r="C37" s="63"/>
      <c r="D37" s="14"/>
      <c r="E37" s="60"/>
      <c r="F37" s="64"/>
    </row>
    <row r="38" spans="1:10" ht="16.5">
      <c r="A38" s="20"/>
      <c r="B38" s="12" t="s">
        <v>421</v>
      </c>
      <c r="C38" s="63" t="s">
        <v>420</v>
      </c>
      <c r="D38" s="14"/>
      <c r="E38" s="60"/>
      <c r="F38" s="672"/>
    </row>
    <row r="39" spans="1:10" ht="16.5">
      <c r="A39" s="20"/>
      <c r="B39" s="671"/>
      <c r="C39" s="53"/>
      <c r="D39" s="53"/>
      <c r="E39" s="56"/>
      <c r="F39" s="57"/>
    </row>
    <row r="40" spans="1:10" ht="16.5">
      <c r="A40" s="20"/>
      <c r="B40" s="12" t="s">
        <v>32</v>
      </c>
      <c r="C40" s="14"/>
      <c r="D40" s="14"/>
      <c r="E40" s="60"/>
      <c r="F40" s="45">
        <f>+F34-F36-F38</f>
        <v>0</v>
      </c>
      <c r="J40" s="673"/>
    </row>
    <row r="41" spans="1:10" ht="16.5">
      <c r="A41" s="20"/>
      <c r="B41" s="654"/>
      <c r="C41" s="14"/>
      <c r="D41" s="14"/>
      <c r="E41" s="60"/>
      <c r="F41" s="48"/>
    </row>
    <row r="42" spans="1:10" ht="16.5">
      <c r="A42" s="20"/>
      <c r="B42" s="12" t="s">
        <v>33</v>
      </c>
      <c r="C42" s="14"/>
      <c r="D42" s="65"/>
      <c r="E42" s="60"/>
      <c r="F42" s="672"/>
    </row>
    <row r="43" spans="1:10" ht="15.5">
      <c r="A43" s="20"/>
      <c r="B43" s="674"/>
      <c r="C43" s="71"/>
      <c r="D43" s="71"/>
      <c r="E43" s="72"/>
      <c r="F43" s="73"/>
    </row>
    <row r="44" spans="1:10" s="20" customFormat="1" ht="46.5" customHeight="1">
      <c r="B44" s="1053" t="s">
        <v>36</v>
      </c>
      <c r="C44" s="1053"/>
      <c r="D44" s="1053"/>
      <c r="E44" s="1053"/>
      <c r="F44" s="675">
        <f>+F40-F42</f>
        <v>0</v>
      </c>
    </row>
    <row r="45" spans="1:10" ht="16.5">
      <c r="A45" s="20"/>
      <c r="B45" s="654" t="s">
        <v>37</v>
      </c>
      <c r="C45" s="14"/>
      <c r="D45" s="14"/>
      <c r="E45" s="60"/>
      <c r="F45" s="48">
        <v>0</v>
      </c>
    </row>
    <row r="46" spans="1:10" ht="16.5">
      <c r="A46" s="20"/>
      <c r="B46" s="654" t="s">
        <v>38</v>
      </c>
      <c r="C46" s="14"/>
      <c r="D46" s="14"/>
      <c r="E46" s="14"/>
      <c r="F46" s="76">
        <v>0</v>
      </c>
    </row>
    <row r="47" spans="1:10" ht="16.5">
      <c r="A47" s="20"/>
      <c r="B47" s="12" t="s">
        <v>39</v>
      </c>
      <c r="C47" s="14"/>
      <c r="D47" s="13"/>
      <c r="E47" s="14"/>
      <c r="F47" s="45">
        <f>SUM(F45:F46)</f>
        <v>0</v>
      </c>
    </row>
    <row r="48" spans="1:10" ht="14">
      <c r="A48" s="1"/>
      <c r="B48" s="26"/>
      <c r="C48" s="40"/>
      <c r="D48" s="42"/>
      <c r="E48" s="42"/>
      <c r="F48" s="77"/>
    </row>
    <row r="49" spans="1:10" ht="57" customHeight="1">
      <c r="A49" s="1"/>
      <c r="B49" s="676" t="s">
        <v>40</v>
      </c>
      <c r="C49" s="1047"/>
      <c r="D49" s="1047"/>
      <c r="E49" s="1047"/>
      <c r="F49" s="1047"/>
    </row>
    <row r="50" spans="1:10" ht="34.5" customHeight="1">
      <c r="A50" s="1"/>
      <c r="B50" s="676" t="s">
        <v>41</v>
      </c>
      <c r="C50" s="1047"/>
      <c r="D50" s="1047"/>
      <c r="E50" s="1047"/>
      <c r="F50" s="1047"/>
    </row>
    <row r="51" spans="1:10" ht="23">
      <c r="A51" s="1"/>
      <c r="B51" s="1048" t="s">
        <v>42</v>
      </c>
      <c r="C51" s="1048"/>
      <c r="D51" s="1048"/>
      <c r="E51" s="1048"/>
      <c r="F51" s="1048"/>
    </row>
    <row r="52" spans="1:10" ht="18">
      <c r="A52" s="1"/>
      <c r="B52" s="677" t="s">
        <v>43</v>
      </c>
      <c r="C52" s="21"/>
      <c r="D52" s="678"/>
      <c r="E52" s="678"/>
      <c r="F52" s="679"/>
    </row>
    <row r="53" spans="1:10" s="2" customFormat="1" ht="70.5" customHeight="1">
      <c r="B53" s="711"/>
      <c r="C53" s="692"/>
      <c r="D53" s="712"/>
      <c r="E53" s="692"/>
      <c r="F53" s="713"/>
    </row>
    <row r="54" spans="1:10" s="681" customFormat="1" ht="18">
      <c r="B54" s="682" t="s">
        <v>451</v>
      </c>
      <c r="D54" s="683" t="s">
        <v>452</v>
      </c>
      <c r="F54" s="684" t="s">
        <v>453</v>
      </c>
      <c r="J54" s="685"/>
    </row>
    <row r="55" spans="1:10" s="2" customFormat="1" ht="18">
      <c r="B55" s="686" t="s">
        <v>426</v>
      </c>
      <c r="C55" s="687"/>
      <c r="D55" s="688" t="s">
        <v>454</v>
      </c>
      <c r="E55" s="689"/>
      <c r="F55" s="690" t="s">
        <v>428</v>
      </c>
    </row>
    <row r="56" spans="1:10" s="2" customFormat="1" ht="18">
      <c r="B56" s="707"/>
      <c r="C56" s="692"/>
      <c r="D56" s="693"/>
      <c r="E56" s="694"/>
      <c r="F56" s="695"/>
    </row>
    <row r="57" spans="1:10" s="2" customFormat="1" ht="70.5" customHeight="1">
      <c r="B57" s="8"/>
      <c r="E57" s="696"/>
      <c r="F57" s="699"/>
    </row>
    <row r="58" spans="1:10" s="2" customFormat="1" ht="18">
      <c r="B58" s="698" t="s">
        <v>45</v>
      </c>
      <c r="D58" s="696"/>
      <c r="E58" s="696"/>
      <c r="F58" s="699"/>
    </row>
    <row r="59" spans="1:10" s="2" customFormat="1" ht="18">
      <c r="B59" s="700" t="s">
        <v>441</v>
      </c>
      <c r="C59" s="9"/>
      <c r="D59" s="701"/>
      <c r="E59" s="689"/>
      <c r="F59" s="697"/>
    </row>
    <row r="60" spans="1:10" s="2" customFormat="1" ht="18">
      <c r="B60" s="716" t="s">
        <v>455</v>
      </c>
      <c r="C60" s="712"/>
      <c r="D60" s="717"/>
      <c r="E60" s="717"/>
      <c r="F60" s="718"/>
    </row>
    <row r="61" spans="1:10" s="2" customFormat="1" ht="70.5" customHeight="1">
      <c r="B61" s="711"/>
      <c r="C61" s="692"/>
      <c r="D61" s="692"/>
      <c r="E61" s="693"/>
      <c r="F61" s="718"/>
    </row>
    <row r="62" spans="1:10" s="2" customFormat="1" ht="18">
      <c r="B62" s="677" t="s">
        <v>444</v>
      </c>
      <c r="D62" s="696" t="s">
        <v>434</v>
      </c>
      <c r="E62" s="5"/>
      <c r="F62" s="702" t="s">
        <v>431</v>
      </c>
    </row>
    <row r="63" spans="1:10" s="2" customFormat="1" ht="18">
      <c r="B63" s="704" t="s">
        <v>46</v>
      </c>
      <c r="C63" s="9"/>
      <c r="D63" s="689" t="s">
        <v>46</v>
      </c>
      <c r="E63" s="689"/>
      <c r="F63" s="697"/>
    </row>
    <row r="64" spans="1:10" ht="14">
      <c r="A64" s="1"/>
    </row>
    <row r="65" spans="1:1" ht="14">
      <c r="A65" s="1"/>
    </row>
    <row r="66" spans="1:1" ht="14">
      <c r="A66" s="85"/>
    </row>
    <row r="67" spans="1:1" ht="14">
      <c r="A67" s="1"/>
    </row>
    <row r="68" spans="1:1" ht="14">
      <c r="A68" s="1"/>
    </row>
    <row r="69" spans="1:1" ht="14">
      <c r="A69" s="1"/>
    </row>
    <row r="70" spans="1:1" ht="14">
      <c r="A70" s="1"/>
    </row>
    <row r="71" spans="1:1" ht="14">
      <c r="A71" s="1"/>
    </row>
    <row r="72" spans="1:1" ht="14">
      <c r="A72" s="1"/>
    </row>
    <row r="73" spans="1:1" ht="14">
      <c r="A73" s="1"/>
    </row>
    <row r="74" spans="1:1" ht="14">
      <c r="A74" s="1"/>
    </row>
    <row r="75" spans="1:1" ht="14">
      <c r="A75" s="1"/>
    </row>
    <row r="76" spans="1:1" ht="14">
      <c r="A76" s="1"/>
    </row>
  </sheetData>
  <sheetProtection selectLockedCells="1" selectUnlockedCells="1"/>
  <mergeCells count="8">
    <mergeCell ref="C50:F50"/>
    <mergeCell ref="B51:F51"/>
    <mergeCell ref="B1:F1"/>
    <mergeCell ref="E14:E15"/>
    <mergeCell ref="F14:F15"/>
    <mergeCell ref="B35:C35"/>
    <mergeCell ref="B44:E44"/>
    <mergeCell ref="C49:F49"/>
  </mergeCells>
  <pageMargins left="0.1701388888888889" right="0.1701388888888889" top="0.37986111111111109" bottom="0.75" header="0.51180555555555551" footer="0.51180555555555551"/>
  <pageSetup paperSize="9" scale="54" firstPageNumber="0"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N76"/>
  <sheetViews>
    <sheetView zoomScaleNormal="100" workbookViewId="0"/>
  </sheetViews>
  <sheetFormatPr defaultColWidth="8.6328125" defaultRowHeight="12.5"/>
  <cols>
    <col min="1" max="1" width="1.54296875" customWidth="1"/>
    <col min="2" max="2" width="40.90625" customWidth="1"/>
    <col min="3" max="3" width="37" customWidth="1"/>
    <col min="4" max="4" width="34.90625" customWidth="1"/>
    <col min="5" max="5" width="33.6328125" customWidth="1"/>
    <col min="6" max="6" width="44.08984375" customWidth="1"/>
    <col min="7" max="7" width="8.6328125" customWidth="1"/>
    <col min="8" max="8" width="13.90625" customWidth="1"/>
    <col min="9" max="9" width="8.6328125" customWidth="1"/>
    <col min="10" max="10" width="43.36328125" customWidth="1"/>
  </cols>
  <sheetData>
    <row r="1" spans="1:14" ht="42.75" customHeight="1">
      <c r="A1" s="1"/>
      <c r="B1" s="1049" t="s">
        <v>396</v>
      </c>
      <c r="C1" s="1049"/>
      <c r="D1" s="1049"/>
      <c r="E1" s="1049"/>
      <c r="F1" s="1049"/>
    </row>
    <row r="2" spans="1:14" s="2" customFormat="1" ht="23">
      <c r="B2" s="648" t="s">
        <v>0</v>
      </c>
      <c r="C2" s="649" t="s">
        <v>456</v>
      </c>
      <c r="D2" s="5"/>
      <c r="E2" s="650" t="s">
        <v>2</v>
      </c>
      <c r="F2" s="651" t="s">
        <v>398</v>
      </c>
    </row>
    <row r="3" spans="1:14" s="2" customFormat="1" ht="23">
      <c r="B3" s="8"/>
      <c r="C3" s="706" t="s">
        <v>437</v>
      </c>
      <c r="D3" s="9"/>
      <c r="E3" s="10" t="s">
        <v>3</v>
      </c>
      <c r="F3" s="652">
        <v>41866</v>
      </c>
    </row>
    <row r="4" spans="1:14" ht="16.5">
      <c r="A4" s="1"/>
      <c r="B4" s="12" t="s">
        <v>4</v>
      </c>
      <c r="C4" s="14" t="s">
        <v>5</v>
      </c>
      <c r="D4" s="15"/>
      <c r="E4" s="15" t="s">
        <v>6</v>
      </c>
      <c r="F4" s="653" t="s">
        <v>399</v>
      </c>
    </row>
    <row r="5" spans="1:14" ht="16.5">
      <c r="A5" s="1"/>
      <c r="B5" s="654"/>
      <c r="C5" s="661" t="s">
        <v>400</v>
      </c>
      <c r="D5" s="15"/>
      <c r="E5" s="15" t="s">
        <v>7</v>
      </c>
      <c r="F5" s="655" t="s">
        <v>401</v>
      </c>
    </row>
    <row r="6" spans="1:14" ht="16.5" customHeight="1">
      <c r="A6" s="1"/>
      <c r="B6" s="654"/>
      <c r="C6" s="14" t="s">
        <v>8</v>
      </c>
      <c r="D6" s="15"/>
      <c r="E6" s="15"/>
      <c r="F6" s="19"/>
    </row>
    <row r="7" spans="1:14" ht="16.5" customHeight="1">
      <c r="A7" s="1"/>
      <c r="B7" s="654"/>
      <c r="C7" s="14"/>
      <c r="D7" s="15"/>
      <c r="E7" s="15"/>
      <c r="F7" s="19"/>
    </row>
    <row r="8" spans="1:14" ht="16.5" customHeight="1">
      <c r="A8" s="1"/>
      <c r="B8" s="12" t="s">
        <v>402</v>
      </c>
      <c r="C8" s="14" t="s">
        <v>400</v>
      </c>
      <c r="D8" s="15"/>
      <c r="E8" s="15" t="s">
        <v>10</v>
      </c>
      <c r="F8" s="656"/>
    </row>
    <row r="9" spans="1:14" ht="16.5">
      <c r="A9" s="1"/>
      <c r="B9" s="654"/>
      <c r="C9" s="14"/>
      <c r="D9" s="15"/>
      <c r="E9" s="15" t="s">
        <v>12</v>
      </c>
      <c r="F9" s="656"/>
      <c r="M9" s="21"/>
      <c r="N9" s="20"/>
    </row>
    <row r="10" spans="1:14" ht="16.5">
      <c r="A10" s="1"/>
      <c r="B10" s="12" t="s">
        <v>404</v>
      </c>
      <c r="C10" s="661" t="s">
        <v>457</v>
      </c>
      <c r="D10" s="15"/>
      <c r="E10" s="15" t="s">
        <v>406</v>
      </c>
      <c r="F10" s="656"/>
      <c r="M10" s="21"/>
      <c r="N10" s="20"/>
    </row>
    <row r="11" spans="1:14" ht="16.5">
      <c r="A11" s="1"/>
      <c r="B11" s="654"/>
      <c r="C11" s="661" t="s">
        <v>458</v>
      </c>
      <c r="D11" s="15"/>
      <c r="E11" s="15" t="s">
        <v>15</v>
      </c>
      <c r="F11" s="657"/>
      <c r="M11" s="21"/>
      <c r="N11" s="20"/>
    </row>
    <row r="12" spans="1:14" ht="16.5">
      <c r="A12" s="1"/>
      <c r="B12" s="654"/>
      <c r="C12" s="14" t="s">
        <v>8</v>
      </c>
      <c r="D12" s="15"/>
      <c r="F12" s="23"/>
      <c r="M12" s="21"/>
      <c r="N12" s="20"/>
    </row>
    <row r="13" spans="1:14" ht="18">
      <c r="A13" s="1"/>
      <c r="B13" s="654"/>
      <c r="C13" s="14"/>
      <c r="D13" s="15"/>
      <c r="E13" s="658" t="s">
        <v>18</v>
      </c>
      <c r="F13" s="659" t="s">
        <v>68</v>
      </c>
    </row>
    <row r="14" spans="1:14" ht="18" customHeight="1">
      <c r="A14" s="1"/>
      <c r="B14" s="660" t="s">
        <v>408</v>
      </c>
      <c r="C14" s="661"/>
      <c r="D14" s="27"/>
      <c r="E14" s="1050" t="s">
        <v>19</v>
      </c>
      <c r="F14" s="1051" t="s">
        <v>68</v>
      </c>
    </row>
    <row r="15" spans="1:14" ht="18" customHeight="1">
      <c r="A15" s="1"/>
      <c r="B15" s="12"/>
      <c r="C15" s="661" t="s">
        <v>409</v>
      </c>
      <c r="D15" s="27"/>
      <c r="E15" s="1050"/>
      <c r="F15" s="1051"/>
    </row>
    <row r="16" spans="1:14" ht="18">
      <c r="A16" s="1"/>
      <c r="B16" s="12"/>
      <c r="C16" s="14" t="s">
        <v>8</v>
      </c>
      <c r="D16" s="27"/>
      <c r="E16" s="28"/>
      <c r="F16" s="29"/>
    </row>
    <row r="17" spans="1:6" ht="14">
      <c r="A17" s="1"/>
      <c r="B17" s="662"/>
      <c r="C17" s="31"/>
      <c r="D17" s="32"/>
      <c r="E17" s="32"/>
      <c r="F17" s="33"/>
    </row>
    <row r="18" spans="1:6" s="20" customFormat="1" ht="16.5">
      <c r="B18" s="37"/>
      <c r="E18" s="13" t="s">
        <v>20</v>
      </c>
      <c r="F18" s="663"/>
    </row>
    <row r="19" spans="1:6" s="20" customFormat="1" ht="16.5">
      <c r="B19" s="37"/>
      <c r="E19" s="13" t="s">
        <v>21</v>
      </c>
      <c r="F19" s="663"/>
    </row>
    <row r="20" spans="1:6" s="20" customFormat="1" ht="16.5">
      <c r="B20" s="37"/>
      <c r="E20" s="13" t="s">
        <v>410</v>
      </c>
      <c r="F20" s="663"/>
    </row>
    <row r="21" spans="1:6" ht="16.5">
      <c r="A21" s="1"/>
      <c r="B21" s="26"/>
      <c r="C21" s="41"/>
      <c r="D21" s="42"/>
      <c r="E21" s="664" t="s">
        <v>411</v>
      </c>
      <c r="F21" s="665"/>
    </row>
    <row r="22" spans="1:6" ht="16.5">
      <c r="A22" s="1"/>
      <c r="B22" s="12" t="s">
        <v>412</v>
      </c>
      <c r="C22" s="14"/>
      <c r="D22" s="14"/>
      <c r="E22" s="15"/>
      <c r="F22" s="45">
        <f>D28</f>
        <v>0</v>
      </c>
    </row>
    <row r="23" spans="1:6" ht="16.5">
      <c r="A23" s="1"/>
      <c r="B23" s="666" t="s">
        <v>23</v>
      </c>
      <c r="C23" s="14"/>
      <c r="D23" s="667">
        <v>0</v>
      </c>
      <c r="E23" s="15"/>
      <c r="F23" s="48"/>
    </row>
    <row r="24" spans="1:6" ht="16.5">
      <c r="A24" s="1"/>
      <c r="B24" s="666" t="s">
        <v>24</v>
      </c>
      <c r="C24" s="14"/>
      <c r="D24" s="47"/>
      <c r="E24" s="15"/>
      <c r="F24" s="48"/>
    </row>
    <row r="25" spans="1:6" ht="16.5">
      <c r="A25" s="1"/>
      <c r="B25" s="668" t="s">
        <v>413</v>
      </c>
      <c r="C25" s="14"/>
      <c r="D25" s="667">
        <v>0</v>
      </c>
      <c r="E25" s="15"/>
      <c r="F25" s="48"/>
    </row>
    <row r="26" spans="1:6" ht="16.5">
      <c r="A26" s="1"/>
      <c r="B26" s="668" t="s">
        <v>414</v>
      </c>
      <c r="C26" s="14"/>
      <c r="D26" s="667">
        <f>SUM(D23:D25)</f>
        <v>0</v>
      </c>
      <c r="E26" s="15" t="s">
        <v>415</v>
      </c>
      <c r="F26" s="45"/>
    </row>
    <row r="27" spans="1:6" ht="16.5">
      <c r="A27" s="1"/>
      <c r="B27" s="669"/>
      <c r="C27" s="53"/>
      <c r="D27" s="670"/>
      <c r="E27" s="15"/>
      <c r="F27" s="45"/>
    </row>
    <row r="28" spans="1:6" ht="16.5">
      <c r="A28" s="1"/>
      <c r="B28" s="668" t="s">
        <v>416</v>
      </c>
      <c r="C28" s="14"/>
      <c r="D28" s="667">
        <f>+D23-D25-D26</f>
        <v>0</v>
      </c>
      <c r="E28" s="15"/>
      <c r="F28" s="45"/>
    </row>
    <row r="29" spans="1:6" ht="16.5">
      <c r="A29" s="1"/>
      <c r="B29" s="671"/>
      <c r="C29" s="53"/>
      <c r="D29" s="53"/>
      <c r="E29" s="56"/>
      <c r="F29" s="57"/>
    </row>
    <row r="30" spans="1:6" ht="17.5">
      <c r="A30" s="2"/>
      <c r="B30" s="12" t="s">
        <v>417</v>
      </c>
      <c r="C30" s="14"/>
      <c r="D30" s="14"/>
      <c r="E30" s="60"/>
      <c r="F30" s="45">
        <f>SUM(D31:D32)</f>
        <v>0</v>
      </c>
    </row>
    <row r="31" spans="1:6" ht="17.5">
      <c r="A31" s="2"/>
      <c r="B31" s="666" t="s">
        <v>418</v>
      </c>
      <c r="C31" s="14"/>
      <c r="D31" s="667">
        <v>0</v>
      </c>
      <c r="E31" s="60"/>
      <c r="F31" s="45"/>
    </row>
    <row r="32" spans="1:6" ht="17.5">
      <c r="A32" s="2"/>
      <c r="B32" s="666" t="s">
        <v>28</v>
      </c>
      <c r="C32" s="14"/>
      <c r="D32" s="667">
        <v>0</v>
      </c>
      <c r="E32" s="60"/>
      <c r="F32" s="45"/>
    </row>
    <row r="33" spans="1:10" ht="16.5">
      <c r="A33" s="20"/>
      <c r="B33" s="671"/>
      <c r="C33" s="53"/>
      <c r="D33" s="53"/>
      <c r="E33" s="56"/>
      <c r="F33" s="57"/>
    </row>
    <row r="34" spans="1:10" ht="17.5">
      <c r="A34" s="2"/>
      <c r="B34" s="12" t="s">
        <v>29</v>
      </c>
      <c r="C34" s="14"/>
      <c r="D34" s="14"/>
      <c r="E34" s="60"/>
      <c r="F34" s="45">
        <f>SUM(F22:F32)</f>
        <v>0</v>
      </c>
    </row>
    <row r="35" spans="1:10" ht="16.5">
      <c r="A35" s="20"/>
      <c r="B35" s="1052"/>
      <c r="C35" s="1052"/>
      <c r="D35" s="14"/>
      <c r="E35" s="60"/>
      <c r="F35" s="62"/>
    </row>
    <row r="36" spans="1:10" ht="16.5">
      <c r="A36" s="20"/>
      <c r="B36" s="12" t="s">
        <v>419</v>
      </c>
      <c r="C36" s="63" t="s">
        <v>420</v>
      </c>
      <c r="D36" s="14"/>
      <c r="E36" s="60"/>
      <c r="F36" s="672"/>
    </row>
    <row r="37" spans="1:10" ht="16.5">
      <c r="A37" s="20"/>
      <c r="B37" s="12"/>
      <c r="C37" s="63"/>
      <c r="D37" s="14"/>
      <c r="E37" s="60"/>
      <c r="F37" s="64"/>
    </row>
    <row r="38" spans="1:10" ht="16.5">
      <c r="A38" s="20"/>
      <c r="B38" s="12" t="s">
        <v>421</v>
      </c>
      <c r="C38" s="63" t="s">
        <v>420</v>
      </c>
      <c r="D38" s="14"/>
      <c r="E38" s="60"/>
      <c r="F38" s="672"/>
    </row>
    <row r="39" spans="1:10" ht="16.5">
      <c r="A39" s="20"/>
      <c r="B39" s="671"/>
      <c r="C39" s="53"/>
      <c r="D39" s="53"/>
      <c r="E39" s="56"/>
      <c r="F39" s="57"/>
    </row>
    <row r="40" spans="1:10" ht="16.5">
      <c r="A40" s="20"/>
      <c r="B40" s="12" t="s">
        <v>32</v>
      </c>
      <c r="C40" s="14"/>
      <c r="D40" s="14"/>
      <c r="E40" s="60"/>
      <c r="F40" s="45">
        <f>+F34-F36-F38</f>
        <v>0</v>
      </c>
      <c r="J40" s="673"/>
    </row>
    <row r="41" spans="1:10" ht="16.5">
      <c r="A41" s="20"/>
      <c r="B41" s="654"/>
      <c r="C41" s="14"/>
      <c r="D41" s="14"/>
      <c r="E41" s="60"/>
      <c r="F41" s="48"/>
    </row>
    <row r="42" spans="1:10" ht="16.5">
      <c r="A42" s="20"/>
      <c r="B42" s="12" t="s">
        <v>33</v>
      </c>
      <c r="C42" s="14"/>
      <c r="D42" s="65"/>
      <c r="E42" s="60"/>
      <c r="F42" s="672"/>
    </row>
    <row r="43" spans="1:10" ht="15.5">
      <c r="A43" s="20"/>
      <c r="B43" s="674"/>
      <c r="C43" s="71"/>
      <c r="D43" s="71"/>
      <c r="E43" s="72"/>
      <c r="F43" s="73"/>
    </row>
    <row r="44" spans="1:10" s="20" customFormat="1" ht="46.5" customHeight="1">
      <c r="B44" s="1053" t="s">
        <v>36</v>
      </c>
      <c r="C44" s="1053"/>
      <c r="D44" s="1053"/>
      <c r="E44" s="1053"/>
      <c r="F44" s="675">
        <f>+F40-F42</f>
        <v>0</v>
      </c>
    </row>
    <row r="45" spans="1:10" ht="16.5">
      <c r="A45" s="20"/>
      <c r="B45" s="654" t="s">
        <v>37</v>
      </c>
      <c r="C45" s="14"/>
      <c r="D45" s="14"/>
      <c r="E45" s="60"/>
      <c r="F45" s="48">
        <v>0</v>
      </c>
    </row>
    <row r="46" spans="1:10" ht="16.5">
      <c r="A46" s="20"/>
      <c r="B46" s="654" t="s">
        <v>38</v>
      </c>
      <c r="C46" s="14"/>
      <c r="D46" s="14"/>
      <c r="E46" s="14"/>
      <c r="F46" s="76">
        <v>0</v>
      </c>
    </row>
    <row r="47" spans="1:10" ht="16.5">
      <c r="A47" s="20"/>
      <c r="B47" s="12" t="s">
        <v>39</v>
      </c>
      <c r="C47" s="14"/>
      <c r="D47" s="13"/>
      <c r="E47" s="14"/>
      <c r="F47" s="45">
        <f>SUM(F45:F46)</f>
        <v>0</v>
      </c>
    </row>
    <row r="48" spans="1:10" ht="14">
      <c r="A48" s="1"/>
      <c r="B48" s="26"/>
      <c r="C48" s="40"/>
      <c r="D48" s="42"/>
      <c r="E48" s="42"/>
      <c r="F48" s="77"/>
    </row>
    <row r="49" spans="1:10" ht="66" customHeight="1">
      <c r="A49" s="1"/>
      <c r="B49" s="676" t="s">
        <v>40</v>
      </c>
      <c r="C49" s="1047"/>
      <c r="D49" s="1047"/>
      <c r="E49" s="1047"/>
      <c r="F49" s="1047"/>
    </row>
    <row r="50" spans="1:10" ht="34.5" customHeight="1">
      <c r="A50" s="1"/>
      <c r="B50" s="676" t="s">
        <v>41</v>
      </c>
      <c r="C50" s="1047"/>
      <c r="D50" s="1047"/>
      <c r="E50" s="1047"/>
      <c r="F50" s="1047"/>
    </row>
    <row r="51" spans="1:10" ht="23">
      <c r="A51" s="1"/>
      <c r="B51" s="1048" t="s">
        <v>42</v>
      </c>
      <c r="C51" s="1048"/>
      <c r="D51" s="1048"/>
      <c r="E51" s="1048"/>
      <c r="F51" s="1048"/>
    </row>
    <row r="52" spans="1:10" ht="18">
      <c r="A52" s="1"/>
      <c r="B52" s="707" t="s">
        <v>459</v>
      </c>
      <c r="C52" s="708"/>
      <c r="D52" s="709"/>
      <c r="E52" s="709"/>
      <c r="F52" s="710"/>
    </row>
    <row r="53" spans="1:10" s="2" customFormat="1" ht="70.5" customHeight="1">
      <c r="B53" s="8"/>
      <c r="F53" s="680"/>
    </row>
    <row r="54" spans="1:10" s="681" customFormat="1" ht="18">
      <c r="B54" s="682" t="s">
        <v>452</v>
      </c>
      <c r="D54" s="696"/>
      <c r="F54" s="699"/>
      <c r="J54" s="685"/>
    </row>
    <row r="55" spans="1:10" s="2" customFormat="1" ht="18">
      <c r="B55" s="719" t="s">
        <v>454</v>
      </c>
      <c r="C55" s="687"/>
      <c r="D55" s="701"/>
      <c r="E55" s="689"/>
      <c r="F55" s="697" t="s">
        <v>431</v>
      </c>
    </row>
    <row r="56" spans="1:10" s="2" customFormat="1" ht="76.5" customHeight="1">
      <c r="B56" s="711"/>
      <c r="C56" s="692"/>
      <c r="D56" s="692"/>
      <c r="E56" s="694"/>
      <c r="F56" s="680"/>
    </row>
    <row r="57" spans="1:10" s="2" customFormat="1" ht="18">
      <c r="B57" s="677" t="s">
        <v>453</v>
      </c>
      <c r="D57" s="696"/>
      <c r="E57" s="696"/>
      <c r="F57" s="699"/>
    </row>
    <row r="58" spans="1:10" s="2" customFormat="1" ht="18">
      <c r="B58" s="700" t="s">
        <v>428</v>
      </c>
      <c r="C58" s="9"/>
      <c r="D58" s="701"/>
      <c r="E58" s="689"/>
      <c r="F58" s="697" t="s">
        <v>431</v>
      </c>
    </row>
    <row r="59" spans="1:10" s="2" customFormat="1" ht="18">
      <c r="B59" s="716" t="s">
        <v>460</v>
      </c>
      <c r="C59" s="712"/>
      <c r="D59" s="717"/>
      <c r="E59" s="717"/>
      <c r="F59" s="718"/>
    </row>
    <row r="60" spans="1:10" s="2" customFormat="1" ht="76.5" customHeight="1">
      <c r="B60" s="711"/>
      <c r="C60" s="692"/>
      <c r="D60" s="712"/>
      <c r="E60" s="693"/>
      <c r="F60" s="718"/>
    </row>
    <row r="61" spans="1:10" s="2" customFormat="1" ht="18">
      <c r="B61" s="720" t="s">
        <v>45</v>
      </c>
      <c r="D61" s="696" t="s">
        <v>434</v>
      </c>
      <c r="E61" s="696"/>
      <c r="F61" s="699"/>
    </row>
    <row r="62" spans="1:10" s="2" customFormat="1" ht="18">
      <c r="B62" s="700" t="s">
        <v>46</v>
      </c>
      <c r="C62" s="9"/>
      <c r="D62" s="701" t="s">
        <v>46</v>
      </c>
      <c r="E62" s="689"/>
      <c r="F62" s="697" t="s">
        <v>431</v>
      </c>
    </row>
    <row r="63" spans="1:10" ht="14">
      <c r="A63" s="1"/>
    </row>
    <row r="64" spans="1:10" ht="14">
      <c r="A64" s="1"/>
    </row>
    <row r="65" spans="1:1" ht="14">
      <c r="A65" s="1"/>
    </row>
    <row r="66" spans="1:1" ht="14">
      <c r="A66" s="85"/>
    </row>
    <row r="67" spans="1:1" ht="14">
      <c r="A67" s="1"/>
    </row>
    <row r="68" spans="1:1" ht="14">
      <c r="A68" s="1"/>
    </row>
    <row r="69" spans="1:1" ht="14">
      <c r="A69" s="1"/>
    </row>
    <row r="70" spans="1:1" ht="14">
      <c r="A70" s="1"/>
    </row>
    <row r="71" spans="1:1" ht="14">
      <c r="A71" s="1"/>
    </row>
    <row r="72" spans="1:1" ht="14">
      <c r="A72" s="1"/>
    </row>
    <row r="73" spans="1:1" ht="14">
      <c r="A73" s="1"/>
    </row>
    <row r="74" spans="1:1" ht="14">
      <c r="A74" s="1"/>
    </row>
    <row r="75" spans="1:1" ht="14">
      <c r="A75" s="1"/>
    </row>
    <row r="76" spans="1:1" ht="14">
      <c r="A76" s="1"/>
    </row>
  </sheetData>
  <sheetProtection selectLockedCells="1" selectUnlockedCells="1"/>
  <mergeCells count="8">
    <mergeCell ref="C50:F50"/>
    <mergeCell ref="B51:F51"/>
    <mergeCell ref="B1:F1"/>
    <mergeCell ref="E14:E15"/>
    <mergeCell ref="F14:F15"/>
    <mergeCell ref="B35:C35"/>
    <mergeCell ref="B44:E44"/>
    <mergeCell ref="C49:F49"/>
  </mergeCells>
  <pageMargins left="0.1701388888888889" right="0.1701388888888889" top="0.3" bottom="0.27986111111111112" header="0.51180555555555551" footer="0.51180555555555551"/>
  <pageSetup paperSize="9" scale="54"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534C-FF5A-4C68-B134-3F55AD2FB877}">
  <sheetPr>
    <pageSetUpPr autoPageBreaks="0" fitToPage="1"/>
  </sheetPr>
  <dimension ref="A1:W243"/>
  <sheetViews>
    <sheetView showRuler="0" view="pageBreakPreview" topLeftCell="H1" zoomScale="80" zoomScaleNormal="80" zoomScaleSheetLayoutView="80" workbookViewId="0">
      <selection activeCell="Q9" sqref="Q9"/>
    </sheetView>
  </sheetViews>
  <sheetFormatPr defaultColWidth="9.08984375" defaultRowHeight="13"/>
  <cols>
    <col min="1" max="1" width="20.36328125" style="811" hidden="1" customWidth="1"/>
    <col min="2" max="2" width="10.54296875" style="811" hidden="1" customWidth="1"/>
    <col min="3" max="4" width="8.6328125" style="798" hidden="1" customWidth="1"/>
    <col min="5" max="5" width="13.6328125" style="798" hidden="1" customWidth="1"/>
    <col min="6" max="6" width="10.54296875" style="811" hidden="1" customWidth="1"/>
    <col min="7" max="7" width="26.453125" style="811" hidden="1" customWidth="1"/>
    <col min="8" max="8" width="10.08984375" style="976" customWidth="1"/>
    <col min="9" max="9" width="7.6328125" style="811" customWidth="1"/>
    <col min="10" max="10" width="6.6328125" style="976" customWidth="1"/>
    <col min="11" max="11" width="53.36328125" style="798" customWidth="1"/>
    <col min="12" max="13" width="18.36328125" style="977" hidden="1" customWidth="1"/>
    <col min="14" max="14" width="18.36328125" style="978" hidden="1" customWidth="1"/>
    <col min="15" max="15" width="12.453125" style="977" customWidth="1"/>
    <col min="16" max="16" width="12.1796875" style="977" customWidth="1"/>
    <col min="17" max="17" width="10.6328125" style="978" customWidth="1"/>
    <col min="18" max="18" width="8.08984375" style="977" customWidth="1"/>
    <col min="19" max="19" width="14.36328125" style="977" customWidth="1"/>
    <col min="20" max="22" width="18.36328125" style="977" customWidth="1"/>
    <col min="23" max="23" width="32.6328125" style="977" customWidth="1"/>
    <col min="24" max="16384" width="9.08984375" style="803"/>
  </cols>
  <sheetData>
    <row r="1" spans="1:23" ht="26.25" customHeight="1">
      <c r="A1" s="798"/>
      <c r="B1" s="798"/>
      <c r="C1" s="799"/>
      <c r="D1" s="799"/>
      <c r="E1" s="799"/>
      <c r="F1" s="799"/>
      <c r="G1" s="799"/>
      <c r="H1" s="800" t="s">
        <v>503</v>
      </c>
      <c r="I1" s="799"/>
      <c r="J1" s="799"/>
      <c r="K1" s="799"/>
      <c r="L1" s="799"/>
      <c r="M1" s="799"/>
      <c r="N1" s="799"/>
      <c r="O1" s="799"/>
      <c r="P1" s="799"/>
      <c r="Q1" s="801"/>
      <c r="R1" s="799"/>
      <c r="S1" s="799"/>
      <c r="T1" s="799"/>
      <c r="U1" s="799"/>
      <c r="V1" s="799"/>
      <c r="W1" s="802" t="s">
        <v>504</v>
      </c>
    </row>
    <row r="2" spans="1:23" ht="26.25" customHeight="1">
      <c r="A2" s="798"/>
      <c r="B2" s="798"/>
      <c r="C2" s="804"/>
      <c r="D2" s="804"/>
      <c r="E2" s="804"/>
      <c r="F2" s="804"/>
      <c r="G2" s="804"/>
      <c r="H2" s="805" t="s">
        <v>505</v>
      </c>
      <c r="I2" s="804"/>
      <c r="J2" s="804"/>
      <c r="K2" s="804"/>
      <c r="L2" s="804"/>
      <c r="M2" s="804"/>
      <c r="N2" s="804"/>
      <c r="O2" s="804"/>
      <c r="P2" s="804"/>
      <c r="Q2" s="804"/>
      <c r="R2" s="804"/>
      <c r="S2" s="804"/>
      <c r="T2" s="804"/>
      <c r="U2" s="804"/>
      <c r="V2" s="804"/>
      <c r="W2" s="806" t="s">
        <v>506</v>
      </c>
    </row>
    <row r="3" spans="1:23" ht="26.25" customHeight="1" thickBot="1">
      <c r="A3" s="798"/>
      <c r="B3" s="798"/>
      <c r="C3" s="807"/>
      <c r="D3" s="807"/>
      <c r="E3" s="807"/>
      <c r="F3" s="807"/>
      <c r="G3" s="807"/>
      <c r="H3" s="808" t="s">
        <v>507</v>
      </c>
      <c r="I3" s="809"/>
      <c r="J3" s="809"/>
      <c r="K3" s="809"/>
      <c r="L3" s="809"/>
      <c r="M3" s="809"/>
      <c r="N3" s="809"/>
      <c r="O3" s="809"/>
      <c r="P3" s="809"/>
      <c r="Q3" s="809"/>
      <c r="R3" s="809"/>
      <c r="S3" s="809"/>
      <c r="T3" s="809"/>
      <c r="U3" s="809"/>
      <c r="V3" s="809"/>
      <c r="W3" s="810" t="s">
        <v>508</v>
      </c>
    </row>
    <row r="4" spans="1:23" ht="28.5" customHeight="1">
      <c r="B4" s="812"/>
      <c r="F4" s="798"/>
      <c r="G4" s="798"/>
      <c r="H4" s="813" t="s">
        <v>509</v>
      </c>
      <c r="I4" s="814"/>
      <c r="J4" s="814"/>
      <c r="K4" s="814"/>
      <c r="L4" s="814"/>
      <c r="M4" s="814"/>
      <c r="N4" s="814"/>
      <c r="O4" s="814"/>
      <c r="P4" s="814"/>
      <c r="Q4" s="814"/>
      <c r="R4" s="814"/>
      <c r="S4" s="814"/>
      <c r="T4" s="814"/>
      <c r="U4" s="814"/>
      <c r="V4" s="814"/>
      <c r="W4" s="815"/>
    </row>
    <row r="5" spans="1:23" ht="25.5" customHeight="1">
      <c r="B5" s="816"/>
      <c r="F5" s="798"/>
      <c r="G5" s="798"/>
      <c r="H5" s="817"/>
      <c r="I5" s="818"/>
      <c r="J5" s="818"/>
      <c r="K5" s="818"/>
      <c r="L5" s="818"/>
      <c r="M5" s="818"/>
      <c r="N5" s="818"/>
      <c r="O5" s="818"/>
      <c r="P5" s="818"/>
      <c r="Q5" s="818"/>
      <c r="R5" s="996" t="s">
        <v>510</v>
      </c>
      <c r="S5" s="997"/>
      <c r="T5" s="997"/>
      <c r="U5" s="997"/>
      <c r="V5" s="997"/>
      <c r="W5" s="998"/>
    </row>
    <row r="6" spans="1:23" ht="25.5" customHeight="1">
      <c r="B6" s="816"/>
      <c r="F6" s="798"/>
      <c r="G6" s="798"/>
      <c r="H6" s="817"/>
      <c r="I6" s="818"/>
      <c r="J6" s="818"/>
      <c r="K6" s="818"/>
      <c r="L6" s="818"/>
      <c r="M6" s="818"/>
      <c r="N6" s="818"/>
      <c r="O6" s="818"/>
      <c r="P6" s="818"/>
      <c r="Q6" s="818"/>
      <c r="R6" s="999" t="s">
        <v>511</v>
      </c>
      <c r="S6" s="1000"/>
      <c r="T6" s="1000"/>
      <c r="U6" s="1000"/>
      <c r="V6" s="1000"/>
      <c r="W6" s="1001"/>
    </row>
    <row r="7" spans="1:23" s="827" customFormat="1" ht="90" customHeight="1" thickBot="1">
      <c r="A7" s="819" t="s">
        <v>512</v>
      </c>
      <c r="B7" s="820" t="s">
        <v>513</v>
      </c>
      <c r="C7" s="821" t="s">
        <v>514</v>
      </c>
      <c r="D7" s="821" t="s">
        <v>515</v>
      </c>
      <c r="E7" s="822" t="s">
        <v>516</v>
      </c>
      <c r="F7" s="823" t="s">
        <v>513</v>
      </c>
      <c r="G7" s="821" t="s">
        <v>517</v>
      </c>
      <c r="H7" s="824" t="s">
        <v>518</v>
      </c>
      <c r="I7" s="824" t="s">
        <v>205</v>
      </c>
      <c r="J7" s="824" t="s">
        <v>206</v>
      </c>
      <c r="K7" s="824" t="s">
        <v>519</v>
      </c>
      <c r="L7" s="824" t="s">
        <v>520</v>
      </c>
      <c r="M7" s="824" t="s">
        <v>521</v>
      </c>
      <c r="N7" s="824" t="s">
        <v>522</v>
      </c>
      <c r="O7" s="825" t="s">
        <v>523</v>
      </c>
      <c r="P7" s="825" t="s">
        <v>524</v>
      </c>
      <c r="Q7" s="826" t="s">
        <v>525</v>
      </c>
      <c r="R7" s="825" t="s">
        <v>526</v>
      </c>
      <c r="S7" s="825" t="s">
        <v>527</v>
      </c>
      <c r="T7" s="825" t="s">
        <v>528</v>
      </c>
      <c r="U7" s="825" t="s">
        <v>529</v>
      </c>
      <c r="V7" s="825" t="s">
        <v>530</v>
      </c>
      <c r="W7" s="825" t="s">
        <v>531</v>
      </c>
    </row>
    <row r="8" spans="1:23" ht="24.9" customHeight="1">
      <c r="A8" s="828" t="s">
        <v>532</v>
      </c>
      <c r="B8" s="829"/>
      <c r="C8" s="830"/>
      <c r="D8" s="831"/>
      <c r="E8" s="832"/>
      <c r="F8" s="829"/>
      <c r="G8" s="829"/>
      <c r="H8" s="833"/>
      <c r="I8" s="834"/>
      <c r="J8" s="835"/>
      <c r="K8" s="836" t="s">
        <v>533</v>
      </c>
      <c r="L8" s="837"/>
      <c r="M8" s="837"/>
      <c r="N8" s="835"/>
      <c r="O8" s="837"/>
      <c r="P8" s="835"/>
      <c r="Q8" s="835"/>
      <c r="R8" s="835"/>
      <c r="S8" s="835"/>
      <c r="T8" s="835"/>
      <c r="U8" s="835"/>
      <c r="V8" s="835"/>
      <c r="W8" s="838" t="s">
        <v>534</v>
      </c>
    </row>
    <row r="9" spans="1:23" ht="32.25" customHeight="1">
      <c r="A9" s="828" t="s">
        <v>532</v>
      </c>
      <c r="B9" s="829"/>
      <c r="C9" s="830"/>
      <c r="D9" s="831"/>
      <c r="E9" s="832"/>
      <c r="F9" s="829"/>
      <c r="G9" s="829"/>
      <c r="H9" s="833"/>
      <c r="I9" s="834"/>
      <c r="J9" s="835"/>
      <c r="K9" s="836" t="s">
        <v>535</v>
      </c>
      <c r="L9" s="837"/>
      <c r="M9" s="837"/>
      <c r="N9" s="835"/>
      <c r="O9" s="837"/>
      <c r="P9" s="835"/>
      <c r="Q9" s="835"/>
      <c r="R9" s="835"/>
      <c r="S9" s="835"/>
      <c r="T9" s="835"/>
      <c r="U9" s="835"/>
      <c r="V9" s="835"/>
      <c r="W9" s="838" t="s">
        <v>534</v>
      </c>
    </row>
    <row r="10" spans="1:23" ht="87.5" customHeight="1">
      <c r="A10" s="839" t="s">
        <v>536</v>
      </c>
      <c r="B10" s="840"/>
      <c r="C10" s="841"/>
      <c r="D10" s="842"/>
      <c r="E10" s="843"/>
      <c r="F10" s="844"/>
      <c r="G10" s="845"/>
      <c r="H10" s="846" t="s">
        <v>537</v>
      </c>
      <c r="I10" s="847">
        <v>1</v>
      </c>
      <c r="J10" s="848" t="s">
        <v>538</v>
      </c>
      <c r="K10" s="849" t="s">
        <v>539</v>
      </c>
      <c r="L10" s="850" t="s">
        <v>540</v>
      </c>
      <c r="M10" s="851" t="s">
        <v>541</v>
      </c>
      <c r="N10" s="848" t="s">
        <v>542</v>
      </c>
      <c r="O10" s="852">
        <v>967364</v>
      </c>
      <c r="P10" s="853">
        <v>967364</v>
      </c>
      <c r="Q10" s="854"/>
      <c r="R10" s="855">
        <f t="shared" ref="R10:R13" si="0">I10</f>
        <v>1</v>
      </c>
      <c r="S10" s="856">
        <f>T10/P10</f>
        <v>0.05</v>
      </c>
      <c r="T10" s="857">
        <v>47489</v>
      </c>
      <c r="U10" s="858">
        <v>0</v>
      </c>
      <c r="V10" s="858">
        <f>T10+U10</f>
        <v>47489</v>
      </c>
      <c r="W10" s="859" t="s">
        <v>949</v>
      </c>
    </row>
    <row r="11" spans="1:23" ht="27" customHeight="1">
      <c r="A11" s="839" t="s">
        <v>536</v>
      </c>
      <c r="B11" s="840"/>
      <c r="C11" s="841"/>
      <c r="D11" s="842"/>
      <c r="E11" s="843"/>
      <c r="F11" s="844"/>
      <c r="G11" s="845"/>
      <c r="H11" s="846" t="s">
        <v>543</v>
      </c>
      <c r="I11" s="847">
        <v>1</v>
      </c>
      <c r="J11" s="848" t="s">
        <v>538</v>
      </c>
      <c r="K11" s="849" t="s">
        <v>544</v>
      </c>
      <c r="L11" s="850" t="s">
        <v>540</v>
      </c>
      <c r="M11" s="851" t="s">
        <v>541</v>
      </c>
      <c r="N11" s="848" t="s">
        <v>542</v>
      </c>
      <c r="O11" s="852">
        <v>0</v>
      </c>
      <c r="P11" s="853">
        <v>0</v>
      </c>
      <c r="Q11" s="854"/>
      <c r="R11" s="855">
        <f t="shared" si="0"/>
        <v>1</v>
      </c>
      <c r="S11" s="856">
        <v>0</v>
      </c>
      <c r="T11" s="857">
        <f>((O11*R11)*S11)</f>
        <v>0</v>
      </c>
      <c r="U11" s="858">
        <v>0</v>
      </c>
      <c r="V11" s="858">
        <f>T11+U11</f>
        <v>0</v>
      </c>
      <c r="W11" s="859" t="s">
        <v>545</v>
      </c>
    </row>
    <row r="12" spans="1:23" ht="27" customHeight="1">
      <c r="A12" s="839" t="s">
        <v>536</v>
      </c>
      <c r="B12" s="840"/>
      <c r="C12" s="841"/>
      <c r="D12" s="842"/>
      <c r="E12" s="843"/>
      <c r="F12" s="844"/>
      <c r="G12" s="845"/>
      <c r="H12" s="846" t="s">
        <v>546</v>
      </c>
      <c r="I12" s="847">
        <v>1</v>
      </c>
      <c r="J12" s="848" t="s">
        <v>538</v>
      </c>
      <c r="K12" s="849" t="s">
        <v>547</v>
      </c>
      <c r="L12" s="850" t="s">
        <v>548</v>
      </c>
      <c r="M12" s="851" t="s">
        <v>549</v>
      </c>
      <c r="N12" s="848" t="s">
        <v>550</v>
      </c>
      <c r="O12" s="852">
        <v>0</v>
      </c>
      <c r="P12" s="853">
        <v>0</v>
      </c>
      <c r="Q12" s="854"/>
      <c r="R12" s="855">
        <f t="shared" si="0"/>
        <v>1</v>
      </c>
      <c r="S12" s="856">
        <v>0</v>
      </c>
      <c r="T12" s="857">
        <f t="shared" ref="T12:T13" si="1">((O12*R12)*S12)</f>
        <v>0</v>
      </c>
      <c r="U12" s="858">
        <v>0</v>
      </c>
      <c r="V12" s="858">
        <f t="shared" ref="V12:V13" si="2">T12+U12</f>
        <v>0</v>
      </c>
      <c r="W12" s="859" t="s">
        <v>545</v>
      </c>
    </row>
    <row r="13" spans="1:23" s="863" customFormat="1" ht="50">
      <c r="A13" s="839" t="s">
        <v>536</v>
      </c>
      <c r="B13" s="840"/>
      <c r="C13" s="841"/>
      <c r="D13" s="842"/>
      <c r="E13" s="843"/>
      <c r="F13" s="844"/>
      <c r="G13" s="845"/>
      <c r="H13" s="846" t="s">
        <v>551</v>
      </c>
      <c r="I13" s="847">
        <v>1</v>
      </c>
      <c r="J13" s="848" t="s">
        <v>538</v>
      </c>
      <c r="K13" s="849" t="s">
        <v>552</v>
      </c>
      <c r="L13" s="850" t="s">
        <v>553</v>
      </c>
      <c r="M13" s="851" t="s">
        <v>554</v>
      </c>
      <c r="N13" s="848" t="s">
        <v>550</v>
      </c>
      <c r="O13" s="860">
        <v>0</v>
      </c>
      <c r="P13" s="861">
        <v>0</v>
      </c>
      <c r="Q13" s="862"/>
      <c r="R13" s="855">
        <f t="shared" si="0"/>
        <v>1</v>
      </c>
      <c r="S13" s="856">
        <v>0</v>
      </c>
      <c r="T13" s="857">
        <f t="shared" si="1"/>
        <v>0</v>
      </c>
      <c r="U13" s="858">
        <v>0</v>
      </c>
      <c r="V13" s="858">
        <f t="shared" si="2"/>
        <v>0</v>
      </c>
      <c r="W13" s="859" t="s">
        <v>545</v>
      </c>
    </row>
    <row r="14" spans="1:23" ht="24" customHeight="1">
      <c r="A14" s="828" t="s">
        <v>532</v>
      </c>
      <c r="B14" s="829"/>
      <c r="C14" s="830"/>
      <c r="D14" s="831"/>
      <c r="E14" s="832"/>
      <c r="F14" s="829"/>
      <c r="G14" s="829"/>
      <c r="H14" s="833"/>
      <c r="I14" s="834"/>
      <c r="J14" s="835"/>
      <c r="K14" s="836" t="s">
        <v>555</v>
      </c>
      <c r="L14" s="837"/>
      <c r="M14" s="837"/>
      <c r="N14" s="835"/>
      <c r="O14" s="837"/>
      <c r="P14" s="835"/>
      <c r="Q14" s="835"/>
      <c r="R14" s="835"/>
      <c r="S14" s="835"/>
      <c r="T14" s="835"/>
      <c r="U14" s="835"/>
      <c r="V14" s="835"/>
      <c r="W14" s="838" t="s">
        <v>534</v>
      </c>
    </row>
    <row r="15" spans="1:23" ht="27" customHeight="1">
      <c r="A15" s="839" t="s">
        <v>536</v>
      </c>
      <c r="B15" s="840"/>
      <c r="C15" s="841"/>
      <c r="D15" s="842"/>
      <c r="E15" s="843"/>
      <c r="F15" s="844"/>
      <c r="G15" s="845"/>
      <c r="H15" s="846" t="s">
        <v>556</v>
      </c>
      <c r="I15" s="847">
        <v>3</v>
      </c>
      <c r="J15" s="848" t="s">
        <v>538</v>
      </c>
      <c r="K15" s="864" t="s">
        <v>557</v>
      </c>
      <c r="L15" s="850" t="s">
        <v>558</v>
      </c>
      <c r="M15" s="851" t="s">
        <v>541</v>
      </c>
      <c r="N15" s="848" t="s">
        <v>542</v>
      </c>
      <c r="O15" s="852">
        <v>487</v>
      </c>
      <c r="P15" s="853">
        <v>1461</v>
      </c>
      <c r="Q15" s="854" t="s">
        <v>559</v>
      </c>
      <c r="R15" s="855">
        <f t="shared" ref="R15:R16" si="3">I15</f>
        <v>3</v>
      </c>
      <c r="S15" s="856">
        <v>0.9</v>
      </c>
      <c r="T15" s="857">
        <f t="shared" ref="T15:T16" si="4">((O15*R15)*S15)</f>
        <v>1315</v>
      </c>
      <c r="U15" s="858">
        <v>0</v>
      </c>
      <c r="V15" s="858">
        <f t="shared" ref="V15:V16" si="5">T15+U15</f>
        <v>1315</v>
      </c>
      <c r="W15" s="859" t="s">
        <v>534</v>
      </c>
    </row>
    <row r="16" spans="1:23" ht="27" customHeight="1">
      <c r="A16" s="839" t="s">
        <v>536</v>
      </c>
      <c r="B16" s="840"/>
      <c r="C16" s="841"/>
      <c r="D16" s="842"/>
      <c r="E16" s="843"/>
      <c r="F16" s="844"/>
      <c r="G16" s="845"/>
      <c r="H16" s="846" t="s">
        <v>560</v>
      </c>
      <c r="I16" s="847">
        <v>1</v>
      </c>
      <c r="J16" s="848" t="s">
        <v>538</v>
      </c>
      <c r="K16" s="849" t="s">
        <v>561</v>
      </c>
      <c r="L16" s="850" t="s">
        <v>558</v>
      </c>
      <c r="M16" s="851" t="s">
        <v>541</v>
      </c>
      <c r="N16" s="848" t="s">
        <v>542</v>
      </c>
      <c r="O16" s="852">
        <v>7123</v>
      </c>
      <c r="P16" s="853">
        <v>7123</v>
      </c>
      <c r="Q16" s="854" t="s">
        <v>559</v>
      </c>
      <c r="R16" s="855">
        <f t="shared" si="3"/>
        <v>1</v>
      </c>
      <c r="S16" s="856">
        <v>0.9</v>
      </c>
      <c r="T16" s="857">
        <f t="shared" si="4"/>
        <v>6411</v>
      </c>
      <c r="U16" s="858">
        <v>0</v>
      </c>
      <c r="V16" s="858">
        <f t="shared" si="5"/>
        <v>6411</v>
      </c>
      <c r="W16" s="859" t="s">
        <v>562</v>
      </c>
    </row>
    <row r="17" spans="1:23" ht="24" customHeight="1">
      <c r="A17" s="828" t="s">
        <v>532</v>
      </c>
      <c r="B17" s="829"/>
      <c r="C17" s="830"/>
      <c r="D17" s="831"/>
      <c r="E17" s="832"/>
      <c r="F17" s="829"/>
      <c r="G17" s="829"/>
      <c r="H17" s="833"/>
      <c r="I17" s="834"/>
      <c r="J17" s="835"/>
      <c r="K17" s="836" t="s">
        <v>563</v>
      </c>
      <c r="L17" s="837"/>
      <c r="M17" s="837"/>
      <c r="N17" s="835"/>
      <c r="O17" s="837"/>
      <c r="P17" s="835"/>
      <c r="Q17" s="835"/>
      <c r="R17" s="835"/>
      <c r="S17" s="835"/>
      <c r="T17" s="835"/>
      <c r="U17" s="835"/>
      <c r="V17" s="835"/>
      <c r="W17" s="838" t="s">
        <v>534</v>
      </c>
    </row>
    <row r="18" spans="1:23" ht="27" customHeight="1">
      <c r="A18" s="839" t="s">
        <v>536</v>
      </c>
      <c r="B18" s="840"/>
      <c r="C18" s="841"/>
      <c r="D18" s="842"/>
      <c r="E18" s="843"/>
      <c r="F18" s="844"/>
      <c r="G18" s="845"/>
      <c r="H18" s="846" t="s">
        <v>564</v>
      </c>
      <c r="I18" s="847">
        <v>1</v>
      </c>
      <c r="J18" s="848" t="s">
        <v>538</v>
      </c>
      <c r="K18" s="849" t="s">
        <v>557</v>
      </c>
      <c r="L18" s="850" t="s">
        <v>558</v>
      </c>
      <c r="M18" s="851" t="s">
        <v>541</v>
      </c>
      <c r="N18" s="848" t="s">
        <v>542</v>
      </c>
      <c r="O18" s="852">
        <v>488</v>
      </c>
      <c r="P18" s="853">
        <v>488</v>
      </c>
      <c r="Q18" s="854" t="s">
        <v>559</v>
      </c>
      <c r="R18" s="855">
        <f t="shared" ref="R18" si="6">I18</f>
        <v>1</v>
      </c>
      <c r="S18" s="856">
        <v>0.9</v>
      </c>
      <c r="T18" s="857">
        <f>((O18*R18)*S18)</f>
        <v>439</v>
      </c>
      <c r="U18" s="858">
        <v>0</v>
      </c>
      <c r="V18" s="858">
        <f>T18+U18</f>
        <v>439</v>
      </c>
      <c r="W18" s="859" t="s">
        <v>534</v>
      </c>
    </row>
    <row r="19" spans="1:23" ht="24" customHeight="1">
      <c r="A19" s="828" t="s">
        <v>532</v>
      </c>
      <c r="B19" s="829"/>
      <c r="C19" s="830"/>
      <c r="D19" s="831"/>
      <c r="E19" s="832"/>
      <c r="F19" s="829"/>
      <c r="G19" s="829"/>
      <c r="H19" s="833"/>
      <c r="I19" s="834"/>
      <c r="J19" s="835"/>
      <c r="K19" s="836" t="s">
        <v>565</v>
      </c>
      <c r="L19" s="837"/>
      <c r="M19" s="837"/>
      <c r="N19" s="835"/>
      <c r="O19" s="837"/>
      <c r="P19" s="835"/>
      <c r="Q19" s="835"/>
      <c r="R19" s="835"/>
      <c r="S19" s="835"/>
      <c r="T19" s="835"/>
      <c r="U19" s="835"/>
      <c r="V19" s="835"/>
      <c r="W19" s="838" t="s">
        <v>534</v>
      </c>
    </row>
    <row r="20" spans="1:23" ht="27" customHeight="1">
      <c r="A20" s="839" t="s">
        <v>536</v>
      </c>
      <c r="B20" s="840"/>
      <c r="C20" s="841"/>
      <c r="D20" s="842"/>
      <c r="E20" s="843"/>
      <c r="F20" s="844"/>
      <c r="G20" s="845"/>
      <c r="H20" s="846" t="s">
        <v>566</v>
      </c>
      <c r="I20" s="847">
        <v>1</v>
      </c>
      <c r="J20" s="848" t="s">
        <v>538</v>
      </c>
      <c r="K20" s="849" t="s">
        <v>567</v>
      </c>
      <c r="L20" s="850" t="s">
        <v>558</v>
      </c>
      <c r="M20" s="851" t="s">
        <v>541</v>
      </c>
      <c r="N20" s="848" t="s">
        <v>542</v>
      </c>
      <c r="O20" s="852">
        <v>861</v>
      </c>
      <c r="P20" s="853">
        <v>861</v>
      </c>
      <c r="Q20" s="854" t="s">
        <v>559</v>
      </c>
      <c r="R20" s="855">
        <f t="shared" ref="R20" si="7">I20</f>
        <v>1</v>
      </c>
      <c r="S20" s="856">
        <v>0.9</v>
      </c>
      <c r="T20" s="857">
        <f>((O20*R20)*S20)</f>
        <v>775</v>
      </c>
      <c r="U20" s="858">
        <v>0</v>
      </c>
      <c r="V20" s="858">
        <f>T20+U20</f>
        <v>775</v>
      </c>
      <c r="W20" s="859" t="s">
        <v>534</v>
      </c>
    </row>
    <row r="21" spans="1:23" ht="24" customHeight="1">
      <c r="A21" s="828" t="s">
        <v>532</v>
      </c>
      <c r="B21" s="829"/>
      <c r="C21" s="830"/>
      <c r="D21" s="831"/>
      <c r="E21" s="832"/>
      <c r="F21" s="829"/>
      <c r="G21" s="829"/>
      <c r="H21" s="833"/>
      <c r="I21" s="834"/>
      <c r="J21" s="835"/>
      <c r="K21" s="836" t="s">
        <v>568</v>
      </c>
      <c r="L21" s="837"/>
      <c r="M21" s="837"/>
      <c r="N21" s="835"/>
      <c r="O21" s="837"/>
      <c r="P21" s="835"/>
      <c r="Q21" s="835"/>
      <c r="R21" s="835"/>
      <c r="S21" s="835"/>
      <c r="T21" s="835"/>
      <c r="U21" s="835"/>
      <c r="V21" s="835"/>
      <c r="W21" s="838" t="s">
        <v>534</v>
      </c>
    </row>
    <row r="22" spans="1:23" ht="27" customHeight="1">
      <c r="A22" s="839" t="s">
        <v>536</v>
      </c>
      <c r="B22" s="840"/>
      <c r="C22" s="841"/>
      <c r="D22" s="842"/>
      <c r="E22" s="843"/>
      <c r="F22" s="844"/>
      <c r="G22" s="845"/>
      <c r="H22" s="846" t="s">
        <v>569</v>
      </c>
      <c r="I22" s="847">
        <v>1</v>
      </c>
      <c r="J22" s="848" t="s">
        <v>538</v>
      </c>
      <c r="K22" s="849" t="s">
        <v>570</v>
      </c>
      <c r="L22" s="850" t="s">
        <v>540</v>
      </c>
      <c r="M22" s="851" t="s">
        <v>541</v>
      </c>
      <c r="N22" s="848" t="s">
        <v>542</v>
      </c>
      <c r="O22" s="852">
        <v>0</v>
      </c>
      <c r="P22" s="861">
        <v>0</v>
      </c>
      <c r="Q22" s="862"/>
      <c r="R22" s="855">
        <f t="shared" ref="R22:R52" si="8">I22</f>
        <v>1</v>
      </c>
      <c r="S22" s="856">
        <v>0</v>
      </c>
      <c r="T22" s="857">
        <f t="shared" ref="T22:T33" si="9">((O22*R22)*S22)</f>
        <v>0</v>
      </c>
      <c r="U22" s="858">
        <v>0</v>
      </c>
      <c r="V22" s="858">
        <f t="shared" ref="V22:V33" si="10">T22+U22</f>
        <v>0</v>
      </c>
      <c r="W22" s="859" t="s">
        <v>545</v>
      </c>
    </row>
    <row r="23" spans="1:23" ht="27" customHeight="1">
      <c r="A23" s="839" t="s">
        <v>536</v>
      </c>
      <c r="B23" s="840"/>
      <c r="C23" s="841"/>
      <c r="D23" s="842"/>
      <c r="E23" s="843"/>
      <c r="F23" s="844"/>
      <c r="G23" s="845"/>
      <c r="H23" s="846" t="s">
        <v>571</v>
      </c>
      <c r="I23" s="847">
        <v>5</v>
      </c>
      <c r="J23" s="848" t="s">
        <v>538</v>
      </c>
      <c r="K23" s="864" t="s">
        <v>572</v>
      </c>
      <c r="L23" s="850" t="s">
        <v>540</v>
      </c>
      <c r="M23" s="851" t="s">
        <v>541</v>
      </c>
      <c r="N23" s="848" t="s">
        <v>542</v>
      </c>
      <c r="O23" s="852">
        <v>0</v>
      </c>
      <c r="P23" s="861">
        <v>0</v>
      </c>
      <c r="Q23" s="862"/>
      <c r="R23" s="855">
        <f t="shared" si="8"/>
        <v>5</v>
      </c>
      <c r="S23" s="856">
        <v>0</v>
      </c>
      <c r="T23" s="857">
        <f t="shared" si="9"/>
        <v>0</v>
      </c>
      <c r="U23" s="858">
        <v>0</v>
      </c>
      <c r="V23" s="858">
        <f t="shared" si="10"/>
        <v>0</v>
      </c>
      <c r="W23" s="859" t="s">
        <v>545</v>
      </c>
    </row>
    <row r="24" spans="1:23" ht="27" customHeight="1">
      <c r="A24" s="839" t="s">
        <v>536</v>
      </c>
      <c r="B24" s="840"/>
      <c r="C24" s="841"/>
      <c r="D24" s="842"/>
      <c r="E24" s="843"/>
      <c r="F24" s="844"/>
      <c r="G24" s="845"/>
      <c r="H24" s="846" t="s">
        <v>573</v>
      </c>
      <c r="I24" s="847">
        <v>1</v>
      </c>
      <c r="J24" s="848" t="s">
        <v>538</v>
      </c>
      <c r="K24" s="849" t="s">
        <v>574</v>
      </c>
      <c r="L24" s="850" t="s">
        <v>548</v>
      </c>
      <c r="M24" s="851" t="s">
        <v>549</v>
      </c>
      <c r="N24" s="848" t="s">
        <v>550</v>
      </c>
      <c r="O24" s="852">
        <v>0</v>
      </c>
      <c r="P24" s="861">
        <v>0</v>
      </c>
      <c r="Q24" s="862"/>
      <c r="R24" s="855">
        <f t="shared" si="8"/>
        <v>1</v>
      </c>
      <c r="S24" s="856">
        <v>0</v>
      </c>
      <c r="T24" s="857">
        <f t="shared" si="9"/>
        <v>0</v>
      </c>
      <c r="U24" s="858">
        <v>0</v>
      </c>
      <c r="V24" s="858">
        <f t="shared" si="10"/>
        <v>0</v>
      </c>
      <c r="W24" s="859" t="s">
        <v>545</v>
      </c>
    </row>
    <row r="25" spans="1:23" s="863" customFormat="1" ht="27" customHeight="1">
      <c r="A25" s="839" t="s">
        <v>536</v>
      </c>
      <c r="B25" s="840"/>
      <c r="C25" s="841"/>
      <c r="D25" s="842"/>
      <c r="E25" s="843"/>
      <c r="F25" s="844"/>
      <c r="G25" s="845"/>
      <c r="H25" s="846" t="s">
        <v>575</v>
      </c>
      <c r="I25" s="847">
        <v>1</v>
      </c>
      <c r="J25" s="848" t="s">
        <v>538</v>
      </c>
      <c r="K25" s="849" t="s">
        <v>576</v>
      </c>
      <c r="L25" s="850" t="s">
        <v>553</v>
      </c>
      <c r="M25" s="851" t="s">
        <v>554</v>
      </c>
      <c r="N25" s="848" t="s">
        <v>550</v>
      </c>
      <c r="O25" s="860">
        <v>0</v>
      </c>
      <c r="P25" s="861">
        <v>0</v>
      </c>
      <c r="Q25" s="862"/>
      <c r="R25" s="855">
        <f t="shared" si="8"/>
        <v>1</v>
      </c>
      <c r="S25" s="856">
        <v>0</v>
      </c>
      <c r="T25" s="857">
        <f t="shared" si="9"/>
        <v>0</v>
      </c>
      <c r="U25" s="858">
        <v>0</v>
      </c>
      <c r="V25" s="858">
        <f t="shared" si="10"/>
        <v>0</v>
      </c>
      <c r="W25" s="859" t="s">
        <v>545</v>
      </c>
    </row>
    <row r="26" spans="1:23" ht="27" customHeight="1">
      <c r="A26" s="839" t="s">
        <v>536</v>
      </c>
      <c r="B26" s="840"/>
      <c r="C26" s="841"/>
      <c r="D26" s="842"/>
      <c r="E26" s="843"/>
      <c r="F26" s="844"/>
      <c r="G26" s="845"/>
      <c r="H26" s="846" t="s">
        <v>577</v>
      </c>
      <c r="I26" s="847">
        <v>1</v>
      </c>
      <c r="J26" s="848" t="s">
        <v>538</v>
      </c>
      <c r="K26" s="849" t="s">
        <v>578</v>
      </c>
      <c r="L26" s="850" t="s">
        <v>548</v>
      </c>
      <c r="M26" s="851" t="s">
        <v>549</v>
      </c>
      <c r="N26" s="848" t="s">
        <v>550</v>
      </c>
      <c r="O26" s="852">
        <v>0</v>
      </c>
      <c r="P26" s="861">
        <v>0</v>
      </c>
      <c r="Q26" s="862"/>
      <c r="R26" s="855">
        <f t="shared" si="8"/>
        <v>1</v>
      </c>
      <c r="S26" s="856">
        <v>0</v>
      </c>
      <c r="T26" s="857">
        <f t="shared" si="9"/>
        <v>0</v>
      </c>
      <c r="U26" s="858">
        <v>0</v>
      </c>
      <c r="V26" s="858">
        <f t="shared" si="10"/>
        <v>0</v>
      </c>
      <c r="W26" s="859" t="s">
        <v>545</v>
      </c>
    </row>
    <row r="27" spans="1:23" s="863" customFormat="1" ht="27" customHeight="1">
      <c r="A27" s="839" t="s">
        <v>536</v>
      </c>
      <c r="B27" s="840"/>
      <c r="C27" s="841"/>
      <c r="D27" s="842"/>
      <c r="E27" s="843"/>
      <c r="F27" s="844"/>
      <c r="G27" s="845"/>
      <c r="H27" s="846" t="s">
        <v>579</v>
      </c>
      <c r="I27" s="847">
        <v>1</v>
      </c>
      <c r="J27" s="848" t="s">
        <v>538</v>
      </c>
      <c r="K27" s="849" t="s">
        <v>580</v>
      </c>
      <c r="L27" s="850" t="s">
        <v>553</v>
      </c>
      <c r="M27" s="851" t="s">
        <v>554</v>
      </c>
      <c r="N27" s="848" t="s">
        <v>550</v>
      </c>
      <c r="O27" s="860">
        <v>0</v>
      </c>
      <c r="P27" s="861">
        <v>0</v>
      </c>
      <c r="Q27" s="862"/>
      <c r="R27" s="855">
        <f t="shared" si="8"/>
        <v>1</v>
      </c>
      <c r="S27" s="856">
        <v>0</v>
      </c>
      <c r="T27" s="857">
        <f t="shared" si="9"/>
        <v>0</v>
      </c>
      <c r="U27" s="858">
        <v>0</v>
      </c>
      <c r="V27" s="858">
        <f t="shared" si="10"/>
        <v>0</v>
      </c>
      <c r="W27" s="859" t="s">
        <v>545</v>
      </c>
    </row>
    <row r="28" spans="1:23" ht="27" customHeight="1">
      <c r="A28" s="839" t="s">
        <v>536</v>
      </c>
      <c r="B28" s="840"/>
      <c r="C28" s="841"/>
      <c r="D28" s="842"/>
      <c r="E28" s="843"/>
      <c r="F28" s="844"/>
      <c r="G28" s="845"/>
      <c r="H28" s="846" t="s">
        <v>581</v>
      </c>
      <c r="I28" s="847">
        <v>1</v>
      </c>
      <c r="J28" s="848" t="s">
        <v>538</v>
      </c>
      <c r="K28" s="849" t="s">
        <v>582</v>
      </c>
      <c r="L28" s="850" t="s">
        <v>548</v>
      </c>
      <c r="M28" s="851" t="s">
        <v>549</v>
      </c>
      <c r="N28" s="848" t="s">
        <v>550</v>
      </c>
      <c r="O28" s="852">
        <v>0</v>
      </c>
      <c r="P28" s="861">
        <v>0</v>
      </c>
      <c r="Q28" s="862"/>
      <c r="R28" s="855">
        <f t="shared" si="8"/>
        <v>1</v>
      </c>
      <c r="S28" s="856">
        <v>0</v>
      </c>
      <c r="T28" s="857">
        <f t="shared" si="9"/>
        <v>0</v>
      </c>
      <c r="U28" s="858">
        <v>0</v>
      </c>
      <c r="V28" s="858">
        <f t="shared" si="10"/>
        <v>0</v>
      </c>
      <c r="W28" s="859" t="s">
        <v>545</v>
      </c>
    </row>
    <row r="29" spans="1:23" s="863" customFormat="1" ht="27" customHeight="1">
      <c r="A29" s="839" t="s">
        <v>536</v>
      </c>
      <c r="B29" s="840"/>
      <c r="C29" s="841"/>
      <c r="D29" s="842"/>
      <c r="E29" s="843"/>
      <c r="F29" s="844"/>
      <c r="G29" s="845"/>
      <c r="H29" s="846" t="s">
        <v>583</v>
      </c>
      <c r="I29" s="847">
        <v>1</v>
      </c>
      <c r="J29" s="848" t="s">
        <v>538</v>
      </c>
      <c r="K29" s="849" t="s">
        <v>584</v>
      </c>
      <c r="L29" s="850" t="s">
        <v>553</v>
      </c>
      <c r="M29" s="851" t="s">
        <v>554</v>
      </c>
      <c r="N29" s="848" t="s">
        <v>550</v>
      </c>
      <c r="O29" s="860">
        <v>0</v>
      </c>
      <c r="P29" s="861">
        <v>0</v>
      </c>
      <c r="Q29" s="862"/>
      <c r="R29" s="855">
        <f t="shared" si="8"/>
        <v>1</v>
      </c>
      <c r="S29" s="856">
        <v>0</v>
      </c>
      <c r="T29" s="857">
        <f t="shared" si="9"/>
        <v>0</v>
      </c>
      <c r="U29" s="858">
        <v>0</v>
      </c>
      <c r="V29" s="858">
        <f t="shared" si="10"/>
        <v>0</v>
      </c>
      <c r="W29" s="859" t="s">
        <v>545</v>
      </c>
    </row>
    <row r="30" spans="1:23" ht="27" customHeight="1">
      <c r="A30" s="839" t="s">
        <v>536</v>
      </c>
      <c r="B30" s="840"/>
      <c r="C30" s="841"/>
      <c r="D30" s="842"/>
      <c r="E30" s="843"/>
      <c r="F30" s="844"/>
      <c r="G30" s="845"/>
      <c r="H30" s="846" t="s">
        <v>585</v>
      </c>
      <c r="I30" s="847">
        <v>1</v>
      </c>
      <c r="J30" s="848" t="s">
        <v>538</v>
      </c>
      <c r="K30" s="849" t="s">
        <v>586</v>
      </c>
      <c r="L30" s="850" t="s">
        <v>548</v>
      </c>
      <c r="M30" s="851" t="s">
        <v>549</v>
      </c>
      <c r="N30" s="848" t="s">
        <v>550</v>
      </c>
      <c r="O30" s="852">
        <v>0</v>
      </c>
      <c r="P30" s="861">
        <v>0</v>
      </c>
      <c r="Q30" s="862"/>
      <c r="R30" s="855">
        <f t="shared" si="8"/>
        <v>1</v>
      </c>
      <c r="S30" s="856">
        <v>0</v>
      </c>
      <c r="T30" s="857">
        <f t="shared" si="9"/>
        <v>0</v>
      </c>
      <c r="U30" s="858">
        <v>0</v>
      </c>
      <c r="V30" s="858">
        <f t="shared" si="10"/>
        <v>0</v>
      </c>
      <c r="W30" s="859" t="s">
        <v>545</v>
      </c>
    </row>
    <row r="31" spans="1:23" s="863" customFormat="1" ht="27" customHeight="1">
      <c r="A31" s="839" t="s">
        <v>536</v>
      </c>
      <c r="B31" s="840"/>
      <c r="C31" s="841"/>
      <c r="D31" s="842"/>
      <c r="E31" s="843"/>
      <c r="F31" s="844"/>
      <c r="G31" s="845"/>
      <c r="H31" s="846" t="s">
        <v>587</v>
      </c>
      <c r="I31" s="847">
        <v>1</v>
      </c>
      <c r="J31" s="848" t="s">
        <v>538</v>
      </c>
      <c r="K31" s="849" t="s">
        <v>588</v>
      </c>
      <c r="L31" s="850" t="s">
        <v>553</v>
      </c>
      <c r="M31" s="851" t="s">
        <v>554</v>
      </c>
      <c r="N31" s="848" t="s">
        <v>550</v>
      </c>
      <c r="O31" s="860">
        <v>0</v>
      </c>
      <c r="P31" s="861">
        <v>0</v>
      </c>
      <c r="Q31" s="862"/>
      <c r="R31" s="855">
        <f t="shared" si="8"/>
        <v>1</v>
      </c>
      <c r="S31" s="856">
        <v>0</v>
      </c>
      <c r="T31" s="857">
        <f t="shared" si="9"/>
        <v>0</v>
      </c>
      <c r="U31" s="858">
        <v>0</v>
      </c>
      <c r="V31" s="858">
        <f t="shared" si="10"/>
        <v>0</v>
      </c>
      <c r="W31" s="859" t="s">
        <v>545</v>
      </c>
    </row>
    <row r="32" spans="1:23" ht="27" customHeight="1">
      <c r="A32" s="839" t="s">
        <v>536</v>
      </c>
      <c r="B32" s="840"/>
      <c r="C32" s="841"/>
      <c r="D32" s="842"/>
      <c r="E32" s="843"/>
      <c r="F32" s="844"/>
      <c r="G32" s="845"/>
      <c r="H32" s="846" t="s">
        <v>589</v>
      </c>
      <c r="I32" s="847">
        <v>1</v>
      </c>
      <c r="J32" s="848" t="s">
        <v>538</v>
      </c>
      <c r="K32" s="849" t="s">
        <v>590</v>
      </c>
      <c r="L32" s="850" t="s">
        <v>548</v>
      </c>
      <c r="M32" s="851" t="s">
        <v>549</v>
      </c>
      <c r="N32" s="848" t="s">
        <v>550</v>
      </c>
      <c r="O32" s="852">
        <v>0</v>
      </c>
      <c r="P32" s="861">
        <v>0</v>
      </c>
      <c r="Q32" s="862"/>
      <c r="R32" s="855">
        <f t="shared" si="8"/>
        <v>1</v>
      </c>
      <c r="S32" s="856">
        <v>0</v>
      </c>
      <c r="T32" s="857">
        <f t="shared" si="9"/>
        <v>0</v>
      </c>
      <c r="U32" s="858">
        <v>0</v>
      </c>
      <c r="V32" s="858">
        <f t="shared" si="10"/>
        <v>0</v>
      </c>
      <c r="W32" s="859" t="s">
        <v>545</v>
      </c>
    </row>
    <row r="33" spans="1:23" s="863" customFormat="1" ht="27" customHeight="1">
      <c r="A33" s="839" t="s">
        <v>536</v>
      </c>
      <c r="B33" s="840"/>
      <c r="C33" s="841"/>
      <c r="D33" s="842"/>
      <c r="E33" s="843"/>
      <c r="F33" s="844"/>
      <c r="G33" s="845"/>
      <c r="H33" s="846" t="s">
        <v>591</v>
      </c>
      <c r="I33" s="847">
        <v>1</v>
      </c>
      <c r="J33" s="848" t="s">
        <v>538</v>
      </c>
      <c r="K33" s="849" t="s">
        <v>592</v>
      </c>
      <c r="L33" s="850" t="s">
        <v>553</v>
      </c>
      <c r="M33" s="851" t="s">
        <v>554</v>
      </c>
      <c r="N33" s="848" t="s">
        <v>550</v>
      </c>
      <c r="O33" s="860">
        <v>0</v>
      </c>
      <c r="P33" s="861">
        <v>0</v>
      </c>
      <c r="Q33" s="862"/>
      <c r="R33" s="855">
        <f t="shared" si="8"/>
        <v>1</v>
      </c>
      <c r="S33" s="856">
        <v>0</v>
      </c>
      <c r="T33" s="857">
        <f t="shared" si="9"/>
        <v>0</v>
      </c>
      <c r="U33" s="858">
        <v>0</v>
      </c>
      <c r="V33" s="858">
        <f t="shared" si="10"/>
        <v>0</v>
      </c>
      <c r="W33" s="859" t="s">
        <v>545</v>
      </c>
    </row>
    <row r="34" spans="1:23" ht="27" customHeight="1">
      <c r="A34" s="839" t="s">
        <v>536</v>
      </c>
      <c r="B34" s="840"/>
      <c r="C34" s="841"/>
      <c r="D34" s="842"/>
      <c r="E34" s="843"/>
      <c r="F34" s="844"/>
      <c r="G34" s="845"/>
      <c r="H34" s="846" t="s">
        <v>593</v>
      </c>
      <c r="I34" s="847">
        <v>8</v>
      </c>
      <c r="J34" s="848" t="s">
        <v>538</v>
      </c>
      <c r="K34" s="849" t="s">
        <v>557</v>
      </c>
      <c r="L34" s="850" t="s">
        <v>558</v>
      </c>
      <c r="M34" s="851" t="s">
        <v>541</v>
      </c>
      <c r="N34" s="848" t="s">
        <v>542</v>
      </c>
      <c r="O34" s="852">
        <v>487</v>
      </c>
      <c r="P34" s="853">
        <v>3896</v>
      </c>
      <c r="Q34" s="854" t="s">
        <v>594</v>
      </c>
      <c r="R34" s="855">
        <f t="shared" si="8"/>
        <v>8</v>
      </c>
      <c r="S34" s="856">
        <v>0.9</v>
      </c>
      <c r="T34" s="857">
        <f>((O34*R34)*S34)</f>
        <v>3506</v>
      </c>
      <c r="U34" s="858">
        <v>0</v>
      </c>
      <c r="V34" s="858">
        <f>T34+U34</f>
        <v>3506</v>
      </c>
      <c r="W34" s="859" t="s">
        <v>534</v>
      </c>
    </row>
    <row r="35" spans="1:23" ht="27" customHeight="1">
      <c r="A35" s="839" t="s">
        <v>536</v>
      </c>
      <c r="B35" s="840"/>
      <c r="C35" s="841"/>
      <c r="D35" s="842"/>
      <c r="E35" s="843"/>
      <c r="F35" s="844"/>
      <c r="G35" s="845"/>
      <c r="H35" s="846" t="s">
        <v>595</v>
      </c>
      <c r="I35" s="847">
        <v>1</v>
      </c>
      <c r="J35" s="848" t="s">
        <v>538</v>
      </c>
      <c r="K35" s="849" t="s">
        <v>596</v>
      </c>
      <c r="L35" s="850" t="s">
        <v>540</v>
      </c>
      <c r="M35" s="851" t="s">
        <v>541</v>
      </c>
      <c r="N35" s="848" t="s">
        <v>542</v>
      </c>
      <c r="O35" s="852">
        <v>0</v>
      </c>
      <c r="P35" s="861">
        <v>0</v>
      </c>
      <c r="Q35" s="862"/>
      <c r="R35" s="855">
        <f t="shared" si="8"/>
        <v>1</v>
      </c>
      <c r="S35" s="856">
        <v>0</v>
      </c>
      <c r="T35" s="857">
        <f t="shared" ref="T35:T52" si="11">((O35*R35)*S35)</f>
        <v>0</v>
      </c>
      <c r="U35" s="858">
        <v>0</v>
      </c>
      <c r="V35" s="858">
        <f t="shared" ref="V35:V52" si="12">T35+U35</f>
        <v>0</v>
      </c>
      <c r="W35" s="859" t="s">
        <v>545</v>
      </c>
    </row>
    <row r="36" spans="1:23" ht="27" customHeight="1">
      <c r="A36" s="839" t="s">
        <v>536</v>
      </c>
      <c r="B36" s="840"/>
      <c r="C36" s="841"/>
      <c r="D36" s="842"/>
      <c r="E36" s="843"/>
      <c r="F36" s="844"/>
      <c r="G36" s="845"/>
      <c r="H36" s="846" t="s">
        <v>597</v>
      </c>
      <c r="I36" s="847">
        <v>3</v>
      </c>
      <c r="J36" s="848" t="s">
        <v>538</v>
      </c>
      <c r="K36" s="849" t="s">
        <v>572</v>
      </c>
      <c r="L36" s="850" t="s">
        <v>540</v>
      </c>
      <c r="M36" s="851" t="s">
        <v>541</v>
      </c>
      <c r="N36" s="848" t="s">
        <v>542</v>
      </c>
      <c r="O36" s="852">
        <v>0</v>
      </c>
      <c r="P36" s="861">
        <v>0</v>
      </c>
      <c r="Q36" s="862"/>
      <c r="R36" s="855">
        <f t="shared" si="8"/>
        <v>3</v>
      </c>
      <c r="S36" s="856">
        <v>0</v>
      </c>
      <c r="T36" s="857">
        <f t="shared" si="11"/>
        <v>0</v>
      </c>
      <c r="U36" s="858">
        <v>0</v>
      </c>
      <c r="V36" s="858">
        <f t="shared" si="12"/>
        <v>0</v>
      </c>
      <c r="W36" s="859" t="s">
        <v>545</v>
      </c>
    </row>
    <row r="37" spans="1:23" ht="27" customHeight="1">
      <c r="A37" s="839" t="s">
        <v>536</v>
      </c>
      <c r="B37" s="840"/>
      <c r="C37" s="841"/>
      <c r="D37" s="842"/>
      <c r="E37" s="843"/>
      <c r="F37" s="844"/>
      <c r="G37" s="845"/>
      <c r="H37" s="846" t="s">
        <v>598</v>
      </c>
      <c r="I37" s="847">
        <v>1</v>
      </c>
      <c r="J37" s="848" t="s">
        <v>538</v>
      </c>
      <c r="K37" s="849" t="s">
        <v>599</v>
      </c>
      <c r="L37" s="850" t="s">
        <v>548</v>
      </c>
      <c r="M37" s="851" t="s">
        <v>549</v>
      </c>
      <c r="N37" s="848" t="s">
        <v>550</v>
      </c>
      <c r="O37" s="852">
        <v>0</v>
      </c>
      <c r="P37" s="861">
        <v>0</v>
      </c>
      <c r="Q37" s="862"/>
      <c r="R37" s="855">
        <f t="shared" si="8"/>
        <v>1</v>
      </c>
      <c r="S37" s="856">
        <v>0</v>
      </c>
      <c r="T37" s="857">
        <f t="shared" si="11"/>
        <v>0</v>
      </c>
      <c r="U37" s="858">
        <v>0</v>
      </c>
      <c r="V37" s="858">
        <f t="shared" si="12"/>
        <v>0</v>
      </c>
      <c r="W37" s="859" t="s">
        <v>545</v>
      </c>
    </row>
    <row r="38" spans="1:23" s="863" customFormat="1" ht="27" customHeight="1">
      <c r="A38" s="839" t="s">
        <v>536</v>
      </c>
      <c r="B38" s="840"/>
      <c r="C38" s="841"/>
      <c r="D38" s="842"/>
      <c r="E38" s="843"/>
      <c r="F38" s="844"/>
      <c r="G38" s="845"/>
      <c r="H38" s="846" t="s">
        <v>600</v>
      </c>
      <c r="I38" s="847">
        <v>1</v>
      </c>
      <c r="J38" s="848" t="s">
        <v>538</v>
      </c>
      <c r="K38" s="849" t="s">
        <v>601</v>
      </c>
      <c r="L38" s="850" t="s">
        <v>553</v>
      </c>
      <c r="M38" s="851" t="s">
        <v>554</v>
      </c>
      <c r="N38" s="848" t="s">
        <v>550</v>
      </c>
      <c r="O38" s="860">
        <v>0</v>
      </c>
      <c r="P38" s="861">
        <v>0</v>
      </c>
      <c r="Q38" s="862"/>
      <c r="R38" s="855">
        <f t="shared" si="8"/>
        <v>1</v>
      </c>
      <c r="S38" s="856">
        <v>0</v>
      </c>
      <c r="T38" s="857">
        <f t="shared" si="11"/>
        <v>0</v>
      </c>
      <c r="U38" s="858">
        <v>0</v>
      </c>
      <c r="V38" s="858">
        <f t="shared" si="12"/>
        <v>0</v>
      </c>
      <c r="W38" s="859" t="s">
        <v>545</v>
      </c>
    </row>
    <row r="39" spans="1:23" ht="27" customHeight="1">
      <c r="A39" s="839" t="s">
        <v>536</v>
      </c>
      <c r="B39" s="840"/>
      <c r="C39" s="841"/>
      <c r="D39" s="842"/>
      <c r="E39" s="843"/>
      <c r="F39" s="844"/>
      <c r="G39" s="845"/>
      <c r="H39" s="846" t="s">
        <v>602</v>
      </c>
      <c r="I39" s="847">
        <v>1</v>
      </c>
      <c r="J39" s="848" t="s">
        <v>538</v>
      </c>
      <c r="K39" s="849" t="s">
        <v>603</v>
      </c>
      <c r="L39" s="850" t="s">
        <v>548</v>
      </c>
      <c r="M39" s="851" t="s">
        <v>549</v>
      </c>
      <c r="N39" s="848" t="s">
        <v>550</v>
      </c>
      <c r="O39" s="852">
        <v>0</v>
      </c>
      <c r="P39" s="861">
        <v>0</v>
      </c>
      <c r="Q39" s="862"/>
      <c r="R39" s="855">
        <f t="shared" si="8"/>
        <v>1</v>
      </c>
      <c r="S39" s="856">
        <v>0</v>
      </c>
      <c r="T39" s="857">
        <f t="shared" si="11"/>
        <v>0</v>
      </c>
      <c r="U39" s="858">
        <v>0</v>
      </c>
      <c r="V39" s="858">
        <f t="shared" si="12"/>
        <v>0</v>
      </c>
      <c r="W39" s="859" t="s">
        <v>545</v>
      </c>
    </row>
    <row r="40" spans="1:23" s="863" customFormat="1" ht="27" customHeight="1">
      <c r="A40" s="839" t="s">
        <v>536</v>
      </c>
      <c r="B40" s="840"/>
      <c r="C40" s="841"/>
      <c r="D40" s="842"/>
      <c r="E40" s="843"/>
      <c r="F40" s="844"/>
      <c r="G40" s="845"/>
      <c r="H40" s="846" t="s">
        <v>604</v>
      </c>
      <c r="I40" s="847">
        <v>1</v>
      </c>
      <c r="J40" s="848" t="s">
        <v>538</v>
      </c>
      <c r="K40" s="849" t="s">
        <v>605</v>
      </c>
      <c r="L40" s="850" t="s">
        <v>553</v>
      </c>
      <c r="M40" s="851" t="s">
        <v>554</v>
      </c>
      <c r="N40" s="848" t="s">
        <v>550</v>
      </c>
      <c r="O40" s="860">
        <v>0</v>
      </c>
      <c r="P40" s="861">
        <v>0</v>
      </c>
      <c r="Q40" s="862"/>
      <c r="R40" s="855">
        <f t="shared" si="8"/>
        <v>1</v>
      </c>
      <c r="S40" s="856">
        <v>0</v>
      </c>
      <c r="T40" s="857">
        <f t="shared" si="11"/>
        <v>0</v>
      </c>
      <c r="U40" s="858">
        <v>0</v>
      </c>
      <c r="V40" s="858">
        <f t="shared" si="12"/>
        <v>0</v>
      </c>
      <c r="W40" s="859" t="s">
        <v>545</v>
      </c>
    </row>
    <row r="41" spans="1:23" ht="27" customHeight="1">
      <c r="A41" s="839" t="s">
        <v>536</v>
      </c>
      <c r="B41" s="840"/>
      <c r="C41" s="841"/>
      <c r="D41" s="842"/>
      <c r="E41" s="843"/>
      <c r="F41" s="844"/>
      <c r="G41" s="845"/>
      <c r="H41" s="846" t="s">
        <v>606</v>
      </c>
      <c r="I41" s="847">
        <v>2</v>
      </c>
      <c r="J41" s="848" t="s">
        <v>538</v>
      </c>
      <c r="K41" s="849" t="s">
        <v>607</v>
      </c>
      <c r="L41" s="850" t="s">
        <v>548</v>
      </c>
      <c r="M41" s="851" t="s">
        <v>549</v>
      </c>
      <c r="N41" s="848" t="s">
        <v>550</v>
      </c>
      <c r="O41" s="852">
        <v>0</v>
      </c>
      <c r="P41" s="861">
        <v>0</v>
      </c>
      <c r="Q41" s="862"/>
      <c r="R41" s="855">
        <f t="shared" si="8"/>
        <v>2</v>
      </c>
      <c r="S41" s="856">
        <v>0</v>
      </c>
      <c r="T41" s="857">
        <f t="shared" si="11"/>
        <v>0</v>
      </c>
      <c r="U41" s="858">
        <v>0</v>
      </c>
      <c r="V41" s="858">
        <f t="shared" si="12"/>
        <v>0</v>
      </c>
      <c r="W41" s="859" t="s">
        <v>545</v>
      </c>
    </row>
    <row r="42" spans="1:23" s="863" customFormat="1" ht="27" customHeight="1">
      <c r="A42" s="839" t="s">
        <v>536</v>
      </c>
      <c r="B42" s="840"/>
      <c r="C42" s="841"/>
      <c r="D42" s="842"/>
      <c r="E42" s="843"/>
      <c r="F42" s="844"/>
      <c r="G42" s="845"/>
      <c r="H42" s="846" t="s">
        <v>608</v>
      </c>
      <c r="I42" s="847">
        <v>2</v>
      </c>
      <c r="J42" s="848" t="s">
        <v>538</v>
      </c>
      <c r="K42" s="849" t="s">
        <v>609</v>
      </c>
      <c r="L42" s="850" t="s">
        <v>553</v>
      </c>
      <c r="M42" s="851" t="s">
        <v>554</v>
      </c>
      <c r="N42" s="848" t="s">
        <v>550</v>
      </c>
      <c r="O42" s="860">
        <v>0</v>
      </c>
      <c r="P42" s="861">
        <v>0</v>
      </c>
      <c r="Q42" s="862"/>
      <c r="R42" s="855">
        <f t="shared" si="8"/>
        <v>2</v>
      </c>
      <c r="S42" s="856">
        <v>0</v>
      </c>
      <c r="T42" s="857">
        <f t="shared" si="11"/>
        <v>0</v>
      </c>
      <c r="U42" s="858">
        <v>0</v>
      </c>
      <c r="V42" s="858">
        <f t="shared" si="12"/>
        <v>0</v>
      </c>
      <c r="W42" s="859" t="s">
        <v>545</v>
      </c>
    </row>
    <row r="43" spans="1:23" ht="27" customHeight="1">
      <c r="A43" s="839" t="s">
        <v>536</v>
      </c>
      <c r="B43" s="840"/>
      <c r="C43" s="841"/>
      <c r="D43" s="842"/>
      <c r="E43" s="843"/>
      <c r="F43" s="844"/>
      <c r="G43" s="845"/>
      <c r="H43" s="846" t="s">
        <v>610</v>
      </c>
      <c r="I43" s="847">
        <v>1</v>
      </c>
      <c r="J43" s="848" t="s">
        <v>538</v>
      </c>
      <c r="K43" s="849" t="s">
        <v>611</v>
      </c>
      <c r="L43" s="850" t="s">
        <v>540</v>
      </c>
      <c r="M43" s="851" t="s">
        <v>541</v>
      </c>
      <c r="N43" s="848" t="s">
        <v>542</v>
      </c>
      <c r="O43" s="852">
        <v>0</v>
      </c>
      <c r="P43" s="861">
        <v>0</v>
      </c>
      <c r="Q43" s="862"/>
      <c r="R43" s="855">
        <f t="shared" si="8"/>
        <v>1</v>
      </c>
      <c r="S43" s="856">
        <v>0</v>
      </c>
      <c r="T43" s="857">
        <f t="shared" si="11"/>
        <v>0</v>
      </c>
      <c r="U43" s="858">
        <v>0</v>
      </c>
      <c r="V43" s="858">
        <f t="shared" si="12"/>
        <v>0</v>
      </c>
      <c r="W43" s="859" t="s">
        <v>545</v>
      </c>
    </row>
    <row r="44" spans="1:23" ht="27" customHeight="1">
      <c r="A44" s="839" t="s">
        <v>536</v>
      </c>
      <c r="B44" s="840"/>
      <c r="C44" s="841"/>
      <c r="D44" s="842"/>
      <c r="E44" s="843"/>
      <c r="F44" s="844"/>
      <c r="G44" s="845"/>
      <c r="H44" s="846" t="s">
        <v>612</v>
      </c>
      <c r="I44" s="847">
        <v>2</v>
      </c>
      <c r="J44" s="848" t="s">
        <v>538</v>
      </c>
      <c r="K44" s="849" t="s">
        <v>572</v>
      </c>
      <c r="L44" s="850" t="s">
        <v>540</v>
      </c>
      <c r="M44" s="851" t="s">
        <v>541</v>
      </c>
      <c r="N44" s="848" t="s">
        <v>542</v>
      </c>
      <c r="O44" s="852">
        <v>0</v>
      </c>
      <c r="P44" s="861">
        <v>0</v>
      </c>
      <c r="Q44" s="862"/>
      <c r="R44" s="855">
        <f t="shared" si="8"/>
        <v>2</v>
      </c>
      <c r="S44" s="856">
        <v>0</v>
      </c>
      <c r="T44" s="857">
        <f t="shared" si="11"/>
        <v>0</v>
      </c>
      <c r="U44" s="858">
        <v>0</v>
      </c>
      <c r="V44" s="858">
        <f t="shared" si="12"/>
        <v>0</v>
      </c>
      <c r="W44" s="859" t="s">
        <v>545</v>
      </c>
    </row>
    <row r="45" spans="1:23" ht="27" customHeight="1">
      <c r="A45" s="839" t="s">
        <v>536</v>
      </c>
      <c r="B45" s="840"/>
      <c r="C45" s="841"/>
      <c r="D45" s="842"/>
      <c r="E45" s="843"/>
      <c r="F45" s="844"/>
      <c r="G45" s="845"/>
      <c r="H45" s="846" t="s">
        <v>613</v>
      </c>
      <c r="I45" s="847">
        <v>1</v>
      </c>
      <c r="J45" s="848" t="s">
        <v>538</v>
      </c>
      <c r="K45" s="849" t="s">
        <v>614</v>
      </c>
      <c r="L45" s="850" t="s">
        <v>548</v>
      </c>
      <c r="M45" s="851" t="s">
        <v>549</v>
      </c>
      <c r="N45" s="848" t="s">
        <v>550</v>
      </c>
      <c r="O45" s="852">
        <v>0</v>
      </c>
      <c r="P45" s="861">
        <v>0</v>
      </c>
      <c r="Q45" s="862"/>
      <c r="R45" s="855">
        <f t="shared" si="8"/>
        <v>1</v>
      </c>
      <c r="S45" s="856">
        <v>0</v>
      </c>
      <c r="T45" s="857">
        <f t="shared" si="11"/>
        <v>0</v>
      </c>
      <c r="U45" s="858">
        <v>0</v>
      </c>
      <c r="V45" s="858">
        <f t="shared" si="12"/>
        <v>0</v>
      </c>
      <c r="W45" s="859" t="s">
        <v>545</v>
      </c>
    </row>
    <row r="46" spans="1:23" s="863" customFormat="1" ht="27" customHeight="1">
      <c r="A46" s="839" t="s">
        <v>536</v>
      </c>
      <c r="B46" s="840"/>
      <c r="C46" s="841"/>
      <c r="D46" s="842"/>
      <c r="E46" s="843"/>
      <c r="F46" s="844"/>
      <c r="G46" s="845"/>
      <c r="H46" s="846" t="s">
        <v>615</v>
      </c>
      <c r="I46" s="847">
        <v>1</v>
      </c>
      <c r="J46" s="848" t="s">
        <v>538</v>
      </c>
      <c r="K46" s="849" t="s">
        <v>616</v>
      </c>
      <c r="L46" s="850" t="s">
        <v>553</v>
      </c>
      <c r="M46" s="851" t="s">
        <v>554</v>
      </c>
      <c r="N46" s="848" t="s">
        <v>550</v>
      </c>
      <c r="O46" s="860">
        <v>0</v>
      </c>
      <c r="P46" s="861">
        <v>0</v>
      </c>
      <c r="Q46" s="862"/>
      <c r="R46" s="855">
        <f t="shared" si="8"/>
        <v>1</v>
      </c>
      <c r="S46" s="856">
        <v>0</v>
      </c>
      <c r="T46" s="857">
        <f t="shared" si="11"/>
        <v>0</v>
      </c>
      <c r="U46" s="858">
        <v>0</v>
      </c>
      <c r="V46" s="858">
        <f t="shared" si="12"/>
        <v>0</v>
      </c>
      <c r="W46" s="859" t="s">
        <v>545</v>
      </c>
    </row>
    <row r="47" spans="1:23" ht="27" customHeight="1">
      <c r="A47" s="839" t="s">
        <v>536</v>
      </c>
      <c r="B47" s="840"/>
      <c r="C47" s="841"/>
      <c r="D47" s="842"/>
      <c r="E47" s="843"/>
      <c r="F47" s="844"/>
      <c r="G47" s="845"/>
      <c r="H47" s="846" t="s">
        <v>617</v>
      </c>
      <c r="I47" s="847">
        <v>1</v>
      </c>
      <c r="J47" s="848" t="s">
        <v>538</v>
      </c>
      <c r="K47" s="849" t="s">
        <v>618</v>
      </c>
      <c r="L47" s="850" t="s">
        <v>548</v>
      </c>
      <c r="M47" s="851" t="s">
        <v>549</v>
      </c>
      <c r="N47" s="848" t="s">
        <v>550</v>
      </c>
      <c r="O47" s="852">
        <v>0</v>
      </c>
      <c r="P47" s="861">
        <v>0</v>
      </c>
      <c r="Q47" s="862"/>
      <c r="R47" s="855">
        <f t="shared" si="8"/>
        <v>1</v>
      </c>
      <c r="S47" s="856">
        <v>0</v>
      </c>
      <c r="T47" s="857">
        <f t="shared" si="11"/>
        <v>0</v>
      </c>
      <c r="U47" s="858">
        <v>0</v>
      </c>
      <c r="V47" s="858">
        <f t="shared" si="12"/>
        <v>0</v>
      </c>
      <c r="W47" s="859" t="s">
        <v>545</v>
      </c>
    </row>
    <row r="48" spans="1:23" s="863" customFormat="1" ht="27" customHeight="1">
      <c r="A48" s="839" t="s">
        <v>536</v>
      </c>
      <c r="B48" s="840"/>
      <c r="C48" s="841"/>
      <c r="D48" s="842"/>
      <c r="E48" s="843"/>
      <c r="F48" s="844"/>
      <c r="G48" s="845"/>
      <c r="H48" s="846" t="s">
        <v>619</v>
      </c>
      <c r="I48" s="847">
        <v>1</v>
      </c>
      <c r="J48" s="848" t="s">
        <v>538</v>
      </c>
      <c r="K48" s="849" t="s">
        <v>620</v>
      </c>
      <c r="L48" s="850" t="s">
        <v>553</v>
      </c>
      <c r="M48" s="851" t="s">
        <v>554</v>
      </c>
      <c r="N48" s="848" t="s">
        <v>550</v>
      </c>
      <c r="O48" s="860">
        <v>0</v>
      </c>
      <c r="P48" s="861">
        <v>0</v>
      </c>
      <c r="Q48" s="862"/>
      <c r="R48" s="855">
        <f t="shared" si="8"/>
        <v>1</v>
      </c>
      <c r="S48" s="856">
        <v>0</v>
      </c>
      <c r="T48" s="857">
        <f t="shared" si="11"/>
        <v>0</v>
      </c>
      <c r="U48" s="858">
        <v>0</v>
      </c>
      <c r="V48" s="858">
        <f t="shared" si="12"/>
        <v>0</v>
      </c>
      <c r="W48" s="859" t="s">
        <v>545</v>
      </c>
    </row>
    <row r="49" spans="1:23" ht="27" customHeight="1">
      <c r="A49" s="839" t="s">
        <v>536</v>
      </c>
      <c r="B49" s="840"/>
      <c r="C49" s="841"/>
      <c r="D49" s="842"/>
      <c r="E49" s="843"/>
      <c r="F49" s="844"/>
      <c r="G49" s="845"/>
      <c r="H49" s="846" t="s">
        <v>621</v>
      </c>
      <c r="I49" s="847">
        <v>1</v>
      </c>
      <c r="J49" s="848" t="s">
        <v>538</v>
      </c>
      <c r="K49" s="849" t="s">
        <v>622</v>
      </c>
      <c r="L49" s="850" t="s">
        <v>540</v>
      </c>
      <c r="M49" s="851" t="s">
        <v>541</v>
      </c>
      <c r="N49" s="848" t="s">
        <v>542</v>
      </c>
      <c r="O49" s="852">
        <v>0</v>
      </c>
      <c r="P49" s="861">
        <v>0</v>
      </c>
      <c r="Q49" s="862"/>
      <c r="R49" s="855">
        <f t="shared" si="8"/>
        <v>1</v>
      </c>
      <c r="S49" s="856">
        <v>0</v>
      </c>
      <c r="T49" s="857">
        <f t="shared" si="11"/>
        <v>0</v>
      </c>
      <c r="U49" s="858">
        <v>0</v>
      </c>
      <c r="V49" s="858">
        <f t="shared" si="12"/>
        <v>0</v>
      </c>
      <c r="W49" s="859" t="s">
        <v>545</v>
      </c>
    </row>
    <row r="50" spans="1:23" ht="27" customHeight="1">
      <c r="A50" s="839" t="s">
        <v>536</v>
      </c>
      <c r="B50" s="840"/>
      <c r="C50" s="841"/>
      <c r="D50" s="842"/>
      <c r="E50" s="843"/>
      <c r="F50" s="844"/>
      <c r="G50" s="845"/>
      <c r="H50" s="846" t="s">
        <v>623</v>
      </c>
      <c r="I50" s="847">
        <v>1</v>
      </c>
      <c r="J50" s="848" t="s">
        <v>538</v>
      </c>
      <c r="K50" s="849" t="s">
        <v>544</v>
      </c>
      <c r="L50" s="850" t="s">
        <v>540</v>
      </c>
      <c r="M50" s="851" t="s">
        <v>541</v>
      </c>
      <c r="N50" s="848" t="s">
        <v>542</v>
      </c>
      <c r="O50" s="852">
        <v>0</v>
      </c>
      <c r="P50" s="861">
        <v>0</v>
      </c>
      <c r="Q50" s="862"/>
      <c r="R50" s="855">
        <f t="shared" si="8"/>
        <v>1</v>
      </c>
      <c r="S50" s="856">
        <v>0</v>
      </c>
      <c r="T50" s="857">
        <f t="shared" si="11"/>
        <v>0</v>
      </c>
      <c r="U50" s="858">
        <v>0</v>
      </c>
      <c r="V50" s="858">
        <f t="shared" si="12"/>
        <v>0</v>
      </c>
      <c r="W50" s="859" t="s">
        <v>545</v>
      </c>
    </row>
    <row r="51" spans="1:23" ht="27" customHeight="1">
      <c r="A51" s="839" t="s">
        <v>536</v>
      </c>
      <c r="B51" s="840"/>
      <c r="C51" s="841"/>
      <c r="D51" s="842"/>
      <c r="E51" s="843"/>
      <c r="F51" s="844"/>
      <c r="G51" s="845"/>
      <c r="H51" s="846" t="s">
        <v>624</v>
      </c>
      <c r="I51" s="847">
        <v>1</v>
      </c>
      <c r="J51" s="848" t="s">
        <v>538</v>
      </c>
      <c r="K51" s="849" t="s">
        <v>547</v>
      </c>
      <c r="L51" s="850" t="s">
        <v>548</v>
      </c>
      <c r="M51" s="851" t="s">
        <v>549</v>
      </c>
      <c r="N51" s="848" t="s">
        <v>550</v>
      </c>
      <c r="O51" s="852">
        <v>0</v>
      </c>
      <c r="P51" s="861">
        <v>0</v>
      </c>
      <c r="Q51" s="862"/>
      <c r="R51" s="855">
        <f t="shared" si="8"/>
        <v>1</v>
      </c>
      <c r="S51" s="856">
        <v>0</v>
      </c>
      <c r="T51" s="857">
        <f t="shared" si="11"/>
        <v>0</v>
      </c>
      <c r="U51" s="858">
        <v>0</v>
      </c>
      <c r="V51" s="858">
        <f t="shared" si="12"/>
        <v>0</v>
      </c>
      <c r="W51" s="859" t="s">
        <v>545</v>
      </c>
    </row>
    <row r="52" spans="1:23" s="863" customFormat="1" ht="27" customHeight="1">
      <c r="A52" s="839" t="s">
        <v>536</v>
      </c>
      <c r="B52" s="840"/>
      <c r="C52" s="841"/>
      <c r="D52" s="842"/>
      <c r="E52" s="843"/>
      <c r="F52" s="844"/>
      <c r="G52" s="845"/>
      <c r="H52" s="846" t="s">
        <v>625</v>
      </c>
      <c r="I52" s="847">
        <v>1</v>
      </c>
      <c r="J52" s="848" t="s">
        <v>538</v>
      </c>
      <c r="K52" s="849" t="s">
        <v>626</v>
      </c>
      <c r="L52" s="850" t="s">
        <v>553</v>
      </c>
      <c r="M52" s="851" t="s">
        <v>554</v>
      </c>
      <c r="N52" s="848" t="s">
        <v>550</v>
      </c>
      <c r="O52" s="860">
        <v>0</v>
      </c>
      <c r="P52" s="861">
        <v>0</v>
      </c>
      <c r="Q52" s="862"/>
      <c r="R52" s="855">
        <f t="shared" si="8"/>
        <v>1</v>
      </c>
      <c r="S52" s="856">
        <v>0</v>
      </c>
      <c r="T52" s="857">
        <f t="shared" si="11"/>
        <v>0</v>
      </c>
      <c r="U52" s="858">
        <v>0</v>
      </c>
      <c r="V52" s="858">
        <f t="shared" si="12"/>
        <v>0</v>
      </c>
      <c r="W52" s="859" t="s">
        <v>545</v>
      </c>
    </row>
    <row r="53" spans="1:23" ht="24" customHeight="1">
      <c r="A53" s="828" t="s">
        <v>532</v>
      </c>
      <c r="B53" s="829"/>
      <c r="C53" s="830"/>
      <c r="D53" s="831"/>
      <c r="E53" s="832"/>
      <c r="F53" s="829"/>
      <c r="G53" s="829"/>
      <c r="H53" s="833"/>
      <c r="I53" s="834"/>
      <c r="J53" s="835"/>
      <c r="K53" s="836" t="s">
        <v>627</v>
      </c>
      <c r="L53" s="837"/>
      <c r="M53" s="837"/>
      <c r="N53" s="835"/>
      <c r="O53" s="837"/>
      <c r="P53" s="835"/>
      <c r="Q53" s="835"/>
      <c r="R53" s="835"/>
      <c r="S53" s="835"/>
      <c r="T53" s="835"/>
      <c r="U53" s="835"/>
      <c r="V53" s="835"/>
      <c r="W53" s="838" t="s">
        <v>534</v>
      </c>
    </row>
    <row r="54" spans="1:23" ht="27" customHeight="1">
      <c r="A54" s="839" t="s">
        <v>536</v>
      </c>
      <c r="B54" s="840"/>
      <c r="C54" s="841"/>
      <c r="D54" s="842"/>
      <c r="E54" s="843"/>
      <c r="F54" s="844"/>
      <c r="G54" s="845"/>
      <c r="H54" s="846" t="s">
        <v>628</v>
      </c>
      <c r="I54" s="847">
        <v>2</v>
      </c>
      <c r="J54" s="848" t="s">
        <v>538</v>
      </c>
      <c r="K54" s="849" t="s">
        <v>557</v>
      </c>
      <c r="L54" s="850" t="s">
        <v>558</v>
      </c>
      <c r="M54" s="851" t="s">
        <v>541</v>
      </c>
      <c r="N54" s="848" t="s">
        <v>542</v>
      </c>
      <c r="O54" s="852">
        <v>488</v>
      </c>
      <c r="P54" s="853">
        <v>976</v>
      </c>
      <c r="Q54" s="854" t="s">
        <v>594</v>
      </c>
      <c r="R54" s="855">
        <f t="shared" ref="R54" si="13">I54</f>
        <v>2</v>
      </c>
      <c r="S54" s="856">
        <v>0.9</v>
      </c>
      <c r="T54" s="857">
        <f>((O54*R54)*S54)</f>
        <v>878</v>
      </c>
      <c r="U54" s="858">
        <v>0</v>
      </c>
      <c r="V54" s="858">
        <f>T54+U54</f>
        <v>878</v>
      </c>
      <c r="W54" s="859" t="s">
        <v>534</v>
      </c>
    </row>
    <row r="55" spans="1:23" ht="24" customHeight="1">
      <c r="A55" s="828" t="s">
        <v>532</v>
      </c>
      <c r="B55" s="829"/>
      <c r="C55" s="830"/>
      <c r="D55" s="831"/>
      <c r="E55" s="832"/>
      <c r="F55" s="829"/>
      <c r="G55" s="829"/>
      <c r="H55" s="833"/>
      <c r="I55" s="834"/>
      <c r="J55" s="835"/>
      <c r="K55" s="836" t="s">
        <v>629</v>
      </c>
      <c r="L55" s="837"/>
      <c r="M55" s="837"/>
      <c r="N55" s="835"/>
      <c r="O55" s="837"/>
      <c r="P55" s="835"/>
      <c r="Q55" s="835"/>
      <c r="R55" s="835"/>
      <c r="S55" s="835"/>
      <c r="T55" s="835"/>
      <c r="U55" s="835"/>
      <c r="V55" s="835"/>
      <c r="W55" s="838" t="s">
        <v>534</v>
      </c>
    </row>
    <row r="56" spans="1:23" ht="27" customHeight="1">
      <c r="A56" s="839" t="s">
        <v>536</v>
      </c>
      <c r="B56" s="840"/>
      <c r="C56" s="841"/>
      <c r="D56" s="842"/>
      <c r="E56" s="843"/>
      <c r="F56" s="844"/>
      <c r="G56" s="845"/>
      <c r="H56" s="846" t="s">
        <v>630</v>
      </c>
      <c r="I56" s="847">
        <v>2</v>
      </c>
      <c r="J56" s="848" t="s">
        <v>538</v>
      </c>
      <c r="K56" s="849" t="s">
        <v>557</v>
      </c>
      <c r="L56" s="850" t="s">
        <v>558</v>
      </c>
      <c r="M56" s="851" t="s">
        <v>541</v>
      </c>
      <c r="N56" s="848" t="s">
        <v>542</v>
      </c>
      <c r="O56" s="852">
        <v>488</v>
      </c>
      <c r="P56" s="853">
        <v>976</v>
      </c>
      <c r="Q56" s="854" t="s">
        <v>594</v>
      </c>
      <c r="R56" s="855">
        <f t="shared" ref="R56" si="14">I56</f>
        <v>2</v>
      </c>
      <c r="S56" s="856">
        <v>0.9</v>
      </c>
      <c r="T56" s="857">
        <f>((O56*R56)*S56)</f>
        <v>878</v>
      </c>
      <c r="U56" s="858">
        <v>0</v>
      </c>
      <c r="V56" s="858">
        <f>T56+U56</f>
        <v>878</v>
      </c>
      <c r="W56" s="859" t="s">
        <v>534</v>
      </c>
    </row>
    <row r="57" spans="1:23" ht="24" customHeight="1">
      <c r="A57" s="828" t="s">
        <v>532</v>
      </c>
      <c r="B57" s="829"/>
      <c r="C57" s="830"/>
      <c r="D57" s="831"/>
      <c r="E57" s="832"/>
      <c r="F57" s="829"/>
      <c r="G57" s="829"/>
      <c r="H57" s="833"/>
      <c r="I57" s="834"/>
      <c r="J57" s="835"/>
      <c r="K57" s="836" t="s">
        <v>631</v>
      </c>
      <c r="L57" s="837"/>
      <c r="M57" s="837"/>
      <c r="N57" s="835"/>
      <c r="O57" s="837"/>
      <c r="P57" s="835"/>
      <c r="Q57" s="835"/>
      <c r="R57" s="835"/>
      <c r="S57" s="835"/>
      <c r="T57" s="835"/>
      <c r="U57" s="835"/>
      <c r="V57" s="835"/>
      <c r="W57" s="838" t="s">
        <v>534</v>
      </c>
    </row>
    <row r="58" spans="1:23" ht="27" customHeight="1">
      <c r="A58" s="839" t="s">
        <v>536</v>
      </c>
      <c r="B58" s="840"/>
      <c r="C58" s="841"/>
      <c r="D58" s="842"/>
      <c r="E58" s="843"/>
      <c r="F58" s="844"/>
      <c r="G58" s="845"/>
      <c r="H58" s="846" t="s">
        <v>632</v>
      </c>
      <c r="I58" s="847">
        <v>1</v>
      </c>
      <c r="J58" s="848" t="s">
        <v>538</v>
      </c>
      <c r="K58" s="849" t="s">
        <v>633</v>
      </c>
      <c r="L58" s="850" t="s">
        <v>558</v>
      </c>
      <c r="M58" s="851" t="s">
        <v>541</v>
      </c>
      <c r="N58" s="848" t="s">
        <v>542</v>
      </c>
      <c r="O58" s="852">
        <v>861</v>
      </c>
      <c r="P58" s="853">
        <v>861</v>
      </c>
      <c r="Q58" s="854" t="s">
        <v>594</v>
      </c>
      <c r="R58" s="855">
        <f t="shared" ref="R58:R65" si="15">I58</f>
        <v>1</v>
      </c>
      <c r="S58" s="856">
        <v>0.9</v>
      </c>
      <c r="T58" s="857">
        <f t="shared" ref="T58:T65" si="16">((O58*R58)*S58)</f>
        <v>775</v>
      </c>
      <c r="U58" s="858">
        <v>0</v>
      </c>
      <c r="V58" s="858">
        <f t="shared" ref="V58:V65" si="17">T58+U58</f>
        <v>775</v>
      </c>
      <c r="W58" s="859" t="s">
        <v>534</v>
      </c>
    </row>
    <row r="59" spans="1:23" ht="27" customHeight="1">
      <c r="A59" s="839" t="s">
        <v>536</v>
      </c>
      <c r="B59" s="840"/>
      <c r="C59" s="841"/>
      <c r="D59" s="842"/>
      <c r="E59" s="843"/>
      <c r="F59" s="844"/>
      <c r="G59" s="845"/>
      <c r="H59" s="846" t="s">
        <v>634</v>
      </c>
      <c r="I59" s="847">
        <v>1</v>
      </c>
      <c r="J59" s="848" t="s">
        <v>538</v>
      </c>
      <c r="K59" s="849" t="s">
        <v>635</v>
      </c>
      <c r="L59" s="850" t="s">
        <v>558</v>
      </c>
      <c r="M59" s="851" t="s">
        <v>541</v>
      </c>
      <c r="N59" s="848" t="s">
        <v>542</v>
      </c>
      <c r="O59" s="852">
        <v>1726</v>
      </c>
      <c r="P59" s="853">
        <v>1726</v>
      </c>
      <c r="Q59" s="854" t="s">
        <v>594</v>
      </c>
      <c r="R59" s="855">
        <f t="shared" si="15"/>
        <v>1</v>
      </c>
      <c r="S59" s="856">
        <v>0.9</v>
      </c>
      <c r="T59" s="857">
        <f t="shared" si="16"/>
        <v>1553</v>
      </c>
      <c r="U59" s="858">
        <v>0</v>
      </c>
      <c r="V59" s="858">
        <f t="shared" si="17"/>
        <v>1553</v>
      </c>
      <c r="W59" s="859" t="s">
        <v>534</v>
      </c>
    </row>
    <row r="60" spans="1:23" ht="27" customHeight="1">
      <c r="A60" s="839" t="s">
        <v>536</v>
      </c>
      <c r="B60" s="840"/>
      <c r="C60" s="841"/>
      <c r="D60" s="842"/>
      <c r="E60" s="843"/>
      <c r="F60" s="844"/>
      <c r="G60" s="845"/>
      <c r="H60" s="846" t="s">
        <v>636</v>
      </c>
      <c r="I60" s="847">
        <v>1</v>
      </c>
      <c r="J60" s="848" t="s">
        <v>538</v>
      </c>
      <c r="K60" s="849" t="s">
        <v>637</v>
      </c>
      <c r="L60" s="850" t="s">
        <v>540</v>
      </c>
      <c r="M60" s="851" t="s">
        <v>541</v>
      </c>
      <c r="N60" s="848" t="s">
        <v>542</v>
      </c>
      <c r="O60" s="852">
        <v>0</v>
      </c>
      <c r="P60" s="861">
        <v>0</v>
      </c>
      <c r="Q60" s="862"/>
      <c r="R60" s="855">
        <f t="shared" si="15"/>
        <v>1</v>
      </c>
      <c r="S60" s="856">
        <v>0</v>
      </c>
      <c r="T60" s="857">
        <f t="shared" si="16"/>
        <v>0</v>
      </c>
      <c r="U60" s="858">
        <v>0</v>
      </c>
      <c r="V60" s="858">
        <f t="shared" si="17"/>
        <v>0</v>
      </c>
      <c r="W60" s="859" t="s">
        <v>545</v>
      </c>
    </row>
    <row r="61" spans="1:23" ht="27" customHeight="1">
      <c r="A61" s="839" t="s">
        <v>536</v>
      </c>
      <c r="B61" s="840"/>
      <c r="C61" s="841"/>
      <c r="D61" s="842"/>
      <c r="E61" s="843"/>
      <c r="F61" s="844"/>
      <c r="G61" s="845"/>
      <c r="H61" s="846" t="s">
        <v>638</v>
      </c>
      <c r="I61" s="847">
        <v>1</v>
      </c>
      <c r="J61" s="848" t="s">
        <v>538</v>
      </c>
      <c r="K61" s="849" t="s">
        <v>639</v>
      </c>
      <c r="L61" s="850" t="s">
        <v>540</v>
      </c>
      <c r="M61" s="851" t="s">
        <v>541</v>
      </c>
      <c r="N61" s="848" t="s">
        <v>542</v>
      </c>
      <c r="O61" s="852">
        <v>0</v>
      </c>
      <c r="P61" s="861">
        <v>0</v>
      </c>
      <c r="Q61" s="862"/>
      <c r="R61" s="855">
        <f t="shared" si="15"/>
        <v>1</v>
      </c>
      <c r="S61" s="856">
        <v>0</v>
      </c>
      <c r="T61" s="857">
        <f t="shared" si="16"/>
        <v>0</v>
      </c>
      <c r="U61" s="858">
        <v>0</v>
      </c>
      <c r="V61" s="858">
        <f t="shared" si="17"/>
        <v>0</v>
      </c>
      <c r="W61" s="859" t="s">
        <v>545</v>
      </c>
    </row>
    <row r="62" spans="1:23" ht="27" customHeight="1">
      <c r="A62" s="839" t="s">
        <v>536</v>
      </c>
      <c r="B62" s="840"/>
      <c r="C62" s="841"/>
      <c r="D62" s="842"/>
      <c r="E62" s="843"/>
      <c r="F62" s="844"/>
      <c r="G62" s="845"/>
      <c r="H62" s="846" t="s">
        <v>640</v>
      </c>
      <c r="I62" s="847">
        <v>1</v>
      </c>
      <c r="J62" s="848" t="s">
        <v>538</v>
      </c>
      <c r="K62" s="849" t="s">
        <v>641</v>
      </c>
      <c r="L62" s="850" t="s">
        <v>548</v>
      </c>
      <c r="M62" s="851" t="s">
        <v>549</v>
      </c>
      <c r="N62" s="848" t="s">
        <v>550</v>
      </c>
      <c r="O62" s="852">
        <v>0</v>
      </c>
      <c r="P62" s="861">
        <v>0</v>
      </c>
      <c r="Q62" s="862"/>
      <c r="R62" s="855">
        <f t="shared" si="15"/>
        <v>1</v>
      </c>
      <c r="S62" s="856">
        <v>0</v>
      </c>
      <c r="T62" s="857">
        <f t="shared" si="16"/>
        <v>0</v>
      </c>
      <c r="U62" s="858">
        <v>0</v>
      </c>
      <c r="V62" s="858">
        <f t="shared" si="17"/>
        <v>0</v>
      </c>
      <c r="W62" s="859" t="s">
        <v>545</v>
      </c>
    </row>
    <row r="63" spans="1:23" ht="27" customHeight="1">
      <c r="A63" s="839" t="s">
        <v>536</v>
      </c>
      <c r="B63" s="840"/>
      <c r="C63" s="841"/>
      <c r="D63" s="842"/>
      <c r="E63" s="843"/>
      <c r="F63" s="844"/>
      <c r="G63" s="845"/>
      <c r="H63" s="846" t="s">
        <v>642</v>
      </c>
      <c r="I63" s="847">
        <v>1</v>
      </c>
      <c r="J63" s="848" t="s">
        <v>538</v>
      </c>
      <c r="K63" s="849" t="s">
        <v>643</v>
      </c>
      <c r="L63" s="850" t="s">
        <v>548</v>
      </c>
      <c r="M63" s="851" t="s">
        <v>549</v>
      </c>
      <c r="N63" s="848" t="s">
        <v>550</v>
      </c>
      <c r="O63" s="852">
        <v>0</v>
      </c>
      <c r="P63" s="861">
        <v>0</v>
      </c>
      <c r="Q63" s="862"/>
      <c r="R63" s="855">
        <f t="shared" si="15"/>
        <v>1</v>
      </c>
      <c r="S63" s="856">
        <v>0</v>
      </c>
      <c r="T63" s="857">
        <f t="shared" si="16"/>
        <v>0</v>
      </c>
      <c r="U63" s="858">
        <v>0</v>
      </c>
      <c r="V63" s="858">
        <f t="shared" si="17"/>
        <v>0</v>
      </c>
      <c r="W63" s="859" t="s">
        <v>545</v>
      </c>
    </row>
    <row r="64" spans="1:23" s="863" customFormat="1" ht="27" customHeight="1">
      <c r="A64" s="839" t="s">
        <v>536</v>
      </c>
      <c r="B64" s="840"/>
      <c r="C64" s="841"/>
      <c r="D64" s="842"/>
      <c r="E64" s="843"/>
      <c r="F64" s="844"/>
      <c r="G64" s="845"/>
      <c r="H64" s="846" t="s">
        <v>644</v>
      </c>
      <c r="I64" s="847">
        <v>1</v>
      </c>
      <c r="J64" s="848" t="s">
        <v>538</v>
      </c>
      <c r="K64" s="849" t="s">
        <v>645</v>
      </c>
      <c r="L64" s="850" t="s">
        <v>553</v>
      </c>
      <c r="M64" s="851" t="s">
        <v>554</v>
      </c>
      <c r="N64" s="848" t="s">
        <v>550</v>
      </c>
      <c r="O64" s="860">
        <v>0</v>
      </c>
      <c r="P64" s="861">
        <v>0</v>
      </c>
      <c r="Q64" s="862"/>
      <c r="R64" s="855">
        <f t="shared" si="15"/>
        <v>1</v>
      </c>
      <c r="S64" s="856">
        <v>0</v>
      </c>
      <c r="T64" s="857">
        <f t="shared" si="16"/>
        <v>0</v>
      </c>
      <c r="U64" s="858">
        <v>0</v>
      </c>
      <c r="V64" s="858">
        <f t="shared" si="17"/>
        <v>0</v>
      </c>
      <c r="W64" s="859" t="s">
        <v>545</v>
      </c>
    </row>
    <row r="65" spans="1:23" s="863" customFormat="1" ht="27" customHeight="1">
      <c r="A65" s="839" t="s">
        <v>536</v>
      </c>
      <c r="B65" s="840"/>
      <c r="C65" s="841"/>
      <c r="D65" s="842"/>
      <c r="E65" s="843"/>
      <c r="F65" s="844"/>
      <c r="G65" s="845"/>
      <c r="H65" s="846" t="s">
        <v>646</v>
      </c>
      <c r="I65" s="847">
        <v>1</v>
      </c>
      <c r="J65" s="848" t="s">
        <v>538</v>
      </c>
      <c r="K65" s="849" t="s">
        <v>647</v>
      </c>
      <c r="L65" s="850" t="s">
        <v>553</v>
      </c>
      <c r="M65" s="851" t="s">
        <v>554</v>
      </c>
      <c r="N65" s="848" t="s">
        <v>550</v>
      </c>
      <c r="O65" s="860">
        <v>0</v>
      </c>
      <c r="P65" s="861">
        <v>0</v>
      </c>
      <c r="Q65" s="862"/>
      <c r="R65" s="855">
        <f t="shared" si="15"/>
        <v>1</v>
      </c>
      <c r="S65" s="856">
        <v>0</v>
      </c>
      <c r="T65" s="857">
        <f t="shared" si="16"/>
        <v>0</v>
      </c>
      <c r="U65" s="858">
        <v>0</v>
      </c>
      <c r="V65" s="858">
        <f t="shared" si="17"/>
        <v>0</v>
      </c>
      <c r="W65" s="859" t="s">
        <v>545</v>
      </c>
    </row>
    <row r="66" spans="1:23" ht="24" customHeight="1">
      <c r="A66" s="828" t="s">
        <v>532</v>
      </c>
      <c r="B66" s="829"/>
      <c r="C66" s="830"/>
      <c r="D66" s="831"/>
      <c r="E66" s="832"/>
      <c r="F66" s="829"/>
      <c r="G66" s="829"/>
      <c r="H66" s="833"/>
      <c r="I66" s="834"/>
      <c r="J66" s="835"/>
      <c r="K66" s="836" t="s">
        <v>648</v>
      </c>
      <c r="L66" s="837"/>
      <c r="M66" s="837"/>
      <c r="N66" s="835"/>
      <c r="O66" s="837"/>
      <c r="P66" s="835"/>
      <c r="Q66" s="835"/>
      <c r="R66" s="835"/>
      <c r="S66" s="835"/>
      <c r="T66" s="835"/>
      <c r="U66" s="835"/>
      <c r="V66" s="835"/>
      <c r="W66" s="838" t="s">
        <v>534</v>
      </c>
    </row>
    <row r="67" spans="1:23" ht="27" customHeight="1">
      <c r="A67" s="839" t="s">
        <v>536</v>
      </c>
      <c r="B67" s="840"/>
      <c r="C67" s="841"/>
      <c r="D67" s="842"/>
      <c r="E67" s="843"/>
      <c r="F67" s="844"/>
      <c r="G67" s="845"/>
      <c r="H67" s="846" t="s">
        <v>649</v>
      </c>
      <c r="I67" s="847">
        <v>1</v>
      </c>
      <c r="J67" s="848" t="s">
        <v>538</v>
      </c>
      <c r="K67" s="849" t="s">
        <v>637</v>
      </c>
      <c r="L67" s="850" t="s">
        <v>540</v>
      </c>
      <c r="M67" s="851" t="s">
        <v>541</v>
      </c>
      <c r="N67" s="848" t="s">
        <v>542</v>
      </c>
      <c r="O67" s="852">
        <v>0</v>
      </c>
      <c r="P67" s="861">
        <v>0</v>
      </c>
      <c r="Q67" s="862"/>
      <c r="R67" s="855">
        <f t="shared" ref="R67:R81" si="18">I67</f>
        <v>1</v>
      </c>
      <c r="S67" s="856">
        <v>0</v>
      </c>
      <c r="T67" s="857">
        <f t="shared" ref="T67:T81" si="19">((O67*R67)*S67)</f>
        <v>0</v>
      </c>
      <c r="U67" s="858">
        <v>0</v>
      </c>
      <c r="V67" s="858">
        <f t="shared" ref="V67:V81" si="20">T67+U67</f>
        <v>0</v>
      </c>
      <c r="W67" s="859" t="s">
        <v>545</v>
      </c>
    </row>
    <row r="68" spans="1:23" ht="27" customHeight="1">
      <c r="A68" s="839" t="s">
        <v>536</v>
      </c>
      <c r="B68" s="840"/>
      <c r="C68" s="841"/>
      <c r="D68" s="842"/>
      <c r="E68" s="843"/>
      <c r="F68" s="844"/>
      <c r="G68" s="845"/>
      <c r="H68" s="846" t="s">
        <v>650</v>
      </c>
      <c r="I68" s="847">
        <v>1</v>
      </c>
      <c r="J68" s="848" t="s">
        <v>538</v>
      </c>
      <c r="K68" s="849" t="s">
        <v>639</v>
      </c>
      <c r="L68" s="850" t="s">
        <v>540</v>
      </c>
      <c r="M68" s="851" t="s">
        <v>541</v>
      </c>
      <c r="N68" s="848" t="s">
        <v>542</v>
      </c>
      <c r="O68" s="852">
        <v>0</v>
      </c>
      <c r="P68" s="861">
        <v>0</v>
      </c>
      <c r="Q68" s="862"/>
      <c r="R68" s="855">
        <f t="shared" si="18"/>
        <v>1</v>
      </c>
      <c r="S68" s="856">
        <v>0</v>
      </c>
      <c r="T68" s="857">
        <f t="shared" si="19"/>
        <v>0</v>
      </c>
      <c r="U68" s="858">
        <v>0</v>
      </c>
      <c r="V68" s="858">
        <f t="shared" si="20"/>
        <v>0</v>
      </c>
      <c r="W68" s="859" t="s">
        <v>545</v>
      </c>
    </row>
    <row r="69" spans="1:23" ht="27" customHeight="1">
      <c r="A69" s="839" t="s">
        <v>536</v>
      </c>
      <c r="B69" s="840"/>
      <c r="C69" s="841"/>
      <c r="D69" s="842"/>
      <c r="E69" s="843"/>
      <c r="F69" s="844"/>
      <c r="G69" s="845"/>
      <c r="H69" s="846" t="s">
        <v>651</v>
      </c>
      <c r="I69" s="847">
        <v>1</v>
      </c>
      <c r="J69" s="848" t="s">
        <v>538</v>
      </c>
      <c r="K69" s="849" t="s">
        <v>652</v>
      </c>
      <c r="L69" s="850" t="s">
        <v>548</v>
      </c>
      <c r="M69" s="851" t="s">
        <v>549</v>
      </c>
      <c r="N69" s="848" t="s">
        <v>550</v>
      </c>
      <c r="O69" s="852">
        <v>0</v>
      </c>
      <c r="P69" s="861">
        <v>0</v>
      </c>
      <c r="Q69" s="862"/>
      <c r="R69" s="855">
        <f t="shared" si="18"/>
        <v>1</v>
      </c>
      <c r="S69" s="856">
        <v>0</v>
      </c>
      <c r="T69" s="857">
        <f t="shared" si="19"/>
        <v>0</v>
      </c>
      <c r="U69" s="858">
        <v>0</v>
      </c>
      <c r="V69" s="858">
        <f t="shared" si="20"/>
        <v>0</v>
      </c>
      <c r="W69" s="859" t="s">
        <v>545</v>
      </c>
    </row>
    <row r="70" spans="1:23" ht="27" customHeight="1">
      <c r="A70" s="839" t="s">
        <v>536</v>
      </c>
      <c r="B70" s="840"/>
      <c r="C70" s="841"/>
      <c r="D70" s="842"/>
      <c r="E70" s="843"/>
      <c r="F70" s="844"/>
      <c r="G70" s="845"/>
      <c r="H70" s="846" t="s">
        <v>653</v>
      </c>
      <c r="I70" s="847">
        <v>1</v>
      </c>
      <c r="J70" s="848" t="s">
        <v>538</v>
      </c>
      <c r="K70" s="849" t="s">
        <v>654</v>
      </c>
      <c r="L70" s="850" t="s">
        <v>548</v>
      </c>
      <c r="M70" s="851" t="s">
        <v>549</v>
      </c>
      <c r="N70" s="848" t="s">
        <v>550</v>
      </c>
      <c r="O70" s="852">
        <v>0</v>
      </c>
      <c r="P70" s="861">
        <v>0</v>
      </c>
      <c r="Q70" s="862"/>
      <c r="R70" s="855">
        <f t="shared" si="18"/>
        <v>1</v>
      </c>
      <c r="S70" s="856">
        <v>0</v>
      </c>
      <c r="T70" s="857">
        <f t="shared" si="19"/>
        <v>0</v>
      </c>
      <c r="U70" s="858">
        <v>0</v>
      </c>
      <c r="V70" s="858">
        <f t="shared" si="20"/>
        <v>0</v>
      </c>
      <c r="W70" s="859" t="s">
        <v>545</v>
      </c>
    </row>
    <row r="71" spans="1:23" s="863" customFormat="1" ht="27" customHeight="1">
      <c r="A71" s="839" t="s">
        <v>536</v>
      </c>
      <c r="B71" s="840"/>
      <c r="C71" s="841"/>
      <c r="D71" s="842"/>
      <c r="E71" s="843"/>
      <c r="F71" s="844"/>
      <c r="G71" s="845"/>
      <c r="H71" s="846" t="s">
        <v>655</v>
      </c>
      <c r="I71" s="847">
        <v>1</v>
      </c>
      <c r="J71" s="848" t="s">
        <v>538</v>
      </c>
      <c r="K71" s="849" t="s">
        <v>656</v>
      </c>
      <c r="L71" s="850" t="s">
        <v>553</v>
      </c>
      <c r="M71" s="851" t="s">
        <v>554</v>
      </c>
      <c r="N71" s="848" t="s">
        <v>550</v>
      </c>
      <c r="O71" s="860">
        <v>0</v>
      </c>
      <c r="P71" s="861">
        <v>0</v>
      </c>
      <c r="Q71" s="862"/>
      <c r="R71" s="855">
        <f t="shared" si="18"/>
        <v>1</v>
      </c>
      <c r="S71" s="856">
        <v>0</v>
      </c>
      <c r="T71" s="857">
        <f t="shared" si="19"/>
        <v>0</v>
      </c>
      <c r="U71" s="858">
        <v>0</v>
      </c>
      <c r="V71" s="858">
        <f t="shared" si="20"/>
        <v>0</v>
      </c>
      <c r="W71" s="859" t="s">
        <v>545</v>
      </c>
    </row>
    <row r="72" spans="1:23" s="863" customFormat="1" ht="27" customHeight="1">
      <c r="A72" s="839" t="s">
        <v>536</v>
      </c>
      <c r="B72" s="840"/>
      <c r="C72" s="841"/>
      <c r="D72" s="842"/>
      <c r="E72" s="843"/>
      <c r="F72" s="844"/>
      <c r="G72" s="845"/>
      <c r="H72" s="846" t="s">
        <v>657</v>
      </c>
      <c r="I72" s="847">
        <v>1</v>
      </c>
      <c r="J72" s="848" t="s">
        <v>538</v>
      </c>
      <c r="K72" s="849" t="s">
        <v>658</v>
      </c>
      <c r="L72" s="850" t="s">
        <v>553</v>
      </c>
      <c r="M72" s="851" t="s">
        <v>554</v>
      </c>
      <c r="N72" s="848" t="s">
        <v>550</v>
      </c>
      <c r="O72" s="860">
        <v>0</v>
      </c>
      <c r="P72" s="861">
        <v>0</v>
      </c>
      <c r="Q72" s="862"/>
      <c r="R72" s="855">
        <f t="shared" si="18"/>
        <v>1</v>
      </c>
      <c r="S72" s="856">
        <v>0</v>
      </c>
      <c r="T72" s="857">
        <f t="shared" si="19"/>
        <v>0</v>
      </c>
      <c r="U72" s="858">
        <v>0</v>
      </c>
      <c r="V72" s="858">
        <f t="shared" si="20"/>
        <v>0</v>
      </c>
      <c r="W72" s="859" t="s">
        <v>545</v>
      </c>
    </row>
    <row r="73" spans="1:23" ht="27" customHeight="1">
      <c r="A73" s="839" t="s">
        <v>536</v>
      </c>
      <c r="B73" s="840"/>
      <c r="C73" s="841"/>
      <c r="D73" s="842"/>
      <c r="E73" s="843"/>
      <c r="F73" s="844"/>
      <c r="G73" s="845"/>
      <c r="H73" s="846" t="s">
        <v>659</v>
      </c>
      <c r="I73" s="847">
        <v>1</v>
      </c>
      <c r="J73" s="848" t="s">
        <v>538</v>
      </c>
      <c r="K73" s="849" t="s">
        <v>660</v>
      </c>
      <c r="L73" s="850" t="s">
        <v>558</v>
      </c>
      <c r="M73" s="851" t="s">
        <v>541</v>
      </c>
      <c r="N73" s="848" t="s">
        <v>542</v>
      </c>
      <c r="O73" s="852">
        <v>1199</v>
      </c>
      <c r="P73" s="853">
        <v>1199</v>
      </c>
      <c r="Q73" s="854" t="s">
        <v>594</v>
      </c>
      <c r="R73" s="855">
        <f t="shared" si="18"/>
        <v>1</v>
      </c>
      <c r="S73" s="856">
        <v>0.9</v>
      </c>
      <c r="T73" s="857">
        <f t="shared" si="19"/>
        <v>1079</v>
      </c>
      <c r="U73" s="858">
        <v>0</v>
      </c>
      <c r="V73" s="858">
        <f t="shared" si="20"/>
        <v>1079</v>
      </c>
      <c r="W73" s="859" t="s">
        <v>534</v>
      </c>
    </row>
    <row r="74" spans="1:23" ht="27" customHeight="1">
      <c r="A74" s="839" t="s">
        <v>536</v>
      </c>
      <c r="B74" s="840"/>
      <c r="C74" s="841"/>
      <c r="D74" s="842"/>
      <c r="E74" s="843"/>
      <c r="F74" s="844"/>
      <c r="G74" s="845"/>
      <c r="H74" s="846" t="s">
        <v>661</v>
      </c>
      <c r="I74" s="847">
        <v>6</v>
      </c>
      <c r="J74" s="848" t="s">
        <v>538</v>
      </c>
      <c r="K74" s="849" t="s">
        <v>557</v>
      </c>
      <c r="L74" s="850" t="s">
        <v>558</v>
      </c>
      <c r="M74" s="851" t="s">
        <v>541</v>
      </c>
      <c r="N74" s="848" t="s">
        <v>542</v>
      </c>
      <c r="O74" s="852">
        <v>487</v>
      </c>
      <c r="P74" s="853">
        <v>2922</v>
      </c>
      <c r="Q74" s="854" t="s">
        <v>594</v>
      </c>
      <c r="R74" s="855">
        <f t="shared" si="18"/>
        <v>6</v>
      </c>
      <c r="S74" s="856">
        <v>0.9</v>
      </c>
      <c r="T74" s="857">
        <f t="shared" si="19"/>
        <v>2630</v>
      </c>
      <c r="U74" s="858">
        <v>0</v>
      </c>
      <c r="V74" s="858">
        <f t="shared" si="20"/>
        <v>2630</v>
      </c>
      <c r="W74" s="859" t="s">
        <v>534</v>
      </c>
    </row>
    <row r="75" spans="1:23" ht="87.5">
      <c r="A75" s="839" t="s">
        <v>536</v>
      </c>
      <c r="B75" s="840"/>
      <c r="C75" s="841"/>
      <c r="D75" s="842"/>
      <c r="E75" s="843"/>
      <c r="F75" s="844"/>
      <c r="G75" s="845"/>
      <c r="H75" s="846" t="s">
        <v>662</v>
      </c>
      <c r="I75" s="847">
        <v>1</v>
      </c>
      <c r="J75" s="848" t="s">
        <v>538</v>
      </c>
      <c r="K75" s="849" t="s">
        <v>663</v>
      </c>
      <c r="L75" s="850" t="s">
        <v>664</v>
      </c>
      <c r="M75" s="851" t="s">
        <v>665</v>
      </c>
      <c r="N75" s="848" t="s">
        <v>542</v>
      </c>
      <c r="O75" s="852">
        <v>26941</v>
      </c>
      <c r="P75" s="853">
        <v>26941</v>
      </c>
      <c r="Q75" s="854"/>
      <c r="R75" s="855">
        <f t="shared" si="18"/>
        <v>1</v>
      </c>
      <c r="S75" s="856">
        <v>0</v>
      </c>
      <c r="T75" s="857">
        <f t="shared" si="19"/>
        <v>0</v>
      </c>
      <c r="U75" s="858">
        <v>0</v>
      </c>
      <c r="V75" s="858">
        <f t="shared" si="20"/>
        <v>0</v>
      </c>
      <c r="W75" s="859" t="s">
        <v>534</v>
      </c>
    </row>
    <row r="76" spans="1:23">
      <c r="A76" s="839" t="s">
        <v>536</v>
      </c>
      <c r="B76" s="840"/>
      <c r="C76" s="841"/>
      <c r="D76" s="842"/>
      <c r="E76" s="843"/>
      <c r="F76" s="844"/>
      <c r="G76" s="845"/>
      <c r="H76" s="846" t="s">
        <v>666</v>
      </c>
      <c r="I76" s="847">
        <v>1</v>
      </c>
      <c r="J76" s="848" t="s">
        <v>538</v>
      </c>
      <c r="K76" s="849" t="s">
        <v>667</v>
      </c>
      <c r="L76" s="850" t="s">
        <v>664</v>
      </c>
      <c r="M76" s="851" t="s">
        <v>668</v>
      </c>
      <c r="N76" s="848" t="s">
        <v>542</v>
      </c>
      <c r="O76" s="852">
        <v>15197</v>
      </c>
      <c r="P76" s="853">
        <v>15197</v>
      </c>
      <c r="Q76" s="854"/>
      <c r="R76" s="855">
        <f t="shared" si="18"/>
        <v>1</v>
      </c>
      <c r="S76" s="856">
        <v>0</v>
      </c>
      <c r="T76" s="857">
        <f t="shared" si="19"/>
        <v>0</v>
      </c>
      <c r="U76" s="858">
        <v>0</v>
      </c>
      <c r="V76" s="858">
        <f t="shared" si="20"/>
        <v>0</v>
      </c>
      <c r="W76" s="859" t="s">
        <v>534</v>
      </c>
    </row>
    <row r="77" spans="1:23" ht="25">
      <c r="A77" s="839" t="s">
        <v>536</v>
      </c>
      <c r="B77" s="840"/>
      <c r="C77" s="841"/>
      <c r="D77" s="842"/>
      <c r="E77" s="843"/>
      <c r="F77" s="844"/>
      <c r="G77" s="845"/>
      <c r="H77" s="846" t="s">
        <v>669</v>
      </c>
      <c r="I77" s="847">
        <v>1</v>
      </c>
      <c r="J77" s="848" t="s">
        <v>538</v>
      </c>
      <c r="K77" s="849" t="s">
        <v>670</v>
      </c>
      <c r="L77" s="850" t="s">
        <v>671</v>
      </c>
      <c r="M77" s="851" t="s">
        <v>672</v>
      </c>
      <c r="N77" s="848" t="s">
        <v>673</v>
      </c>
      <c r="O77" s="852">
        <v>0</v>
      </c>
      <c r="P77" s="853" t="s">
        <v>674</v>
      </c>
      <c r="Q77" s="854"/>
      <c r="R77" s="855">
        <f t="shared" si="18"/>
        <v>1</v>
      </c>
      <c r="S77" s="856">
        <v>0</v>
      </c>
      <c r="T77" s="857">
        <f t="shared" si="19"/>
        <v>0</v>
      </c>
      <c r="U77" s="858">
        <v>0</v>
      </c>
      <c r="V77" s="858">
        <f t="shared" si="20"/>
        <v>0</v>
      </c>
      <c r="W77" s="859" t="s">
        <v>534</v>
      </c>
    </row>
    <row r="78" spans="1:23">
      <c r="A78" s="839" t="s">
        <v>536</v>
      </c>
      <c r="B78" s="840"/>
      <c r="C78" s="841"/>
      <c r="D78" s="842"/>
      <c r="E78" s="843"/>
      <c r="F78" s="844"/>
      <c r="G78" s="845"/>
      <c r="H78" s="846" t="s">
        <v>675</v>
      </c>
      <c r="I78" s="847">
        <v>1</v>
      </c>
      <c r="J78" s="848" t="s">
        <v>538</v>
      </c>
      <c r="K78" s="849" t="s">
        <v>676</v>
      </c>
      <c r="L78" s="850" t="s">
        <v>558</v>
      </c>
      <c r="M78" s="851" t="s">
        <v>677</v>
      </c>
      <c r="N78" s="848" t="s">
        <v>542</v>
      </c>
      <c r="O78" s="852">
        <v>6041</v>
      </c>
      <c r="P78" s="853">
        <v>6041</v>
      </c>
      <c r="Q78" s="854"/>
      <c r="R78" s="855">
        <f t="shared" si="18"/>
        <v>1</v>
      </c>
      <c r="S78" s="856">
        <v>0</v>
      </c>
      <c r="T78" s="857">
        <f t="shared" si="19"/>
        <v>0</v>
      </c>
      <c r="U78" s="858">
        <v>0</v>
      </c>
      <c r="V78" s="858">
        <f t="shared" si="20"/>
        <v>0</v>
      </c>
      <c r="W78" s="859" t="s">
        <v>534</v>
      </c>
    </row>
    <row r="79" spans="1:23" ht="110.25" customHeight="1">
      <c r="A79" s="839" t="s">
        <v>536</v>
      </c>
      <c r="B79" s="840"/>
      <c r="C79" s="841"/>
      <c r="D79" s="842"/>
      <c r="E79" s="843"/>
      <c r="F79" s="844"/>
      <c r="G79" s="845"/>
      <c r="H79" s="846" t="s">
        <v>678</v>
      </c>
      <c r="I79" s="847">
        <v>1</v>
      </c>
      <c r="J79" s="848" t="s">
        <v>538</v>
      </c>
      <c r="K79" s="849" t="s">
        <v>679</v>
      </c>
      <c r="L79" s="850" t="s">
        <v>664</v>
      </c>
      <c r="M79" s="851" t="s">
        <v>665</v>
      </c>
      <c r="N79" s="848" t="s">
        <v>542</v>
      </c>
      <c r="O79" s="852">
        <v>50439</v>
      </c>
      <c r="P79" s="853">
        <v>50439</v>
      </c>
      <c r="Q79" s="854"/>
      <c r="R79" s="855">
        <f t="shared" si="18"/>
        <v>1</v>
      </c>
      <c r="S79" s="856">
        <v>0</v>
      </c>
      <c r="T79" s="857">
        <f t="shared" si="19"/>
        <v>0</v>
      </c>
      <c r="U79" s="858">
        <v>0</v>
      </c>
      <c r="V79" s="858">
        <f t="shared" si="20"/>
        <v>0</v>
      </c>
      <c r="W79" s="859" t="s">
        <v>534</v>
      </c>
    </row>
    <row r="80" spans="1:23">
      <c r="A80" s="839" t="s">
        <v>536</v>
      </c>
      <c r="B80" s="840"/>
      <c r="C80" s="841"/>
      <c r="D80" s="842"/>
      <c r="E80" s="843"/>
      <c r="F80" s="844"/>
      <c r="G80" s="845"/>
      <c r="H80" s="846" t="s">
        <v>680</v>
      </c>
      <c r="I80" s="847">
        <v>1</v>
      </c>
      <c r="J80" s="848" t="s">
        <v>538</v>
      </c>
      <c r="K80" s="849" t="s">
        <v>681</v>
      </c>
      <c r="L80" s="850" t="s">
        <v>664</v>
      </c>
      <c r="M80" s="851" t="s">
        <v>668</v>
      </c>
      <c r="N80" s="848" t="s">
        <v>542</v>
      </c>
      <c r="O80" s="852">
        <v>10137</v>
      </c>
      <c r="P80" s="853">
        <v>10137</v>
      </c>
      <c r="Q80" s="854"/>
      <c r="R80" s="855">
        <f t="shared" si="18"/>
        <v>1</v>
      </c>
      <c r="S80" s="856">
        <v>0</v>
      </c>
      <c r="T80" s="857">
        <f t="shared" si="19"/>
        <v>0</v>
      </c>
      <c r="U80" s="858">
        <v>0</v>
      </c>
      <c r="V80" s="858">
        <f t="shared" si="20"/>
        <v>0</v>
      </c>
      <c r="W80" s="859" t="s">
        <v>534</v>
      </c>
    </row>
    <row r="81" spans="1:23">
      <c r="A81" s="839" t="s">
        <v>536</v>
      </c>
      <c r="B81" s="840"/>
      <c r="C81" s="841"/>
      <c r="D81" s="842"/>
      <c r="E81" s="843"/>
      <c r="F81" s="844"/>
      <c r="G81" s="845"/>
      <c r="H81" s="846" t="s">
        <v>682</v>
      </c>
      <c r="I81" s="847">
        <v>1</v>
      </c>
      <c r="J81" s="848" t="s">
        <v>538</v>
      </c>
      <c r="K81" s="849" t="s">
        <v>670</v>
      </c>
      <c r="L81" s="850" t="s">
        <v>671</v>
      </c>
      <c r="M81" s="851" t="s">
        <v>672</v>
      </c>
      <c r="N81" s="848" t="s">
        <v>673</v>
      </c>
      <c r="O81" s="852">
        <v>11603</v>
      </c>
      <c r="P81" s="853">
        <v>11603</v>
      </c>
      <c r="Q81" s="854"/>
      <c r="R81" s="855">
        <f t="shared" si="18"/>
        <v>1</v>
      </c>
      <c r="S81" s="856">
        <v>0</v>
      </c>
      <c r="T81" s="857">
        <f t="shared" si="19"/>
        <v>0</v>
      </c>
      <c r="U81" s="858">
        <v>0</v>
      </c>
      <c r="V81" s="858">
        <f t="shared" si="20"/>
        <v>0</v>
      </c>
      <c r="W81" s="859" t="s">
        <v>534</v>
      </c>
    </row>
    <row r="82" spans="1:23" ht="24" customHeight="1">
      <c r="A82" s="828" t="s">
        <v>532</v>
      </c>
      <c r="B82" s="829"/>
      <c r="C82" s="830"/>
      <c r="D82" s="831"/>
      <c r="E82" s="832"/>
      <c r="F82" s="829"/>
      <c r="G82" s="829"/>
      <c r="H82" s="833"/>
      <c r="I82" s="834"/>
      <c r="J82" s="835"/>
      <c r="K82" s="836" t="s">
        <v>683</v>
      </c>
      <c r="L82" s="837"/>
      <c r="M82" s="837"/>
      <c r="N82" s="835"/>
      <c r="O82" s="837"/>
      <c r="P82" s="835"/>
      <c r="Q82" s="835"/>
      <c r="R82" s="835"/>
      <c r="S82" s="835"/>
      <c r="T82" s="835"/>
      <c r="U82" s="835"/>
      <c r="V82" s="835"/>
      <c r="W82" s="838" t="s">
        <v>534</v>
      </c>
    </row>
    <row r="83" spans="1:23" ht="27" customHeight="1">
      <c r="A83" s="839" t="s">
        <v>536</v>
      </c>
      <c r="B83" s="840"/>
      <c r="C83" s="841"/>
      <c r="D83" s="842"/>
      <c r="E83" s="843"/>
      <c r="F83" s="844"/>
      <c r="G83" s="845"/>
      <c r="H83" s="846" t="s">
        <v>684</v>
      </c>
      <c r="I83" s="847">
        <v>1</v>
      </c>
      <c r="J83" s="848" t="s">
        <v>538</v>
      </c>
      <c r="K83" s="849" t="s">
        <v>685</v>
      </c>
      <c r="L83" s="850" t="s">
        <v>540</v>
      </c>
      <c r="M83" s="851" t="s">
        <v>541</v>
      </c>
      <c r="N83" s="848" t="s">
        <v>542</v>
      </c>
      <c r="O83" s="852">
        <v>0</v>
      </c>
      <c r="P83" s="861">
        <v>0</v>
      </c>
      <c r="Q83" s="862"/>
      <c r="R83" s="855">
        <f t="shared" ref="R83:R86" si="21">I83</f>
        <v>1</v>
      </c>
      <c r="S83" s="856">
        <v>0</v>
      </c>
      <c r="T83" s="857">
        <f t="shared" ref="T83:T86" si="22">((O83*R83)*S83)</f>
        <v>0</v>
      </c>
      <c r="U83" s="858">
        <v>0</v>
      </c>
      <c r="V83" s="858">
        <f t="shared" ref="V83:V86" si="23">T83+U83</f>
        <v>0</v>
      </c>
      <c r="W83" s="859" t="s">
        <v>545</v>
      </c>
    </row>
    <row r="84" spans="1:23" ht="27" customHeight="1">
      <c r="A84" s="839" t="s">
        <v>536</v>
      </c>
      <c r="B84" s="840"/>
      <c r="C84" s="841"/>
      <c r="D84" s="842"/>
      <c r="E84" s="843"/>
      <c r="F84" s="844"/>
      <c r="G84" s="845"/>
      <c r="H84" s="846" t="s">
        <v>686</v>
      </c>
      <c r="I84" s="847">
        <v>1</v>
      </c>
      <c r="J84" s="848" t="s">
        <v>538</v>
      </c>
      <c r="K84" s="849" t="s">
        <v>544</v>
      </c>
      <c r="L84" s="850" t="s">
        <v>540</v>
      </c>
      <c r="M84" s="851" t="s">
        <v>541</v>
      </c>
      <c r="N84" s="848" t="s">
        <v>542</v>
      </c>
      <c r="O84" s="852">
        <v>0</v>
      </c>
      <c r="P84" s="861">
        <v>0</v>
      </c>
      <c r="Q84" s="862"/>
      <c r="R84" s="855">
        <f t="shared" si="21"/>
        <v>1</v>
      </c>
      <c r="S84" s="856">
        <v>0</v>
      </c>
      <c r="T84" s="857">
        <f t="shared" si="22"/>
        <v>0</v>
      </c>
      <c r="U84" s="858">
        <v>0</v>
      </c>
      <c r="V84" s="858">
        <f t="shared" si="23"/>
        <v>0</v>
      </c>
      <c r="W84" s="859" t="s">
        <v>545</v>
      </c>
    </row>
    <row r="85" spans="1:23" ht="27" customHeight="1">
      <c r="A85" s="839" t="s">
        <v>536</v>
      </c>
      <c r="B85" s="840"/>
      <c r="C85" s="841"/>
      <c r="D85" s="842"/>
      <c r="E85" s="843"/>
      <c r="F85" s="844"/>
      <c r="G85" s="845"/>
      <c r="H85" s="846" t="s">
        <v>687</v>
      </c>
      <c r="I85" s="847">
        <v>1</v>
      </c>
      <c r="J85" s="848" t="s">
        <v>538</v>
      </c>
      <c r="K85" s="849" t="s">
        <v>547</v>
      </c>
      <c r="L85" s="850" t="s">
        <v>548</v>
      </c>
      <c r="M85" s="851" t="s">
        <v>549</v>
      </c>
      <c r="N85" s="848" t="s">
        <v>550</v>
      </c>
      <c r="O85" s="852">
        <v>0</v>
      </c>
      <c r="P85" s="861">
        <v>0</v>
      </c>
      <c r="Q85" s="862"/>
      <c r="R85" s="855">
        <f t="shared" si="21"/>
        <v>1</v>
      </c>
      <c r="S85" s="856">
        <v>0</v>
      </c>
      <c r="T85" s="857">
        <f t="shared" si="22"/>
        <v>0</v>
      </c>
      <c r="U85" s="858">
        <v>0</v>
      </c>
      <c r="V85" s="858">
        <f t="shared" si="23"/>
        <v>0</v>
      </c>
      <c r="W85" s="859" t="s">
        <v>545</v>
      </c>
    </row>
    <row r="86" spans="1:23" s="863" customFormat="1" ht="27" customHeight="1">
      <c r="A86" s="839" t="s">
        <v>536</v>
      </c>
      <c r="B86" s="840"/>
      <c r="C86" s="841"/>
      <c r="D86" s="842"/>
      <c r="E86" s="843"/>
      <c r="F86" s="844"/>
      <c r="G86" s="845"/>
      <c r="H86" s="846" t="s">
        <v>688</v>
      </c>
      <c r="I86" s="847">
        <v>1</v>
      </c>
      <c r="J86" s="848" t="s">
        <v>538</v>
      </c>
      <c r="K86" s="849" t="s">
        <v>626</v>
      </c>
      <c r="L86" s="850" t="s">
        <v>553</v>
      </c>
      <c r="M86" s="851" t="s">
        <v>554</v>
      </c>
      <c r="N86" s="848" t="s">
        <v>550</v>
      </c>
      <c r="O86" s="860">
        <v>0</v>
      </c>
      <c r="P86" s="861">
        <v>0</v>
      </c>
      <c r="Q86" s="862"/>
      <c r="R86" s="855">
        <f t="shared" si="21"/>
        <v>1</v>
      </c>
      <c r="S86" s="856">
        <v>0</v>
      </c>
      <c r="T86" s="857">
        <f t="shared" si="22"/>
        <v>0</v>
      </c>
      <c r="U86" s="858">
        <v>0</v>
      </c>
      <c r="V86" s="858">
        <f t="shared" si="23"/>
        <v>0</v>
      </c>
      <c r="W86" s="859" t="s">
        <v>545</v>
      </c>
    </row>
    <row r="87" spans="1:23" ht="24" customHeight="1">
      <c r="A87" s="828" t="s">
        <v>532</v>
      </c>
      <c r="B87" s="829"/>
      <c r="C87" s="830"/>
      <c r="D87" s="831"/>
      <c r="E87" s="832"/>
      <c r="F87" s="829"/>
      <c r="G87" s="829"/>
      <c r="H87" s="833"/>
      <c r="I87" s="834"/>
      <c r="J87" s="835"/>
      <c r="K87" s="836" t="s">
        <v>689</v>
      </c>
      <c r="L87" s="837"/>
      <c r="M87" s="837"/>
      <c r="N87" s="835"/>
      <c r="O87" s="837"/>
      <c r="P87" s="835"/>
      <c r="Q87" s="835"/>
      <c r="R87" s="835"/>
      <c r="S87" s="835"/>
      <c r="T87" s="835"/>
      <c r="U87" s="835"/>
      <c r="V87" s="835"/>
      <c r="W87" s="838" t="s">
        <v>534</v>
      </c>
    </row>
    <row r="88" spans="1:23" ht="27" customHeight="1">
      <c r="A88" s="839" t="s">
        <v>536</v>
      </c>
      <c r="B88" s="840"/>
      <c r="C88" s="841"/>
      <c r="D88" s="842"/>
      <c r="E88" s="843"/>
      <c r="F88" s="844"/>
      <c r="G88" s="845"/>
      <c r="H88" s="846" t="s">
        <v>690</v>
      </c>
      <c r="I88" s="847">
        <v>1</v>
      </c>
      <c r="J88" s="848" t="s">
        <v>538</v>
      </c>
      <c r="K88" s="849" t="s">
        <v>691</v>
      </c>
      <c r="L88" s="850" t="s">
        <v>558</v>
      </c>
      <c r="M88" s="851" t="s">
        <v>541</v>
      </c>
      <c r="N88" s="848" t="s">
        <v>542</v>
      </c>
      <c r="O88" s="852">
        <v>3155</v>
      </c>
      <c r="P88" s="853">
        <v>3155</v>
      </c>
      <c r="Q88" s="854" t="s">
        <v>594</v>
      </c>
      <c r="R88" s="855">
        <f t="shared" ref="R88:R106" si="24">I88</f>
        <v>1</v>
      </c>
      <c r="S88" s="856">
        <v>0.9</v>
      </c>
      <c r="T88" s="857">
        <f t="shared" ref="T88:T106" si="25">((O88*R88)*S88)</f>
        <v>2840</v>
      </c>
      <c r="U88" s="858">
        <v>0</v>
      </c>
      <c r="V88" s="858">
        <f t="shared" ref="V88:V106" si="26">T88+U88</f>
        <v>2840</v>
      </c>
      <c r="W88" s="859" t="s">
        <v>534</v>
      </c>
    </row>
    <row r="89" spans="1:23" ht="27" customHeight="1">
      <c r="A89" s="839" t="s">
        <v>536</v>
      </c>
      <c r="B89" s="840"/>
      <c r="C89" s="841"/>
      <c r="D89" s="842"/>
      <c r="E89" s="843"/>
      <c r="F89" s="844"/>
      <c r="G89" s="845"/>
      <c r="H89" s="846" t="s">
        <v>692</v>
      </c>
      <c r="I89" s="847">
        <v>1</v>
      </c>
      <c r="J89" s="848" t="s">
        <v>538</v>
      </c>
      <c r="K89" s="849" t="s">
        <v>693</v>
      </c>
      <c r="L89" s="850" t="s">
        <v>558</v>
      </c>
      <c r="M89" s="851" t="s">
        <v>541</v>
      </c>
      <c r="N89" s="848" t="s">
        <v>542</v>
      </c>
      <c r="O89" s="852">
        <v>1316</v>
      </c>
      <c r="P89" s="853">
        <v>1316</v>
      </c>
      <c r="Q89" s="854" t="s">
        <v>594</v>
      </c>
      <c r="R89" s="855">
        <f t="shared" si="24"/>
        <v>1</v>
      </c>
      <c r="S89" s="856">
        <v>0.9</v>
      </c>
      <c r="T89" s="857">
        <f t="shared" si="25"/>
        <v>1184</v>
      </c>
      <c r="U89" s="858">
        <v>0</v>
      </c>
      <c r="V89" s="858">
        <f t="shared" si="26"/>
        <v>1184</v>
      </c>
      <c r="W89" s="859" t="s">
        <v>534</v>
      </c>
    </row>
    <row r="90" spans="1:23">
      <c r="A90" s="839" t="s">
        <v>536</v>
      </c>
      <c r="B90" s="840"/>
      <c r="C90" s="841"/>
      <c r="D90" s="842"/>
      <c r="E90" s="843"/>
      <c r="F90" s="844"/>
      <c r="G90" s="845"/>
      <c r="H90" s="846" t="s">
        <v>694</v>
      </c>
      <c r="I90" s="847">
        <v>1</v>
      </c>
      <c r="J90" s="848" t="s">
        <v>538</v>
      </c>
      <c r="K90" s="849" t="s">
        <v>695</v>
      </c>
      <c r="L90" s="850" t="s">
        <v>558</v>
      </c>
      <c r="M90" s="851" t="s">
        <v>677</v>
      </c>
      <c r="N90" s="848" t="s">
        <v>542</v>
      </c>
      <c r="O90" s="852">
        <v>10696</v>
      </c>
      <c r="P90" s="853">
        <v>10696</v>
      </c>
      <c r="Q90" s="854"/>
      <c r="R90" s="855">
        <f t="shared" si="24"/>
        <v>1</v>
      </c>
      <c r="S90" s="856">
        <v>0</v>
      </c>
      <c r="T90" s="857">
        <f t="shared" si="25"/>
        <v>0</v>
      </c>
      <c r="U90" s="858">
        <v>0</v>
      </c>
      <c r="V90" s="858">
        <f t="shared" si="26"/>
        <v>0</v>
      </c>
      <c r="W90" s="859" t="s">
        <v>534</v>
      </c>
    </row>
    <row r="91" spans="1:23" ht="117.75" customHeight="1">
      <c r="A91" s="839" t="s">
        <v>536</v>
      </c>
      <c r="B91" s="840"/>
      <c r="C91" s="841"/>
      <c r="D91" s="842"/>
      <c r="E91" s="843"/>
      <c r="F91" s="844"/>
      <c r="G91" s="845"/>
      <c r="H91" s="846" t="s">
        <v>696</v>
      </c>
      <c r="I91" s="847">
        <v>1</v>
      </c>
      <c r="J91" s="848" t="s">
        <v>538</v>
      </c>
      <c r="K91" s="849" t="s">
        <v>697</v>
      </c>
      <c r="L91" s="850" t="s">
        <v>664</v>
      </c>
      <c r="M91" s="851" t="s">
        <v>665</v>
      </c>
      <c r="N91" s="848" t="s">
        <v>542</v>
      </c>
      <c r="O91" s="852">
        <v>183742</v>
      </c>
      <c r="P91" s="853">
        <v>183742</v>
      </c>
      <c r="Q91" s="854"/>
      <c r="R91" s="855">
        <f t="shared" si="24"/>
        <v>1</v>
      </c>
      <c r="S91" s="856">
        <v>0</v>
      </c>
      <c r="T91" s="857">
        <f t="shared" si="25"/>
        <v>0</v>
      </c>
      <c r="U91" s="858">
        <v>0</v>
      </c>
      <c r="V91" s="858">
        <f t="shared" si="26"/>
        <v>0</v>
      </c>
      <c r="W91" s="859" t="s">
        <v>534</v>
      </c>
    </row>
    <row r="92" spans="1:23">
      <c r="A92" s="839" t="s">
        <v>536</v>
      </c>
      <c r="B92" s="840"/>
      <c r="C92" s="841"/>
      <c r="D92" s="842"/>
      <c r="E92" s="843"/>
      <c r="F92" s="844"/>
      <c r="G92" s="845"/>
      <c r="H92" s="846" t="s">
        <v>698</v>
      </c>
      <c r="I92" s="847">
        <v>1</v>
      </c>
      <c r="J92" s="848" t="s">
        <v>538</v>
      </c>
      <c r="K92" s="849" t="s">
        <v>699</v>
      </c>
      <c r="L92" s="850" t="s">
        <v>664</v>
      </c>
      <c r="M92" s="851" t="s">
        <v>668</v>
      </c>
      <c r="N92" s="848" t="s">
        <v>542</v>
      </c>
      <c r="O92" s="852">
        <v>30381</v>
      </c>
      <c r="P92" s="853">
        <v>30381</v>
      </c>
      <c r="Q92" s="854"/>
      <c r="R92" s="855">
        <f t="shared" si="24"/>
        <v>1</v>
      </c>
      <c r="S92" s="856">
        <v>0</v>
      </c>
      <c r="T92" s="857">
        <f t="shared" si="25"/>
        <v>0</v>
      </c>
      <c r="U92" s="858">
        <v>0</v>
      </c>
      <c r="V92" s="858">
        <f t="shared" si="26"/>
        <v>0</v>
      </c>
      <c r="W92" s="859" t="s">
        <v>534</v>
      </c>
    </row>
    <row r="93" spans="1:23">
      <c r="A93" s="839" t="s">
        <v>536</v>
      </c>
      <c r="B93" s="840"/>
      <c r="C93" s="841"/>
      <c r="D93" s="842"/>
      <c r="E93" s="843"/>
      <c r="F93" s="844"/>
      <c r="G93" s="845"/>
      <c r="H93" s="846" t="s">
        <v>700</v>
      </c>
      <c r="I93" s="847">
        <v>1</v>
      </c>
      <c r="J93" s="848" t="s">
        <v>538</v>
      </c>
      <c r="K93" s="849" t="s">
        <v>670</v>
      </c>
      <c r="L93" s="850" t="s">
        <v>671</v>
      </c>
      <c r="M93" s="851" t="s">
        <v>672</v>
      </c>
      <c r="N93" s="848" t="s">
        <v>673</v>
      </c>
      <c r="O93" s="852">
        <v>19957</v>
      </c>
      <c r="P93" s="853">
        <v>19957</v>
      </c>
      <c r="Q93" s="854"/>
      <c r="R93" s="855">
        <f t="shared" si="24"/>
        <v>1</v>
      </c>
      <c r="S93" s="856">
        <v>0</v>
      </c>
      <c r="T93" s="857">
        <f t="shared" si="25"/>
        <v>0</v>
      </c>
      <c r="U93" s="858">
        <v>0</v>
      </c>
      <c r="V93" s="858">
        <f t="shared" si="26"/>
        <v>0</v>
      </c>
      <c r="W93" s="859" t="s">
        <v>534</v>
      </c>
    </row>
    <row r="94" spans="1:23" ht="27" customHeight="1">
      <c r="A94" s="839" t="s">
        <v>536</v>
      </c>
      <c r="B94" s="840"/>
      <c r="C94" s="841"/>
      <c r="D94" s="842"/>
      <c r="E94" s="843"/>
      <c r="F94" s="844"/>
      <c r="G94" s="845"/>
      <c r="H94" s="846" t="s">
        <v>701</v>
      </c>
      <c r="I94" s="847">
        <v>1</v>
      </c>
      <c r="J94" s="848" t="s">
        <v>538</v>
      </c>
      <c r="K94" s="849" t="s">
        <v>685</v>
      </c>
      <c r="L94" s="850" t="s">
        <v>540</v>
      </c>
      <c r="M94" s="851" t="s">
        <v>541</v>
      </c>
      <c r="N94" s="848" t="s">
        <v>542</v>
      </c>
      <c r="O94" s="852">
        <v>0</v>
      </c>
      <c r="P94" s="861">
        <v>0</v>
      </c>
      <c r="Q94" s="862"/>
      <c r="R94" s="855">
        <f t="shared" si="24"/>
        <v>1</v>
      </c>
      <c r="S94" s="856">
        <v>0</v>
      </c>
      <c r="T94" s="857">
        <f t="shared" si="25"/>
        <v>0</v>
      </c>
      <c r="U94" s="858">
        <v>0</v>
      </c>
      <c r="V94" s="858">
        <f t="shared" si="26"/>
        <v>0</v>
      </c>
      <c r="W94" s="859" t="s">
        <v>545</v>
      </c>
    </row>
    <row r="95" spans="1:23" ht="27" customHeight="1">
      <c r="A95" s="839" t="s">
        <v>536</v>
      </c>
      <c r="B95" s="840"/>
      <c r="C95" s="841"/>
      <c r="D95" s="842"/>
      <c r="E95" s="843"/>
      <c r="F95" s="844"/>
      <c r="G95" s="845"/>
      <c r="H95" s="846" t="s">
        <v>702</v>
      </c>
      <c r="I95" s="847">
        <v>1</v>
      </c>
      <c r="J95" s="848" t="s">
        <v>538</v>
      </c>
      <c r="K95" s="849" t="s">
        <v>544</v>
      </c>
      <c r="L95" s="850" t="s">
        <v>540</v>
      </c>
      <c r="M95" s="851" t="s">
        <v>541</v>
      </c>
      <c r="N95" s="848" t="s">
        <v>542</v>
      </c>
      <c r="O95" s="852">
        <v>0</v>
      </c>
      <c r="P95" s="861">
        <v>0</v>
      </c>
      <c r="Q95" s="862"/>
      <c r="R95" s="855">
        <f t="shared" si="24"/>
        <v>1</v>
      </c>
      <c r="S95" s="856">
        <v>0</v>
      </c>
      <c r="T95" s="857">
        <f t="shared" si="25"/>
        <v>0</v>
      </c>
      <c r="U95" s="858">
        <v>0</v>
      </c>
      <c r="V95" s="858">
        <f t="shared" si="26"/>
        <v>0</v>
      </c>
      <c r="W95" s="859" t="s">
        <v>545</v>
      </c>
    </row>
    <row r="96" spans="1:23" ht="27" customHeight="1">
      <c r="A96" s="839" t="s">
        <v>536</v>
      </c>
      <c r="B96" s="840"/>
      <c r="C96" s="841"/>
      <c r="D96" s="842"/>
      <c r="E96" s="843"/>
      <c r="F96" s="844"/>
      <c r="G96" s="845"/>
      <c r="H96" s="846" t="s">
        <v>703</v>
      </c>
      <c r="I96" s="847">
        <v>1</v>
      </c>
      <c r="J96" s="848" t="s">
        <v>538</v>
      </c>
      <c r="K96" s="849" t="s">
        <v>547</v>
      </c>
      <c r="L96" s="850" t="s">
        <v>548</v>
      </c>
      <c r="M96" s="851" t="s">
        <v>549</v>
      </c>
      <c r="N96" s="848" t="s">
        <v>550</v>
      </c>
      <c r="O96" s="852">
        <v>0</v>
      </c>
      <c r="P96" s="861">
        <v>0</v>
      </c>
      <c r="Q96" s="862"/>
      <c r="R96" s="855">
        <f t="shared" si="24"/>
        <v>1</v>
      </c>
      <c r="S96" s="856">
        <v>0</v>
      </c>
      <c r="T96" s="857">
        <f t="shared" si="25"/>
        <v>0</v>
      </c>
      <c r="U96" s="858">
        <v>0</v>
      </c>
      <c r="V96" s="858">
        <f t="shared" si="26"/>
        <v>0</v>
      </c>
      <c r="W96" s="859" t="s">
        <v>545</v>
      </c>
    </row>
    <row r="97" spans="1:23" s="863" customFormat="1" ht="27" customHeight="1">
      <c r="A97" s="865" t="s">
        <v>536</v>
      </c>
      <c r="B97" s="866"/>
      <c r="C97" s="867"/>
      <c r="D97" s="868"/>
      <c r="E97" s="869"/>
      <c r="F97" s="870"/>
      <c r="G97" s="871"/>
      <c r="H97" s="846" t="s">
        <v>704</v>
      </c>
      <c r="I97" s="847">
        <v>1</v>
      </c>
      <c r="J97" s="848" t="s">
        <v>538</v>
      </c>
      <c r="K97" s="849" t="s">
        <v>626</v>
      </c>
      <c r="L97" s="850" t="s">
        <v>553</v>
      </c>
      <c r="M97" s="851" t="s">
        <v>554</v>
      </c>
      <c r="N97" s="848" t="s">
        <v>550</v>
      </c>
      <c r="O97" s="860">
        <v>0</v>
      </c>
      <c r="P97" s="861">
        <v>0</v>
      </c>
      <c r="Q97" s="862"/>
      <c r="R97" s="855">
        <f t="shared" si="24"/>
        <v>1</v>
      </c>
      <c r="S97" s="856">
        <v>0</v>
      </c>
      <c r="T97" s="857">
        <f t="shared" si="25"/>
        <v>0</v>
      </c>
      <c r="U97" s="858">
        <v>0</v>
      </c>
      <c r="V97" s="858">
        <f t="shared" si="26"/>
        <v>0</v>
      </c>
      <c r="W97" s="859" t="s">
        <v>545</v>
      </c>
    </row>
    <row r="98" spans="1:23" ht="27" customHeight="1">
      <c r="A98" s="839" t="s">
        <v>536</v>
      </c>
      <c r="B98" s="840"/>
      <c r="C98" s="841"/>
      <c r="D98" s="842"/>
      <c r="E98" s="843"/>
      <c r="F98" s="844"/>
      <c r="G98" s="845"/>
      <c r="H98" s="846" t="s">
        <v>705</v>
      </c>
      <c r="I98" s="847">
        <v>1</v>
      </c>
      <c r="J98" s="848" t="s">
        <v>538</v>
      </c>
      <c r="K98" s="849" t="s">
        <v>706</v>
      </c>
      <c r="L98" s="850" t="s">
        <v>540</v>
      </c>
      <c r="M98" s="851" t="s">
        <v>541</v>
      </c>
      <c r="N98" s="848" t="s">
        <v>542</v>
      </c>
      <c r="O98" s="852">
        <v>0</v>
      </c>
      <c r="P98" s="861">
        <v>0</v>
      </c>
      <c r="Q98" s="862"/>
      <c r="R98" s="855">
        <f t="shared" si="24"/>
        <v>1</v>
      </c>
      <c r="S98" s="856">
        <v>0</v>
      </c>
      <c r="T98" s="857">
        <f t="shared" si="25"/>
        <v>0</v>
      </c>
      <c r="U98" s="858">
        <v>0</v>
      </c>
      <c r="V98" s="858">
        <f t="shared" si="26"/>
        <v>0</v>
      </c>
      <c r="W98" s="859" t="s">
        <v>545</v>
      </c>
    </row>
    <row r="99" spans="1:23" ht="27" customHeight="1">
      <c r="A99" s="839" t="s">
        <v>536</v>
      </c>
      <c r="B99" s="840"/>
      <c r="C99" s="841"/>
      <c r="D99" s="842"/>
      <c r="E99" s="843"/>
      <c r="F99" s="844"/>
      <c r="G99" s="845"/>
      <c r="H99" s="846" t="s">
        <v>707</v>
      </c>
      <c r="I99" s="847">
        <v>1</v>
      </c>
      <c r="J99" s="848" t="s">
        <v>538</v>
      </c>
      <c r="K99" s="849" t="s">
        <v>544</v>
      </c>
      <c r="L99" s="850" t="s">
        <v>540</v>
      </c>
      <c r="M99" s="851" t="s">
        <v>541</v>
      </c>
      <c r="N99" s="848" t="s">
        <v>542</v>
      </c>
      <c r="O99" s="852">
        <v>0</v>
      </c>
      <c r="P99" s="861">
        <v>0</v>
      </c>
      <c r="Q99" s="862"/>
      <c r="R99" s="855">
        <f t="shared" si="24"/>
        <v>1</v>
      </c>
      <c r="S99" s="856">
        <v>0</v>
      </c>
      <c r="T99" s="857">
        <f t="shared" si="25"/>
        <v>0</v>
      </c>
      <c r="U99" s="858">
        <v>0</v>
      </c>
      <c r="V99" s="858">
        <f t="shared" si="26"/>
        <v>0</v>
      </c>
      <c r="W99" s="859" t="s">
        <v>545</v>
      </c>
    </row>
    <row r="100" spans="1:23" ht="27" customHeight="1">
      <c r="A100" s="839" t="s">
        <v>536</v>
      </c>
      <c r="B100" s="840"/>
      <c r="C100" s="841"/>
      <c r="D100" s="842"/>
      <c r="E100" s="843"/>
      <c r="F100" s="844"/>
      <c r="G100" s="845"/>
      <c r="H100" s="846" t="s">
        <v>708</v>
      </c>
      <c r="I100" s="847">
        <v>1</v>
      </c>
      <c r="J100" s="848" t="s">
        <v>538</v>
      </c>
      <c r="K100" s="849" t="s">
        <v>547</v>
      </c>
      <c r="L100" s="850" t="s">
        <v>548</v>
      </c>
      <c r="M100" s="851" t="s">
        <v>549</v>
      </c>
      <c r="N100" s="848" t="s">
        <v>550</v>
      </c>
      <c r="O100" s="852">
        <v>0</v>
      </c>
      <c r="P100" s="861">
        <v>0</v>
      </c>
      <c r="Q100" s="862"/>
      <c r="R100" s="855">
        <f t="shared" si="24"/>
        <v>1</v>
      </c>
      <c r="S100" s="856">
        <v>0</v>
      </c>
      <c r="T100" s="857">
        <f t="shared" si="25"/>
        <v>0</v>
      </c>
      <c r="U100" s="858">
        <v>0</v>
      </c>
      <c r="V100" s="858">
        <f t="shared" si="26"/>
        <v>0</v>
      </c>
      <c r="W100" s="859" t="s">
        <v>545</v>
      </c>
    </row>
    <row r="101" spans="1:23" s="863" customFormat="1" ht="27" customHeight="1">
      <c r="A101" s="865" t="s">
        <v>536</v>
      </c>
      <c r="B101" s="866"/>
      <c r="C101" s="867"/>
      <c r="D101" s="868"/>
      <c r="E101" s="869"/>
      <c r="F101" s="870"/>
      <c r="G101" s="871"/>
      <c r="H101" s="846" t="s">
        <v>709</v>
      </c>
      <c r="I101" s="847">
        <v>1</v>
      </c>
      <c r="J101" s="848" t="s">
        <v>538</v>
      </c>
      <c r="K101" s="849" t="s">
        <v>626</v>
      </c>
      <c r="L101" s="850" t="s">
        <v>553</v>
      </c>
      <c r="M101" s="851" t="s">
        <v>554</v>
      </c>
      <c r="N101" s="848" t="s">
        <v>550</v>
      </c>
      <c r="O101" s="860">
        <v>0</v>
      </c>
      <c r="P101" s="861">
        <v>0</v>
      </c>
      <c r="Q101" s="862"/>
      <c r="R101" s="855">
        <f t="shared" si="24"/>
        <v>1</v>
      </c>
      <c r="S101" s="856">
        <v>0</v>
      </c>
      <c r="T101" s="857">
        <f t="shared" si="25"/>
        <v>0</v>
      </c>
      <c r="U101" s="858">
        <v>0</v>
      </c>
      <c r="V101" s="858">
        <f t="shared" si="26"/>
        <v>0</v>
      </c>
      <c r="W101" s="859" t="s">
        <v>545</v>
      </c>
    </row>
    <row r="102" spans="1:23" ht="132.75" customHeight="1">
      <c r="A102" s="839" t="s">
        <v>536</v>
      </c>
      <c r="B102" s="840"/>
      <c r="C102" s="841"/>
      <c r="D102" s="842"/>
      <c r="E102" s="843"/>
      <c r="F102" s="844"/>
      <c r="G102" s="845"/>
      <c r="H102" s="846" t="s">
        <v>710</v>
      </c>
      <c r="I102" s="847">
        <v>1</v>
      </c>
      <c r="J102" s="848" t="s">
        <v>538</v>
      </c>
      <c r="K102" s="849" t="s">
        <v>711</v>
      </c>
      <c r="L102" s="850" t="s">
        <v>664</v>
      </c>
      <c r="M102" s="851" t="s">
        <v>665</v>
      </c>
      <c r="N102" s="848" t="s">
        <v>542</v>
      </c>
      <c r="O102" s="852">
        <v>59489</v>
      </c>
      <c r="P102" s="853">
        <v>59489</v>
      </c>
      <c r="Q102" s="854"/>
      <c r="R102" s="855">
        <f t="shared" si="24"/>
        <v>1</v>
      </c>
      <c r="S102" s="856">
        <v>0</v>
      </c>
      <c r="T102" s="857">
        <f t="shared" si="25"/>
        <v>0</v>
      </c>
      <c r="U102" s="858">
        <v>0</v>
      </c>
      <c r="V102" s="858">
        <f t="shared" si="26"/>
        <v>0</v>
      </c>
      <c r="W102" s="859" t="s">
        <v>534</v>
      </c>
    </row>
    <row r="103" spans="1:23">
      <c r="A103" s="839" t="s">
        <v>536</v>
      </c>
      <c r="B103" s="840"/>
      <c r="C103" s="841"/>
      <c r="D103" s="842"/>
      <c r="E103" s="843"/>
      <c r="F103" s="844"/>
      <c r="G103" s="845"/>
      <c r="H103" s="846" t="s">
        <v>712</v>
      </c>
      <c r="I103" s="847">
        <v>1</v>
      </c>
      <c r="J103" s="848" t="s">
        <v>538</v>
      </c>
      <c r="K103" s="849" t="s">
        <v>713</v>
      </c>
      <c r="L103" s="850" t="s">
        <v>664</v>
      </c>
      <c r="M103" s="851" t="s">
        <v>668</v>
      </c>
      <c r="N103" s="848" t="s">
        <v>542</v>
      </c>
      <c r="O103" s="852">
        <v>20259</v>
      </c>
      <c r="P103" s="853">
        <v>20259</v>
      </c>
      <c r="Q103" s="854"/>
      <c r="R103" s="855">
        <f t="shared" si="24"/>
        <v>1</v>
      </c>
      <c r="S103" s="856">
        <v>0</v>
      </c>
      <c r="T103" s="857">
        <f t="shared" si="25"/>
        <v>0</v>
      </c>
      <c r="U103" s="858">
        <v>0</v>
      </c>
      <c r="V103" s="858">
        <f t="shared" si="26"/>
        <v>0</v>
      </c>
      <c r="W103" s="859" t="s">
        <v>534</v>
      </c>
    </row>
    <row r="104" spans="1:23">
      <c r="A104" s="839" t="s">
        <v>536</v>
      </c>
      <c r="B104" s="840"/>
      <c r="C104" s="841"/>
      <c r="D104" s="842"/>
      <c r="E104" s="843"/>
      <c r="F104" s="844"/>
      <c r="G104" s="845"/>
      <c r="H104" s="846" t="s">
        <v>714</v>
      </c>
      <c r="I104" s="847">
        <v>1</v>
      </c>
      <c r="J104" s="848" t="s">
        <v>538</v>
      </c>
      <c r="K104" s="849" t="s">
        <v>670</v>
      </c>
      <c r="L104" s="850" t="s">
        <v>671</v>
      </c>
      <c r="M104" s="851" t="s">
        <v>672</v>
      </c>
      <c r="N104" s="848" t="s">
        <v>673</v>
      </c>
      <c r="O104" s="852">
        <v>7890</v>
      </c>
      <c r="P104" s="853">
        <v>7890</v>
      </c>
      <c r="Q104" s="854"/>
      <c r="R104" s="855">
        <f t="shared" si="24"/>
        <v>1</v>
      </c>
      <c r="S104" s="856">
        <v>0</v>
      </c>
      <c r="T104" s="857">
        <f t="shared" si="25"/>
        <v>0</v>
      </c>
      <c r="U104" s="858">
        <v>0</v>
      </c>
      <c r="V104" s="858">
        <f t="shared" si="26"/>
        <v>0</v>
      </c>
      <c r="W104" s="859" t="s">
        <v>534</v>
      </c>
    </row>
    <row r="105" spans="1:23" ht="119.25" customHeight="1">
      <c r="A105" s="839" t="s">
        <v>536</v>
      </c>
      <c r="B105" s="840"/>
      <c r="C105" s="841"/>
      <c r="D105" s="842"/>
      <c r="E105" s="843"/>
      <c r="F105" s="844"/>
      <c r="G105" s="845"/>
      <c r="H105" s="846" t="s">
        <v>715</v>
      </c>
      <c r="I105" s="847">
        <v>1</v>
      </c>
      <c r="J105" s="848" t="s">
        <v>538</v>
      </c>
      <c r="K105" s="849" t="s">
        <v>716</v>
      </c>
      <c r="L105" s="850" t="s">
        <v>664</v>
      </c>
      <c r="M105" s="851" t="s">
        <v>665</v>
      </c>
      <c r="N105" s="848" t="s">
        <v>542</v>
      </c>
      <c r="O105" s="852">
        <v>5136</v>
      </c>
      <c r="P105" s="853">
        <v>5136</v>
      </c>
      <c r="Q105" s="854" t="s">
        <v>717</v>
      </c>
      <c r="R105" s="855">
        <f t="shared" si="24"/>
        <v>1</v>
      </c>
      <c r="S105" s="856">
        <v>0.9</v>
      </c>
      <c r="T105" s="857">
        <f t="shared" si="25"/>
        <v>4622</v>
      </c>
      <c r="U105" s="858">
        <v>0</v>
      </c>
      <c r="V105" s="858">
        <f t="shared" si="26"/>
        <v>4622</v>
      </c>
      <c r="W105" s="859" t="s">
        <v>534</v>
      </c>
    </row>
    <row r="106" spans="1:23" ht="27" customHeight="1">
      <c r="A106" s="839" t="s">
        <v>536</v>
      </c>
      <c r="B106" s="840"/>
      <c r="C106" s="841"/>
      <c r="D106" s="842"/>
      <c r="E106" s="843"/>
      <c r="F106" s="844"/>
      <c r="G106" s="845"/>
      <c r="H106" s="846" t="s">
        <v>718</v>
      </c>
      <c r="I106" s="847">
        <v>1</v>
      </c>
      <c r="J106" s="848" t="s">
        <v>538</v>
      </c>
      <c r="K106" s="849" t="s">
        <v>719</v>
      </c>
      <c r="L106" s="850" t="s">
        <v>558</v>
      </c>
      <c r="M106" s="851" t="s">
        <v>541</v>
      </c>
      <c r="N106" s="848" t="s">
        <v>542</v>
      </c>
      <c r="O106" s="852">
        <v>941</v>
      </c>
      <c r="P106" s="853">
        <v>941</v>
      </c>
      <c r="Q106" s="854" t="s">
        <v>594</v>
      </c>
      <c r="R106" s="855">
        <f t="shared" si="24"/>
        <v>1</v>
      </c>
      <c r="S106" s="856">
        <v>0.9</v>
      </c>
      <c r="T106" s="857">
        <f t="shared" si="25"/>
        <v>847</v>
      </c>
      <c r="U106" s="858">
        <v>0</v>
      </c>
      <c r="V106" s="858">
        <f t="shared" si="26"/>
        <v>847</v>
      </c>
      <c r="W106" s="859" t="s">
        <v>534</v>
      </c>
    </row>
    <row r="107" spans="1:23" ht="24" customHeight="1">
      <c r="A107" s="828" t="s">
        <v>532</v>
      </c>
      <c r="B107" s="829"/>
      <c r="C107" s="830"/>
      <c r="D107" s="831"/>
      <c r="E107" s="832"/>
      <c r="F107" s="829"/>
      <c r="G107" s="829"/>
      <c r="H107" s="833"/>
      <c r="I107" s="834"/>
      <c r="J107" s="835"/>
      <c r="K107" s="836" t="s">
        <v>720</v>
      </c>
      <c r="L107" s="837"/>
      <c r="M107" s="837"/>
      <c r="N107" s="835"/>
      <c r="O107" s="837"/>
      <c r="P107" s="835"/>
      <c r="Q107" s="835"/>
      <c r="R107" s="835"/>
      <c r="S107" s="835"/>
      <c r="T107" s="835"/>
      <c r="U107" s="835"/>
      <c r="V107" s="835"/>
      <c r="W107" s="838" t="s">
        <v>534</v>
      </c>
    </row>
    <row r="108" spans="1:23" ht="27" customHeight="1">
      <c r="A108" s="839" t="s">
        <v>536</v>
      </c>
      <c r="B108" s="840"/>
      <c r="C108" s="841"/>
      <c r="D108" s="842"/>
      <c r="E108" s="843"/>
      <c r="F108" s="844"/>
      <c r="G108" s="845"/>
      <c r="H108" s="846" t="s">
        <v>721</v>
      </c>
      <c r="I108" s="847">
        <v>1</v>
      </c>
      <c r="J108" s="848" t="s">
        <v>538</v>
      </c>
      <c r="K108" s="849" t="s">
        <v>557</v>
      </c>
      <c r="L108" s="850" t="s">
        <v>558</v>
      </c>
      <c r="M108" s="851" t="s">
        <v>541</v>
      </c>
      <c r="N108" s="848" t="s">
        <v>542</v>
      </c>
      <c r="O108" s="852">
        <v>488</v>
      </c>
      <c r="P108" s="853">
        <v>488</v>
      </c>
      <c r="Q108" s="854" t="s">
        <v>559</v>
      </c>
      <c r="R108" s="855">
        <f t="shared" ref="R108:R109" si="27">I108</f>
        <v>1</v>
      </c>
      <c r="S108" s="856">
        <v>0.9</v>
      </c>
      <c r="T108" s="857">
        <f t="shared" ref="T108:T109" si="28">((O108*R108)*S108)</f>
        <v>439</v>
      </c>
      <c r="U108" s="858">
        <v>0</v>
      </c>
      <c r="V108" s="858">
        <f t="shared" ref="V108:V109" si="29">T108+U108</f>
        <v>439</v>
      </c>
      <c r="W108" s="859" t="s">
        <v>534</v>
      </c>
    </row>
    <row r="109" spans="1:23" ht="27" customHeight="1">
      <c r="A109" s="839" t="s">
        <v>536</v>
      </c>
      <c r="B109" s="840"/>
      <c r="C109" s="841"/>
      <c r="D109" s="842"/>
      <c r="E109" s="843"/>
      <c r="F109" s="844"/>
      <c r="G109" s="845"/>
      <c r="H109" s="846" t="s">
        <v>722</v>
      </c>
      <c r="I109" s="847">
        <v>1</v>
      </c>
      <c r="J109" s="848" t="s">
        <v>538</v>
      </c>
      <c r="K109" s="849" t="s">
        <v>557</v>
      </c>
      <c r="L109" s="850" t="s">
        <v>558</v>
      </c>
      <c r="M109" s="851" t="s">
        <v>541</v>
      </c>
      <c r="N109" s="848" t="s">
        <v>542</v>
      </c>
      <c r="O109" s="852">
        <v>488</v>
      </c>
      <c r="P109" s="853">
        <v>488</v>
      </c>
      <c r="Q109" s="854" t="s">
        <v>559</v>
      </c>
      <c r="R109" s="855">
        <f t="shared" si="27"/>
        <v>1</v>
      </c>
      <c r="S109" s="856">
        <v>0.9</v>
      </c>
      <c r="T109" s="857">
        <f t="shared" si="28"/>
        <v>439</v>
      </c>
      <c r="U109" s="858">
        <v>0</v>
      </c>
      <c r="V109" s="858">
        <f t="shared" si="29"/>
        <v>439</v>
      </c>
      <c r="W109" s="859" t="s">
        <v>534</v>
      </c>
    </row>
    <row r="110" spans="1:23" ht="24" customHeight="1">
      <c r="A110" s="828" t="s">
        <v>532</v>
      </c>
      <c r="B110" s="829"/>
      <c r="C110" s="830"/>
      <c r="D110" s="831"/>
      <c r="E110" s="832"/>
      <c r="F110" s="829"/>
      <c r="G110" s="829"/>
      <c r="H110" s="833"/>
      <c r="I110" s="834"/>
      <c r="J110" s="835"/>
      <c r="K110" s="836" t="s">
        <v>723</v>
      </c>
      <c r="L110" s="837"/>
      <c r="M110" s="837"/>
      <c r="N110" s="835"/>
      <c r="O110" s="837"/>
      <c r="P110" s="835"/>
      <c r="Q110" s="835"/>
      <c r="R110" s="835"/>
      <c r="S110" s="835"/>
      <c r="T110" s="835"/>
      <c r="U110" s="835"/>
      <c r="V110" s="835"/>
      <c r="W110" s="838" t="s">
        <v>534</v>
      </c>
    </row>
    <row r="111" spans="1:23" ht="118.5" customHeight="1">
      <c r="A111" s="839" t="s">
        <v>536</v>
      </c>
      <c r="B111" s="840"/>
      <c r="C111" s="841"/>
      <c r="D111" s="842"/>
      <c r="E111" s="843"/>
      <c r="F111" s="844"/>
      <c r="G111" s="845"/>
      <c r="H111" s="846" t="s">
        <v>724</v>
      </c>
      <c r="I111" s="847">
        <v>1</v>
      </c>
      <c r="J111" s="848" t="s">
        <v>538</v>
      </c>
      <c r="K111" s="849" t="s">
        <v>725</v>
      </c>
      <c r="L111" s="850" t="s">
        <v>664</v>
      </c>
      <c r="M111" s="851" t="s">
        <v>665</v>
      </c>
      <c r="N111" s="848" t="s">
        <v>542</v>
      </c>
      <c r="O111" s="852">
        <v>4383</v>
      </c>
      <c r="P111" s="853">
        <v>4383</v>
      </c>
      <c r="Q111" s="854" t="s">
        <v>717</v>
      </c>
      <c r="R111" s="855">
        <f t="shared" ref="R111:R113" si="30">I111</f>
        <v>1</v>
      </c>
      <c r="S111" s="856">
        <v>0.9</v>
      </c>
      <c r="T111" s="857">
        <f t="shared" ref="T111:T113" si="31">((O111*R111)*S111)</f>
        <v>3945</v>
      </c>
      <c r="U111" s="858">
        <v>0</v>
      </c>
      <c r="V111" s="858">
        <f t="shared" ref="V111:V113" si="32">T111+U111</f>
        <v>3945</v>
      </c>
      <c r="W111" s="859" t="s">
        <v>534</v>
      </c>
    </row>
    <row r="112" spans="1:23" ht="27" customHeight="1">
      <c r="A112" s="839" t="s">
        <v>536</v>
      </c>
      <c r="B112" s="840"/>
      <c r="C112" s="841"/>
      <c r="D112" s="842"/>
      <c r="E112" s="843"/>
      <c r="F112" s="844"/>
      <c r="G112" s="845"/>
      <c r="H112" s="846" t="s">
        <v>726</v>
      </c>
      <c r="I112" s="847">
        <v>2</v>
      </c>
      <c r="J112" s="848" t="s">
        <v>538</v>
      </c>
      <c r="K112" s="849" t="s">
        <v>557</v>
      </c>
      <c r="L112" s="850" t="s">
        <v>558</v>
      </c>
      <c r="M112" s="851" t="s">
        <v>541</v>
      </c>
      <c r="N112" s="848" t="s">
        <v>542</v>
      </c>
      <c r="O112" s="852">
        <v>488</v>
      </c>
      <c r="P112" s="853">
        <v>976</v>
      </c>
      <c r="Q112" s="854" t="s">
        <v>559</v>
      </c>
      <c r="R112" s="855">
        <f t="shared" si="30"/>
        <v>2</v>
      </c>
      <c r="S112" s="856">
        <v>0.9</v>
      </c>
      <c r="T112" s="857">
        <f t="shared" si="31"/>
        <v>878</v>
      </c>
      <c r="U112" s="858">
        <v>0</v>
      </c>
      <c r="V112" s="858">
        <f t="shared" si="32"/>
        <v>878</v>
      </c>
      <c r="W112" s="859" t="s">
        <v>534</v>
      </c>
    </row>
    <row r="113" spans="1:23" ht="27" customHeight="1">
      <c r="A113" s="839" t="s">
        <v>536</v>
      </c>
      <c r="B113" s="840"/>
      <c r="C113" s="841"/>
      <c r="D113" s="842"/>
      <c r="E113" s="843"/>
      <c r="F113" s="844"/>
      <c r="G113" s="845"/>
      <c r="H113" s="846" t="s">
        <v>727</v>
      </c>
      <c r="I113" s="847">
        <v>1</v>
      </c>
      <c r="J113" s="848" t="s">
        <v>538</v>
      </c>
      <c r="K113" s="849" t="s">
        <v>567</v>
      </c>
      <c r="L113" s="850" t="s">
        <v>558</v>
      </c>
      <c r="M113" s="851" t="s">
        <v>541</v>
      </c>
      <c r="N113" s="848" t="s">
        <v>542</v>
      </c>
      <c r="O113" s="852">
        <v>861</v>
      </c>
      <c r="P113" s="853">
        <v>861</v>
      </c>
      <c r="Q113" s="854" t="s">
        <v>559</v>
      </c>
      <c r="R113" s="855">
        <f t="shared" si="30"/>
        <v>1</v>
      </c>
      <c r="S113" s="856">
        <v>0.9</v>
      </c>
      <c r="T113" s="857">
        <f t="shared" si="31"/>
        <v>775</v>
      </c>
      <c r="U113" s="858">
        <v>0</v>
      </c>
      <c r="V113" s="858">
        <f t="shared" si="32"/>
        <v>775</v>
      </c>
      <c r="W113" s="859" t="s">
        <v>534</v>
      </c>
    </row>
    <row r="114" spans="1:23" ht="24" customHeight="1">
      <c r="A114" s="828" t="s">
        <v>532</v>
      </c>
      <c r="B114" s="829"/>
      <c r="C114" s="830"/>
      <c r="D114" s="831"/>
      <c r="E114" s="832"/>
      <c r="F114" s="829"/>
      <c r="G114" s="829"/>
      <c r="H114" s="833"/>
      <c r="I114" s="834"/>
      <c r="J114" s="835"/>
      <c r="K114" s="836" t="s">
        <v>728</v>
      </c>
      <c r="L114" s="837"/>
      <c r="M114" s="837"/>
      <c r="N114" s="835"/>
      <c r="O114" s="837"/>
      <c r="P114" s="835"/>
      <c r="Q114" s="835"/>
      <c r="R114" s="835"/>
      <c r="S114" s="835"/>
      <c r="T114" s="835"/>
      <c r="U114" s="835"/>
      <c r="V114" s="835"/>
      <c r="W114" s="838" t="s">
        <v>534</v>
      </c>
    </row>
    <row r="115" spans="1:23" ht="27" customHeight="1">
      <c r="A115" s="839" t="s">
        <v>536</v>
      </c>
      <c r="B115" s="840"/>
      <c r="C115" s="841"/>
      <c r="D115" s="842"/>
      <c r="E115" s="843"/>
      <c r="F115" s="844"/>
      <c r="G115" s="845"/>
      <c r="H115" s="846" t="s">
        <v>729</v>
      </c>
      <c r="I115" s="847">
        <v>4</v>
      </c>
      <c r="J115" s="848" t="s">
        <v>538</v>
      </c>
      <c r="K115" s="864" t="s">
        <v>557</v>
      </c>
      <c r="L115" s="850" t="s">
        <v>558</v>
      </c>
      <c r="M115" s="851" t="s">
        <v>541</v>
      </c>
      <c r="N115" s="848" t="s">
        <v>542</v>
      </c>
      <c r="O115" s="852">
        <v>487</v>
      </c>
      <c r="P115" s="853">
        <v>1948</v>
      </c>
      <c r="Q115" s="854" t="s">
        <v>594</v>
      </c>
      <c r="R115" s="855">
        <f t="shared" ref="R115:R120" si="33">I115</f>
        <v>4</v>
      </c>
      <c r="S115" s="856">
        <v>0.9</v>
      </c>
      <c r="T115" s="857">
        <f>((O115*R115)*S115)</f>
        <v>1753</v>
      </c>
      <c r="U115" s="858">
        <v>0</v>
      </c>
      <c r="V115" s="858">
        <f>T115+U115</f>
        <v>1753</v>
      </c>
      <c r="W115" s="859" t="s">
        <v>534</v>
      </c>
    </row>
    <row r="116" spans="1:23" ht="25">
      <c r="A116" s="839" t="s">
        <v>536</v>
      </c>
      <c r="B116" s="840"/>
      <c r="C116" s="841"/>
      <c r="D116" s="842"/>
      <c r="E116" s="843"/>
      <c r="F116" s="844"/>
      <c r="G116" s="845"/>
      <c r="H116" s="846" t="s">
        <v>730</v>
      </c>
      <c r="I116" s="847">
        <v>1</v>
      </c>
      <c r="J116" s="848" t="s">
        <v>538</v>
      </c>
      <c r="K116" s="864" t="s">
        <v>731</v>
      </c>
      <c r="L116" s="850" t="s">
        <v>540</v>
      </c>
      <c r="M116" s="851" t="s">
        <v>541</v>
      </c>
      <c r="N116" s="848" t="s">
        <v>542</v>
      </c>
      <c r="O116" s="852">
        <v>0</v>
      </c>
      <c r="P116" s="853" t="s">
        <v>545</v>
      </c>
      <c r="Q116" s="854"/>
      <c r="R116" s="855">
        <f t="shared" si="33"/>
        <v>1</v>
      </c>
      <c r="S116" s="856">
        <v>0</v>
      </c>
      <c r="T116" s="857">
        <f t="shared" ref="T116:T119" si="34">((O116*R116)*S116)</f>
        <v>0</v>
      </c>
      <c r="U116" s="858">
        <v>0</v>
      </c>
      <c r="V116" s="858">
        <f t="shared" ref="V116:V119" si="35">T116+U116</f>
        <v>0</v>
      </c>
      <c r="W116" s="859" t="s">
        <v>534</v>
      </c>
    </row>
    <row r="117" spans="1:23" ht="27" customHeight="1">
      <c r="A117" s="839" t="s">
        <v>536</v>
      </c>
      <c r="B117" s="840"/>
      <c r="C117" s="841"/>
      <c r="D117" s="842"/>
      <c r="E117" s="843"/>
      <c r="F117" s="844"/>
      <c r="G117" s="845"/>
      <c r="H117" s="846" t="s">
        <v>732</v>
      </c>
      <c r="I117" s="847">
        <v>1</v>
      </c>
      <c r="J117" s="848" t="s">
        <v>538</v>
      </c>
      <c r="K117" s="864" t="s">
        <v>544</v>
      </c>
      <c r="L117" s="850" t="s">
        <v>540</v>
      </c>
      <c r="M117" s="851" t="s">
        <v>541</v>
      </c>
      <c r="N117" s="848" t="s">
        <v>542</v>
      </c>
      <c r="O117" s="852">
        <v>0</v>
      </c>
      <c r="P117" s="861">
        <v>0</v>
      </c>
      <c r="Q117" s="862"/>
      <c r="R117" s="855">
        <f t="shared" si="33"/>
        <v>1</v>
      </c>
      <c r="S117" s="856">
        <v>0</v>
      </c>
      <c r="T117" s="857">
        <f t="shared" si="34"/>
        <v>0</v>
      </c>
      <c r="U117" s="858">
        <v>0</v>
      </c>
      <c r="V117" s="858">
        <f t="shared" si="35"/>
        <v>0</v>
      </c>
      <c r="W117" s="859" t="s">
        <v>545</v>
      </c>
    </row>
    <row r="118" spans="1:23" s="863" customFormat="1" ht="27" customHeight="1">
      <c r="A118" s="839" t="s">
        <v>536</v>
      </c>
      <c r="B118" s="840"/>
      <c r="C118" s="841"/>
      <c r="D118" s="842"/>
      <c r="E118" s="843"/>
      <c r="F118" s="844"/>
      <c r="G118" s="845"/>
      <c r="H118" s="846" t="s">
        <v>733</v>
      </c>
      <c r="I118" s="847">
        <v>1</v>
      </c>
      <c r="J118" s="848" t="s">
        <v>538</v>
      </c>
      <c r="K118" s="864" t="s">
        <v>626</v>
      </c>
      <c r="L118" s="850" t="s">
        <v>553</v>
      </c>
      <c r="M118" s="851" t="s">
        <v>554</v>
      </c>
      <c r="N118" s="848" t="s">
        <v>550</v>
      </c>
      <c r="O118" s="860">
        <v>0</v>
      </c>
      <c r="P118" s="861">
        <v>0</v>
      </c>
      <c r="Q118" s="862"/>
      <c r="R118" s="855">
        <f t="shared" si="33"/>
        <v>1</v>
      </c>
      <c r="S118" s="856">
        <v>0</v>
      </c>
      <c r="T118" s="857">
        <f t="shared" si="34"/>
        <v>0</v>
      </c>
      <c r="U118" s="858">
        <v>0</v>
      </c>
      <c r="V118" s="858">
        <f t="shared" si="35"/>
        <v>0</v>
      </c>
      <c r="W118" s="859" t="s">
        <v>545</v>
      </c>
    </row>
    <row r="119" spans="1:23" ht="27" customHeight="1">
      <c r="A119" s="839" t="s">
        <v>536</v>
      </c>
      <c r="B119" s="840"/>
      <c r="C119" s="841"/>
      <c r="D119" s="842"/>
      <c r="E119" s="843"/>
      <c r="F119" s="844"/>
      <c r="G119" s="845"/>
      <c r="H119" s="846" t="s">
        <v>734</v>
      </c>
      <c r="I119" s="847">
        <v>2</v>
      </c>
      <c r="J119" s="848" t="s">
        <v>538</v>
      </c>
      <c r="K119" s="864" t="s">
        <v>735</v>
      </c>
      <c r="L119" s="850" t="s">
        <v>548</v>
      </c>
      <c r="M119" s="851" t="s">
        <v>549</v>
      </c>
      <c r="N119" s="848" t="s">
        <v>550</v>
      </c>
      <c r="O119" s="852">
        <v>0</v>
      </c>
      <c r="P119" s="861">
        <v>0</v>
      </c>
      <c r="Q119" s="862"/>
      <c r="R119" s="855">
        <f t="shared" si="33"/>
        <v>2</v>
      </c>
      <c r="S119" s="856">
        <v>0</v>
      </c>
      <c r="T119" s="857">
        <f t="shared" si="34"/>
        <v>0</v>
      </c>
      <c r="U119" s="858">
        <v>0</v>
      </c>
      <c r="V119" s="858">
        <f t="shared" si="35"/>
        <v>0</v>
      </c>
      <c r="W119" s="859" t="s">
        <v>545</v>
      </c>
    </row>
    <row r="120" spans="1:23" ht="27" customHeight="1">
      <c r="A120" s="839" t="s">
        <v>536</v>
      </c>
      <c r="B120" s="840"/>
      <c r="C120" s="841"/>
      <c r="D120" s="842"/>
      <c r="E120" s="843"/>
      <c r="F120" s="844"/>
      <c r="G120" s="845"/>
      <c r="H120" s="846" t="s">
        <v>736</v>
      </c>
      <c r="I120" s="847">
        <v>1</v>
      </c>
      <c r="J120" s="848" t="s">
        <v>538</v>
      </c>
      <c r="K120" s="864" t="s">
        <v>737</v>
      </c>
      <c r="L120" s="850" t="s">
        <v>558</v>
      </c>
      <c r="M120" s="851" t="s">
        <v>541</v>
      </c>
      <c r="N120" s="848" t="s">
        <v>542</v>
      </c>
      <c r="O120" s="852">
        <v>9056</v>
      </c>
      <c r="P120" s="853">
        <v>9056</v>
      </c>
      <c r="Q120" s="854" t="s">
        <v>594</v>
      </c>
      <c r="R120" s="855">
        <f t="shared" si="33"/>
        <v>1</v>
      </c>
      <c r="S120" s="856">
        <v>0.9</v>
      </c>
      <c r="T120" s="857">
        <f>((O120*R120)*S120)</f>
        <v>8150</v>
      </c>
      <c r="U120" s="858">
        <v>0</v>
      </c>
      <c r="V120" s="858">
        <f>T120+U120</f>
        <v>8150</v>
      </c>
      <c r="W120" s="859" t="s">
        <v>534</v>
      </c>
    </row>
    <row r="121" spans="1:23" ht="24" customHeight="1">
      <c r="A121" s="828" t="s">
        <v>532</v>
      </c>
      <c r="B121" s="829"/>
      <c r="C121" s="830"/>
      <c r="D121" s="831"/>
      <c r="E121" s="832"/>
      <c r="F121" s="829"/>
      <c r="G121" s="829"/>
      <c r="H121" s="833"/>
      <c r="I121" s="834"/>
      <c r="J121" s="835"/>
      <c r="K121" s="836" t="s">
        <v>728</v>
      </c>
      <c r="L121" s="837"/>
      <c r="M121" s="837"/>
      <c r="N121" s="835"/>
      <c r="O121" s="837"/>
      <c r="P121" s="835"/>
      <c r="Q121" s="835"/>
      <c r="R121" s="835"/>
      <c r="S121" s="835"/>
      <c r="T121" s="835"/>
      <c r="U121" s="835"/>
      <c r="V121" s="835"/>
      <c r="W121" s="838" t="s">
        <v>534</v>
      </c>
    </row>
    <row r="122" spans="1:23" ht="27" customHeight="1">
      <c r="A122" s="839" t="s">
        <v>536</v>
      </c>
      <c r="B122" s="840"/>
      <c r="C122" s="841"/>
      <c r="D122" s="842"/>
      <c r="E122" s="843"/>
      <c r="F122" s="844"/>
      <c r="G122" s="845"/>
      <c r="H122" s="846" t="s">
        <v>738</v>
      </c>
      <c r="I122" s="847">
        <v>1</v>
      </c>
      <c r="J122" s="848" t="s">
        <v>538</v>
      </c>
      <c r="K122" s="864" t="s">
        <v>739</v>
      </c>
      <c r="L122" s="850" t="s">
        <v>558</v>
      </c>
      <c r="M122" s="851" t="s">
        <v>541</v>
      </c>
      <c r="N122" s="848" t="s">
        <v>542</v>
      </c>
      <c r="O122" s="852">
        <v>1185</v>
      </c>
      <c r="P122" s="853">
        <v>1185</v>
      </c>
      <c r="Q122" s="854" t="s">
        <v>594</v>
      </c>
      <c r="R122" s="855">
        <f t="shared" ref="R122" si="36">I122</f>
        <v>1</v>
      </c>
      <c r="S122" s="856">
        <v>0.9</v>
      </c>
      <c r="T122" s="857">
        <f>((O122*R122)*S122)</f>
        <v>1067</v>
      </c>
      <c r="U122" s="858">
        <v>0</v>
      </c>
      <c r="V122" s="858">
        <f>T122+U122</f>
        <v>1067</v>
      </c>
      <c r="W122" s="859" t="s">
        <v>534</v>
      </c>
    </row>
    <row r="123" spans="1:23" ht="24" customHeight="1">
      <c r="A123" s="828" t="s">
        <v>532</v>
      </c>
      <c r="B123" s="829"/>
      <c r="C123" s="830"/>
      <c r="D123" s="831"/>
      <c r="E123" s="832"/>
      <c r="F123" s="829"/>
      <c r="G123" s="829"/>
      <c r="H123" s="833"/>
      <c r="I123" s="834"/>
      <c r="J123" s="835"/>
      <c r="K123" s="836" t="s">
        <v>740</v>
      </c>
      <c r="L123" s="837"/>
      <c r="M123" s="837"/>
      <c r="N123" s="835"/>
      <c r="O123" s="837"/>
      <c r="P123" s="835"/>
      <c r="Q123" s="835"/>
      <c r="R123" s="835"/>
      <c r="S123" s="835"/>
      <c r="T123" s="835"/>
      <c r="U123" s="835"/>
      <c r="V123" s="835"/>
      <c r="W123" s="838" t="s">
        <v>534</v>
      </c>
    </row>
    <row r="124" spans="1:23" ht="27" customHeight="1">
      <c r="A124" s="839" t="s">
        <v>536</v>
      </c>
      <c r="B124" s="840"/>
      <c r="C124" s="841"/>
      <c r="D124" s="842"/>
      <c r="E124" s="843"/>
      <c r="F124" s="844"/>
      <c r="G124" s="845"/>
      <c r="H124" s="846" t="s">
        <v>741</v>
      </c>
      <c r="I124" s="847">
        <v>3</v>
      </c>
      <c r="J124" s="848" t="s">
        <v>538</v>
      </c>
      <c r="K124" s="864" t="s">
        <v>739</v>
      </c>
      <c r="L124" s="850" t="s">
        <v>558</v>
      </c>
      <c r="M124" s="851" t="s">
        <v>541</v>
      </c>
      <c r="N124" s="848" t="s">
        <v>542</v>
      </c>
      <c r="O124" s="852">
        <v>1181</v>
      </c>
      <c r="P124" s="853">
        <v>3543</v>
      </c>
      <c r="Q124" s="854" t="s">
        <v>594</v>
      </c>
      <c r="R124" s="855">
        <f t="shared" ref="R124" si="37">I124</f>
        <v>3</v>
      </c>
      <c r="S124" s="856">
        <v>0.9</v>
      </c>
      <c r="T124" s="857">
        <f>((O124*R124)*S124)</f>
        <v>3189</v>
      </c>
      <c r="U124" s="858">
        <v>0</v>
      </c>
      <c r="V124" s="858">
        <f>T124+U124</f>
        <v>3189</v>
      </c>
      <c r="W124" s="859" t="s">
        <v>534</v>
      </c>
    </row>
    <row r="125" spans="1:23" ht="27.9" customHeight="1" thickBot="1">
      <c r="A125" s="872" t="s">
        <v>534</v>
      </c>
      <c r="B125" s="873"/>
      <c r="C125" s="874"/>
      <c r="D125" s="875"/>
      <c r="E125" s="876"/>
      <c r="F125" s="877" t="s">
        <v>742</v>
      </c>
      <c r="G125" s="877"/>
      <c r="H125" s="877" t="s">
        <v>743</v>
      </c>
      <c r="I125" s="878"/>
      <c r="J125" s="879"/>
      <c r="K125" s="880"/>
      <c r="L125" s="881"/>
      <c r="M125" s="882"/>
      <c r="N125" s="879"/>
      <c r="O125" s="883" t="s">
        <v>744</v>
      </c>
      <c r="P125" s="884">
        <f>SUBTOTAL(9,P10:P124)</f>
        <v>1476101</v>
      </c>
      <c r="Q125" s="885"/>
      <c r="R125" s="884"/>
      <c r="S125" s="884"/>
      <c r="T125" s="884">
        <f t="shared" ref="T125:V125" si="38">SUBTOTAL(9,T10:T124)</f>
        <v>97856</v>
      </c>
      <c r="U125" s="884">
        <f t="shared" si="38"/>
        <v>0</v>
      </c>
      <c r="V125" s="884">
        <f t="shared" si="38"/>
        <v>97856</v>
      </c>
      <c r="W125" s="884"/>
    </row>
    <row r="126" spans="1:23" s="901" customFormat="1" ht="28.5" customHeight="1">
      <c r="A126" s="886" t="s">
        <v>532</v>
      </c>
      <c r="B126" s="887"/>
      <c r="C126" s="888"/>
      <c r="D126" s="889"/>
      <c r="E126" s="890"/>
      <c r="F126" s="891"/>
      <c r="G126" s="891"/>
      <c r="H126" s="892"/>
      <c r="I126" s="893"/>
      <c r="J126" s="894"/>
      <c r="K126" s="895" t="s">
        <v>745</v>
      </c>
      <c r="L126" s="896"/>
      <c r="M126" s="896"/>
      <c r="N126" s="894"/>
      <c r="O126" s="897">
        <v>0</v>
      </c>
      <c r="P126" s="898">
        <v>0</v>
      </c>
      <c r="Q126" s="899"/>
      <c r="R126" s="898"/>
      <c r="S126" s="898"/>
      <c r="T126" s="898"/>
      <c r="U126" s="898"/>
      <c r="V126" s="898"/>
      <c r="W126" s="900" t="s">
        <v>534</v>
      </c>
    </row>
    <row r="127" spans="1:23" ht="24" customHeight="1">
      <c r="A127" s="828" t="s">
        <v>532</v>
      </c>
      <c r="B127" s="829"/>
      <c r="C127" s="830"/>
      <c r="D127" s="831"/>
      <c r="E127" s="832"/>
      <c r="F127" s="829"/>
      <c r="G127" s="829"/>
      <c r="H127" s="833"/>
      <c r="I127" s="834"/>
      <c r="J127" s="835"/>
      <c r="K127" s="836" t="s">
        <v>746</v>
      </c>
      <c r="L127" s="837"/>
      <c r="M127" s="837"/>
      <c r="N127" s="835"/>
      <c r="O127" s="837"/>
      <c r="P127" s="835"/>
      <c r="Q127" s="835"/>
      <c r="R127" s="835"/>
      <c r="S127" s="835"/>
      <c r="T127" s="835"/>
      <c r="U127" s="835"/>
      <c r="V127" s="835"/>
      <c r="W127" s="838" t="s">
        <v>534</v>
      </c>
    </row>
    <row r="128" spans="1:23" ht="24" customHeight="1">
      <c r="A128" s="828" t="s">
        <v>747</v>
      </c>
      <c r="B128" s="829"/>
      <c r="C128" s="830"/>
      <c r="D128" s="831"/>
      <c r="E128" s="832"/>
      <c r="F128" s="829"/>
      <c r="G128" s="829"/>
      <c r="H128" s="833"/>
      <c r="I128" s="834"/>
      <c r="J128" s="835"/>
      <c r="K128" s="836" t="s">
        <v>747</v>
      </c>
      <c r="L128" s="837"/>
      <c r="M128" s="837"/>
      <c r="N128" s="835"/>
      <c r="O128" s="837"/>
      <c r="P128" s="835"/>
      <c r="Q128" s="835"/>
      <c r="R128" s="835"/>
      <c r="S128" s="835"/>
      <c r="T128" s="835"/>
      <c r="U128" s="835"/>
      <c r="V128" s="835"/>
      <c r="W128" s="838" t="s">
        <v>534</v>
      </c>
    </row>
    <row r="129" spans="1:23" ht="27" customHeight="1">
      <c r="A129" s="839" t="s">
        <v>747</v>
      </c>
      <c r="B129" s="840"/>
      <c r="C129" s="841"/>
      <c r="D129" s="842"/>
      <c r="E129" s="843"/>
      <c r="F129" s="844"/>
      <c r="G129" s="845"/>
      <c r="H129" s="846" t="s">
        <v>748</v>
      </c>
      <c r="I129" s="847">
        <v>1</v>
      </c>
      <c r="J129" s="848" t="s">
        <v>538</v>
      </c>
      <c r="K129" s="864" t="s">
        <v>557</v>
      </c>
      <c r="L129" s="850" t="s">
        <v>558</v>
      </c>
      <c r="M129" s="851" t="s">
        <v>541</v>
      </c>
      <c r="N129" s="848" t="s">
        <v>542</v>
      </c>
      <c r="O129" s="852">
        <v>488</v>
      </c>
      <c r="P129" s="853">
        <v>488</v>
      </c>
      <c r="Q129" s="854" t="s">
        <v>559</v>
      </c>
      <c r="R129" s="855">
        <f t="shared" ref="R129" si="39">I129</f>
        <v>1</v>
      </c>
      <c r="S129" s="856">
        <v>0.9</v>
      </c>
      <c r="T129" s="857">
        <f>((O129*R129)*S129)</f>
        <v>439</v>
      </c>
      <c r="U129" s="858">
        <v>0</v>
      </c>
      <c r="V129" s="858">
        <f>T129+U129</f>
        <v>439</v>
      </c>
      <c r="W129" s="859" t="s">
        <v>534</v>
      </c>
    </row>
    <row r="130" spans="1:23" ht="24" customHeight="1">
      <c r="A130" s="828" t="s">
        <v>532</v>
      </c>
      <c r="B130" s="829"/>
      <c r="C130" s="830"/>
      <c r="D130" s="831"/>
      <c r="E130" s="832"/>
      <c r="F130" s="829"/>
      <c r="G130" s="829"/>
      <c r="H130" s="833"/>
      <c r="I130" s="834"/>
      <c r="J130" s="835"/>
      <c r="K130" s="836" t="s">
        <v>747</v>
      </c>
      <c r="L130" s="837"/>
      <c r="M130" s="837"/>
      <c r="N130" s="835"/>
      <c r="O130" s="837"/>
      <c r="P130" s="835"/>
      <c r="Q130" s="835"/>
      <c r="R130" s="835"/>
      <c r="S130" s="835"/>
      <c r="T130" s="835"/>
      <c r="U130" s="835"/>
      <c r="V130" s="835"/>
      <c r="W130" s="838" t="s">
        <v>534</v>
      </c>
    </row>
    <row r="131" spans="1:23" ht="27" customHeight="1">
      <c r="A131" s="839" t="s">
        <v>536</v>
      </c>
      <c r="B131" s="840"/>
      <c r="C131" s="841"/>
      <c r="D131" s="842"/>
      <c r="E131" s="843"/>
      <c r="F131" s="844"/>
      <c r="G131" s="845"/>
      <c r="H131" s="846" t="s">
        <v>749</v>
      </c>
      <c r="I131" s="847">
        <v>3</v>
      </c>
      <c r="J131" s="848" t="s">
        <v>538</v>
      </c>
      <c r="K131" s="864" t="s">
        <v>557</v>
      </c>
      <c r="L131" s="850" t="s">
        <v>558</v>
      </c>
      <c r="M131" s="851" t="s">
        <v>541</v>
      </c>
      <c r="N131" s="848" t="s">
        <v>542</v>
      </c>
      <c r="O131" s="852">
        <v>487</v>
      </c>
      <c r="P131" s="853">
        <v>1461</v>
      </c>
      <c r="Q131" s="854" t="s">
        <v>559</v>
      </c>
      <c r="R131" s="855">
        <f t="shared" ref="R131" si="40">I131</f>
        <v>3</v>
      </c>
      <c r="S131" s="856">
        <v>0.9</v>
      </c>
      <c r="T131" s="857">
        <f>((O131*R131)*S131)</f>
        <v>1315</v>
      </c>
      <c r="U131" s="858">
        <v>0</v>
      </c>
      <c r="V131" s="858">
        <f>T131+U131</f>
        <v>1315</v>
      </c>
      <c r="W131" s="859" t="s">
        <v>534</v>
      </c>
    </row>
    <row r="132" spans="1:23" ht="24" customHeight="1">
      <c r="A132" s="828" t="s">
        <v>532</v>
      </c>
      <c r="B132" s="829"/>
      <c r="C132" s="830"/>
      <c r="D132" s="831"/>
      <c r="E132" s="832"/>
      <c r="F132" s="829"/>
      <c r="G132" s="829"/>
      <c r="H132" s="833"/>
      <c r="I132" s="834"/>
      <c r="J132" s="835"/>
      <c r="K132" s="836" t="s">
        <v>750</v>
      </c>
      <c r="L132" s="837"/>
      <c r="M132" s="837"/>
      <c r="N132" s="835"/>
      <c r="O132" s="837"/>
      <c r="P132" s="835"/>
      <c r="Q132" s="835"/>
      <c r="R132" s="835"/>
      <c r="S132" s="835"/>
      <c r="T132" s="835"/>
      <c r="U132" s="835"/>
      <c r="V132" s="835"/>
      <c r="W132" s="838" t="s">
        <v>534</v>
      </c>
    </row>
    <row r="133" spans="1:23" ht="24" customHeight="1">
      <c r="A133" s="828" t="s">
        <v>532</v>
      </c>
      <c r="B133" s="829"/>
      <c r="C133" s="830"/>
      <c r="D133" s="831"/>
      <c r="E133" s="832"/>
      <c r="F133" s="829"/>
      <c r="G133" s="829"/>
      <c r="H133" s="833"/>
      <c r="I133" s="834"/>
      <c r="J133" s="835"/>
      <c r="K133" s="836" t="s">
        <v>751</v>
      </c>
      <c r="L133" s="837"/>
      <c r="M133" s="837"/>
      <c r="N133" s="835"/>
      <c r="O133" s="837"/>
      <c r="P133" s="835"/>
      <c r="Q133" s="835"/>
      <c r="R133" s="835"/>
      <c r="S133" s="835"/>
      <c r="T133" s="835"/>
      <c r="U133" s="835"/>
      <c r="V133" s="835"/>
      <c r="W133" s="838" t="s">
        <v>534</v>
      </c>
    </row>
    <row r="134" spans="1:23" ht="27" customHeight="1">
      <c r="A134" s="839" t="s">
        <v>536</v>
      </c>
      <c r="B134" s="840"/>
      <c r="C134" s="841"/>
      <c r="D134" s="842"/>
      <c r="E134" s="843"/>
      <c r="F134" s="844"/>
      <c r="G134" s="845"/>
      <c r="H134" s="846" t="s">
        <v>752</v>
      </c>
      <c r="I134" s="847">
        <v>1</v>
      </c>
      <c r="J134" s="848" t="s">
        <v>538</v>
      </c>
      <c r="K134" s="864" t="s">
        <v>557</v>
      </c>
      <c r="L134" s="850" t="s">
        <v>558</v>
      </c>
      <c r="M134" s="851" t="s">
        <v>541</v>
      </c>
      <c r="N134" s="848" t="s">
        <v>542</v>
      </c>
      <c r="O134" s="852">
        <v>488</v>
      </c>
      <c r="P134" s="853">
        <v>488</v>
      </c>
      <c r="Q134" s="854" t="s">
        <v>594</v>
      </c>
      <c r="R134" s="855">
        <f t="shared" ref="R134" si="41">I134</f>
        <v>1</v>
      </c>
      <c r="S134" s="856">
        <v>0.9</v>
      </c>
      <c r="T134" s="857">
        <f>((O134*R134)*S134)</f>
        <v>439</v>
      </c>
      <c r="U134" s="858">
        <v>0</v>
      </c>
      <c r="V134" s="858">
        <f>T134+U134</f>
        <v>439</v>
      </c>
      <c r="W134" s="859" t="s">
        <v>534</v>
      </c>
    </row>
    <row r="135" spans="1:23" ht="27.9" customHeight="1" thickBot="1">
      <c r="A135" s="872" t="s">
        <v>536</v>
      </c>
      <c r="B135" s="873"/>
      <c r="C135" s="874"/>
      <c r="D135" s="875"/>
      <c r="E135" s="876"/>
      <c r="F135" s="877" t="s">
        <v>742</v>
      </c>
      <c r="G135" s="877"/>
      <c r="H135" s="877" t="s">
        <v>753</v>
      </c>
      <c r="I135" s="878"/>
      <c r="J135" s="879"/>
      <c r="K135" s="880"/>
      <c r="L135" s="881"/>
      <c r="M135" s="882"/>
      <c r="N135" s="879"/>
      <c r="O135" s="883" t="s">
        <v>744</v>
      </c>
      <c r="P135" s="884">
        <f>SUBTOTAL(9,P127:P134)</f>
        <v>2437</v>
      </c>
      <c r="Q135" s="885"/>
      <c r="R135" s="884"/>
      <c r="S135" s="884"/>
      <c r="T135" s="884">
        <f t="shared" ref="T135:V135" si="42">SUBTOTAL(9,T127:T134)</f>
        <v>2193</v>
      </c>
      <c r="U135" s="884">
        <f t="shared" si="42"/>
        <v>0</v>
      </c>
      <c r="V135" s="884">
        <f t="shared" si="42"/>
        <v>2193</v>
      </c>
      <c r="W135" s="884"/>
    </row>
    <row r="136" spans="1:23" s="901" customFormat="1" ht="28.5" customHeight="1">
      <c r="A136" s="886" t="s">
        <v>532</v>
      </c>
      <c r="B136" s="887"/>
      <c r="C136" s="888"/>
      <c r="D136" s="889"/>
      <c r="E136" s="890"/>
      <c r="F136" s="891"/>
      <c r="G136" s="891"/>
      <c r="H136" s="892"/>
      <c r="I136" s="893"/>
      <c r="J136" s="894"/>
      <c r="K136" s="895" t="s">
        <v>754</v>
      </c>
      <c r="L136" s="896"/>
      <c r="M136" s="896"/>
      <c r="N136" s="894"/>
      <c r="O136" s="897"/>
      <c r="P136" s="898"/>
      <c r="Q136" s="899"/>
      <c r="R136" s="898"/>
      <c r="S136" s="898"/>
      <c r="T136" s="898"/>
      <c r="U136" s="898"/>
      <c r="V136" s="898"/>
      <c r="W136" s="900" t="s">
        <v>534</v>
      </c>
    </row>
    <row r="137" spans="1:23" ht="24" customHeight="1">
      <c r="A137" s="828" t="s">
        <v>532</v>
      </c>
      <c r="B137" s="829"/>
      <c r="C137" s="830"/>
      <c r="D137" s="831"/>
      <c r="E137" s="832"/>
      <c r="F137" s="829"/>
      <c r="G137" s="829"/>
      <c r="H137" s="833"/>
      <c r="I137" s="834"/>
      <c r="J137" s="835"/>
      <c r="K137" s="836" t="s">
        <v>755</v>
      </c>
      <c r="L137" s="837"/>
      <c r="M137" s="837"/>
      <c r="N137" s="835"/>
      <c r="O137" s="837"/>
      <c r="P137" s="835"/>
      <c r="Q137" s="835"/>
      <c r="R137" s="835"/>
      <c r="S137" s="835"/>
      <c r="T137" s="835"/>
      <c r="U137" s="835"/>
      <c r="V137" s="835"/>
      <c r="W137" s="838" t="s">
        <v>534</v>
      </c>
    </row>
    <row r="138" spans="1:23" ht="27" customHeight="1">
      <c r="A138" s="839" t="s">
        <v>536</v>
      </c>
      <c r="B138" s="840"/>
      <c r="C138" s="841"/>
      <c r="D138" s="842"/>
      <c r="E138" s="843"/>
      <c r="F138" s="844"/>
      <c r="G138" s="845"/>
      <c r="H138" s="846" t="s">
        <v>756</v>
      </c>
      <c r="I138" s="847">
        <v>6</v>
      </c>
      <c r="J138" s="848" t="s">
        <v>538</v>
      </c>
      <c r="K138" s="864" t="s">
        <v>557</v>
      </c>
      <c r="L138" s="850" t="s">
        <v>558</v>
      </c>
      <c r="M138" s="851" t="s">
        <v>541</v>
      </c>
      <c r="N138" s="848" t="s">
        <v>542</v>
      </c>
      <c r="O138" s="852">
        <v>487</v>
      </c>
      <c r="P138" s="853">
        <v>2922</v>
      </c>
      <c r="Q138" s="854" t="s">
        <v>594</v>
      </c>
      <c r="R138" s="855">
        <f t="shared" ref="R138:R154" si="43">I138</f>
        <v>6</v>
      </c>
      <c r="S138" s="856">
        <v>0.9</v>
      </c>
      <c r="T138" s="857">
        <f t="shared" ref="T138:T154" si="44">((O138*R138)*S138)</f>
        <v>2630</v>
      </c>
      <c r="U138" s="858">
        <v>0</v>
      </c>
      <c r="V138" s="858">
        <f t="shared" ref="V138:V154" si="45">T138+U138</f>
        <v>2630</v>
      </c>
      <c r="W138" s="859" t="s">
        <v>534</v>
      </c>
    </row>
    <row r="139" spans="1:23" ht="114.75" customHeight="1">
      <c r="A139" s="839" t="s">
        <v>536</v>
      </c>
      <c r="B139" s="840"/>
      <c r="C139" s="841"/>
      <c r="D139" s="842"/>
      <c r="E139" s="843"/>
      <c r="F139" s="844"/>
      <c r="G139" s="845"/>
      <c r="H139" s="846" t="s">
        <v>757</v>
      </c>
      <c r="I139" s="847">
        <v>1</v>
      </c>
      <c r="J139" s="848" t="s">
        <v>538</v>
      </c>
      <c r="K139" s="864" t="s">
        <v>758</v>
      </c>
      <c r="L139" s="850" t="s">
        <v>664</v>
      </c>
      <c r="M139" s="851" t="s">
        <v>665</v>
      </c>
      <c r="N139" s="848" t="s">
        <v>542</v>
      </c>
      <c r="O139" s="852">
        <v>65610</v>
      </c>
      <c r="P139" s="853">
        <v>65610</v>
      </c>
      <c r="Q139" s="854" t="s">
        <v>759</v>
      </c>
      <c r="R139" s="855">
        <f t="shared" si="43"/>
        <v>1</v>
      </c>
      <c r="S139" s="856">
        <v>0.9</v>
      </c>
      <c r="T139" s="857">
        <f t="shared" si="44"/>
        <v>59049</v>
      </c>
      <c r="U139" s="858">
        <v>0</v>
      </c>
      <c r="V139" s="858">
        <f t="shared" si="45"/>
        <v>59049</v>
      </c>
      <c r="W139" s="859" t="s">
        <v>534</v>
      </c>
    </row>
    <row r="140" spans="1:23">
      <c r="A140" s="839" t="s">
        <v>536</v>
      </c>
      <c r="B140" s="840"/>
      <c r="C140" s="841"/>
      <c r="D140" s="842"/>
      <c r="E140" s="843"/>
      <c r="F140" s="844"/>
      <c r="G140" s="845"/>
      <c r="H140" s="846" t="s">
        <v>760</v>
      </c>
      <c r="I140" s="847">
        <v>1</v>
      </c>
      <c r="J140" s="848" t="s">
        <v>538</v>
      </c>
      <c r="K140" s="849" t="s">
        <v>761</v>
      </c>
      <c r="L140" s="850" t="s">
        <v>664</v>
      </c>
      <c r="M140" s="851" t="s">
        <v>668</v>
      </c>
      <c r="N140" s="848" t="s">
        <v>542</v>
      </c>
      <c r="O140" s="852">
        <v>15217</v>
      </c>
      <c r="P140" s="853">
        <v>15217</v>
      </c>
      <c r="Q140" s="854" t="s">
        <v>759</v>
      </c>
      <c r="R140" s="855">
        <f t="shared" si="43"/>
        <v>1</v>
      </c>
      <c r="S140" s="856">
        <v>0.9</v>
      </c>
      <c r="T140" s="857">
        <f t="shared" si="44"/>
        <v>13695</v>
      </c>
      <c r="U140" s="858">
        <v>0</v>
      </c>
      <c r="V140" s="858">
        <f t="shared" si="45"/>
        <v>13695</v>
      </c>
      <c r="W140" s="859" t="s">
        <v>534</v>
      </c>
    </row>
    <row r="141" spans="1:23" ht="25">
      <c r="A141" s="839" t="s">
        <v>536</v>
      </c>
      <c r="B141" s="840"/>
      <c r="C141" s="841"/>
      <c r="D141" s="842"/>
      <c r="E141" s="843"/>
      <c r="F141" s="844"/>
      <c r="G141" s="845"/>
      <c r="H141" s="846" t="s">
        <v>762</v>
      </c>
      <c r="I141" s="847">
        <v>1</v>
      </c>
      <c r="J141" s="848" t="s">
        <v>538</v>
      </c>
      <c r="K141" s="849" t="s">
        <v>763</v>
      </c>
      <c r="L141" s="850" t="s">
        <v>558</v>
      </c>
      <c r="M141" s="851" t="s">
        <v>677</v>
      </c>
      <c r="N141" s="848" t="s">
        <v>542</v>
      </c>
      <c r="O141" s="852">
        <v>5826</v>
      </c>
      <c r="P141" s="853">
        <v>5826</v>
      </c>
      <c r="Q141" s="854" t="s">
        <v>764</v>
      </c>
      <c r="R141" s="855">
        <f t="shared" si="43"/>
        <v>1</v>
      </c>
      <c r="S141" s="856">
        <v>0.9</v>
      </c>
      <c r="T141" s="857">
        <f t="shared" si="44"/>
        <v>5243</v>
      </c>
      <c r="U141" s="858">
        <v>0</v>
      </c>
      <c r="V141" s="858">
        <f t="shared" si="45"/>
        <v>5243</v>
      </c>
      <c r="W141" s="859" t="s">
        <v>534</v>
      </c>
    </row>
    <row r="142" spans="1:23">
      <c r="A142" s="839" t="s">
        <v>536</v>
      </c>
      <c r="B142" s="840"/>
      <c r="C142" s="841"/>
      <c r="D142" s="842"/>
      <c r="E142" s="843"/>
      <c r="F142" s="844"/>
      <c r="G142" s="845"/>
      <c r="H142" s="846" t="s">
        <v>765</v>
      </c>
      <c r="I142" s="847">
        <v>1</v>
      </c>
      <c r="J142" s="848" t="s">
        <v>538</v>
      </c>
      <c r="K142" s="849" t="s">
        <v>670</v>
      </c>
      <c r="L142" s="850" t="s">
        <v>671</v>
      </c>
      <c r="M142" s="851" t="s">
        <v>672</v>
      </c>
      <c r="N142" s="848" t="s">
        <v>673</v>
      </c>
      <c r="O142" s="852">
        <v>11603</v>
      </c>
      <c r="P142" s="853">
        <v>11603</v>
      </c>
      <c r="Q142" s="854"/>
      <c r="R142" s="855">
        <f t="shared" si="43"/>
        <v>1</v>
      </c>
      <c r="S142" s="856">
        <v>0</v>
      </c>
      <c r="T142" s="857">
        <f t="shared" si="44"/>
        <v>0</v>
      </c>
      <c r="U142" s="858">
        <v>0</v>
      </c>
      <c r="V142" s="858">
        <f t="shared" si="45"/>
        <v>0</v>
      </c>
      <c r="W142" s="859" t="s">
        <v>534</v>
      </c>
    </row>
    <row r="143" spans="1:23" ht="114" customHeight="1">
      <c r="A143" s="839" t="s">
        <v>536</v>
      </c>
      <c r="B143" s="840"/>
      <c r="C143" s="841"/>
      <c r="D143" s="842"/>
      <c r="E143" s="843"/>
      <c r="F143" s="844"/>
      <c r="G143" s="845"/>
      <c r="H143" s="846" t="s">
        <v>766</v>
      </c>
      <c r="I143" s="847">
        <v>1</v>
      </c>
      <c r="J143" s="848" t="s">
        <v>538</v>
      </c>
      <c r="K143" s="864" t="s">
        <v>767</v>
      </c>
      <c r="L143" s="850" t="s">
        <v>664</v>
      </c>
      <c r="M143" s="851" t="s">
        <v>665</v>
      </c>
      <c r="N143" s="848" t="s">
        <v>542</v>
      </c>
      <c r="O143" s="852">
        <v>48151</v>
      </c>
      <c r="P143" s="853">
        <v>48151</v>
      </c>
      <c r="Q143" s="854" t="s">
        <v>759</v>
      </c>
      <c r="R143" s="855">
        <f t="shared" si="43"/>
        <v>1</v>
      </c>
      <c r="S143" s="856">
        <v>0.9</v>
      </c>
      <c r="T143" s="857">
        <f t="shared" si="44"/>
        <v>43336</v>
      </c>
      <c r="U143" s="858">
        <v>0</v>
      </c>
      <c r="V143" s="858">
        <f t="shared" si="45"/>
        <v>43336</v>
      </c>
      <c r="W143" s="859" t="s">
        <v>534</v>
      </c>
    </row>
    <row r="144" spans="1:23">
      <c r="A144" s="839" t="s">
        <v>536</v>
      </c>
      <c r="B144" s="840"/>
      <c r="C144" s="841"/>
      <c r="D144" s="842"/>
      <c r="E144" s="843"/>
      <c r="F144" s="844"/>
      <c r="G144" s="845"/>
      <c r="H144" s="846" t="s">
        <v>768</v>
      </c>
      <c r="I144" s="847">
        <v>1</v>
      </c>
      <c r="J144" s="848" t="s">
        <v>538</v>
      </c>
      <c r="K144" s="849" t="s">
        <v>681</v>
      </c>
      <c r="L144" s="850" t="s">
        <v>664</v>
      </c>
      <c r="M144" s="851" t="s">
        <v>668</v>
      </c>
      <c r="N144" s="848" t="s">
        <v>542</v>
      </c>
      <c r="O144" s="852">
        <v>10137</v>
      </c>
      <c r="P144" s="853">
        <v>10137</v>
      </c>
      <c r="Q144" s="854" t="s">
        <v>759</v>
      </c>
      <c r="R144" s="855">
        <f t="shared" si="43"/>
        <v>1</v>
      </c>
      <c r="S144" s="856">
        <v>0.9</v>
      </c>
      <c r="T144" s="857">
        <f t="shared" si="44"/>
        <v>9123</v>
      </c>
      <c r="U144" s="858">
        <v>0</v>
      </c>
      <c r="V144" s="858">
        <f t="shared" si="45"/>
        <v>9123</v>
      </c>
      <c r="W144" s="859" t="s">
        <v>534</v>
      </c>
    </row>
    <row r="145" spans="1:23" ht="25">
      <c r="A145" s="839" t="s">
        <v>536</v>
      </c>
      <c r="B145" s="840"/>
      <c r="C145" s="841"/>
      <c r="D145" s="842"/>
      <c r="E145" s="843"/>
      <c r="F145" s="844"/>
      <c r="G145" s="845"/>
      <c r="H145" s="846" t="s">
        <v>769</v>
      </c>
      <c r="I145" s="847">
        <v>1</v>
      </c>
      <c r="J145" s="848" t="s">
        <v>538</v>
      </c>
      <c r="K145" s="849" t="s">
        <v>670</v>
      </c>
      <c r="L145" s="850" t="s">
        <v>671</v>
      </c>
      <c r="M145" s="851" t="s">
        <v>672</v>
      </c>
      <c r="N145" s="848" t="s">
        <v>673</v>
      </c>
      <c r="O145" s="852">
        <v>0</v>
      </c>
      <c r="P145" s="853" t="s">
        <v>770</v>
      </c>
      <c r="Q145" s="854"/>
      <c r="R145" s="855">
        <f t="shared" si="43"/>
        <v>1</v>
      </c>
      <c r="S145" s="856">
        <v>0</v>
      </c>
      <c r="T145" s="857">
        <f t="shared" si="44"/>
        <v>0</v>
      </c>
      <c r="U145" s="858">
        <v>0</v>
      </c>
      <c r="V145" s="858">
        <f t="shared" si="45"/>
        <v>0</v>
      </c>
      <c r="W145" s="859" t="s">
        <v>534</v>
      </c>
    </row>
    <row r="146" spans="1:23" ht="27" customHeight="1">
      <c r="A146" s="839" t="s">
        <v>536</v>
      </c>
      <c r="B146" s="840"/>
      <c r="C146" s="841"/>
      <c r="D146" s="842"/>
      <c r="E146" s="843"/>
      <c r="F146" s="844"/>
      <c r="G146" s="845"/>
      <c r="H146" s="846" t="s">
        <v>771</v>
      </c>
      <c r="I146" s="847">
        <v>1</v>
      </c>
      <c r="J146" s="848" t="s">
        <v>538</v>
      </c>
      <c r="K146" s="864" t="s">
        <v>772</v>
      </c>
      <c r="L146" s="850" t="s">
        <v>540</v>
      </c>
      <c r="M146" s="851" t="s">
        <v>541</v>
      </c>
      <c r="N146" s="848" t="s">
        <v>542</v>
      </c>
      <c r="O146" s="852">
        <v>0</v>
      </c>
      <c r="P146" s="861">
        <v>0</v>
      </c>
      <c r="Q146" s="862" t="s">
        <v>773</v>
      </c>
      <c r="R146" s="855">
        <f t="shared" si="43"/>
        <v>1</v>
      </c>
      <c r="S146" s="856">
        <v>0.9</v>
      </c>
      <c r="T146" s="857">
        <f t="shared" si="44"/>
        <v>0</v>
      </c>
      <c r="U146" s="858">
        <v>0</v>
      </c>
      <c r="V146" s="858">
        <f t="shared" si="45"/>
        <v>0</v>
      </c>
      <c r="W146" s="859" t="s">
        <v>545</v>
      </c>
    </row>
    <row r="147" spans="1:23" ht="27" customHeight="1">
      <c r="A147" s="839" t="s">
        <v>536</v>
      </c>
      <c r="B147" s="840"/>
      <c r="C147" s="841"/>
      <c r="D147" s="842"/>
      <c r="E147" s="843"/>
      <c r="F147" s="844"/>
      <c r="G147" s="845"/>
      <c r="H147" s="846" t="s">
        <v>774</v>
      </c>
      <c r="I147" s="847">
        <v>1</v>
      </c>
      <c r="J147" s="848" t="s">
        <v>538</v>
      </c>
      <c r="K147" s="864" t="s">
        <v>775</v>
      </c>
      <c r="L147" s="850" t="s">
        <v>540</v>
      </c>
      <c r="M147" s="851" t="s">
        <v>541</v>
      </c>
      <c r="N147" s="848" t="s">
        <v>542</v>
      </c>
      <c r="O147" s="852">
        <v>0</v>
      </c>
      <c r="P147" s="861">
        <v>0</v>
      </c>
      <c r="Q147" s="862" t="s">
        <v>773</v>
      </c>
      <c r="R147" s="855">
        <f t="shared" si="43"/>
        <v>1</v>
      </c>
      <c r="S147" s="856">
        <v>0.9</v>
      </c>
      <c r="T147" s="857">
        <f t="shared" si="44"/>
        <v>0</v>
      </c>
      <c r="U147" s="858">
        <v>0</v>
      </c>
      <c r="V147" s="858">
        <f t="shared" si="45"/>
        <v>0</v>
      </c>
      <c r="W147" s="859" t="s">
        <v>545</v>
      </c>
    </row>
    <row r="148" spans="1:23" ht="27" customHeight="1">
      <c r="A148" s="839" t="s">
        <v>536</v>
      </c>
      <c r="B148" s="840"/>
      <c r="C148" s="841"/>
      <c r="D148" s="842"/>
      <c r="E148" s="843"/>
      <c r="F148" s="844"/>
      <c r="G148" s="845"/>
      <c r="H148" s="846" t="s">
        <v>776</v>
      </c>
      <c r="I148" s="847">
        <v>1</v>
      </c>
      <c r="J148" s="848" t="s">
        <v>538</v>
      </c>
      <c r="K148" s="864" t="s">
        <v>639</v>
      </c>
      <c r="L148" s="850" t="s">
        <v>540</v>
      </c>
      <c r="M148" s="851" t="s">
        <v>541</v>
      </c>
      <c r="N148" s="848" t="s">
        <v>542</v>
      </c>
      <c r="O148" s="852">
        <v>0</v>
      </c>
      <c r="P148" s="861">
        <v>0</v>
      </c>
      <c r="Q148" s="862"/>
      <c r="R148" s="855">
        <f t="shared" si="43"/>
        <v>1</v>
      </c>
      <c r="S148" s="856">
        <v>0</v>
      </c>
      <c r="T148" s="857">
        <f t="shared" si="44"/>
        <v>0</v>
      </c>
      <c r="U148" s="858">
        <v>0</v>
      </c>
      <c r="V148" s="858">
        <f t="shared" si="45"/>
        <v>0</v>
      </c>
      <c r="W148" s="859" t="s">
        <v>545</v>
      </c>
    </row>
    <row r="149" spans="1:23" s="902" customFormat="1" ht="27" customHeight="1">
      <c r="A149" s="839" t="s">
        <v>536</v>
      </c>
      <c r="B149" s="840"/>
      <c r="C149" s="841"/>
      <c r="D149" s="842"/>
      <c r="E149" s="843"/>
      <c r="F149" s="844"/>
      <c r="G149" s="845"/>
      <c r="H149" s="846" t="s">
        <v>777</v>
      </c>
      <c r="I149" s="847">
        <v>1</v>
      </c>
      <c r="J149" s="848" t="s">
        <v>538</v>
      </c>
      <c r="K149" s="864" t="s">
        <v>778</v>
      </c>
      <c r="L149" s="850" t="s">
        <v>779</v>
      </c>
      <c r="M149" s="851" t="s">
        <v>780</v>
      </c>
      <c r="N149" s="848" t="s">
        <v>781</v>
      </c>
      <c r="O149" s="852">
        <v>6559</v>
      </c>
      <c r="P149" s="853">
        <v>6559</v>
      </c>
      <c r="Q149" s="854"/>
      <c r="R149" s="855">
        <f t="shared" si="43"/>
        <v>1</v>
      </c>
      <c r="S149" s="856">
        <v>0</v>
      </c>
      <c r="T149" s="857">
        <f t="shared" si="44"/>
        <v>0</v>
      </c>
      <c r="U149" s="858">
        <v>0</v>
      </c>
      <c r="V149" s="858">
        <f t="shared" si="45"/>
        <v>0</v>
      </c>
      <c r="W149" s="859"/>
    </row>
    <row r="150" spans="1:23" s="902" customFormat="1" ht="27" customHeight="1">
      <c r="A150" s="839" t="s">
        <v>536</v>
      </c>
      <c r="B150" s="840"/>
      <c r="C150" s="841"/>
      <c r="D150" s="842"/>
      <c r="E150" s="843"/>
      <c r="F150" s="844"/>
      <c r="G150" s="845"/>
      <c r="H150" s="846" t="s">
        <v>782</v>
      </c>
      <c r="I150" s="847">
        <v>1</v>
      </c>
      <c r="J150" s="848" t="s">
        <v>538</v>
      </c>
      <c r="K150" s="864" t="s">
        <v>783</v>
      </c>
      <c r="L150" s="850" t="s">
        <v>779</v>
      </c>
      <c r="M150" s="851" t="s">
        <v>780</v>
      </c>
      <c r="N150" s="848" t="s">
        <v>781</v>
      </c>
      <c r="O150" s="852">
        <v>6559</v>
      </c>
      <c r="P150" s="853">
        <v>6559</v>
      </c>
      <c r="Q150" s="854"/>
      <c r="R150" s="855">
        <f t="shared" si="43"/>
        <v>1</v>
      </c>
      <c r="S150" s="856">
        <v>0</v>
      </c>
      <c r="T150" s="857">
        <f t="shared" si="44"/>
        <v>0</v>
      </c>
      <c r="U150" s="858">
        <v>0</v>
      </c>
      <c r="V150" s="858">
        <f t="shared" si="45"/>
        <v>0</v>
      </c>
      <c r="W150" s="859"/>
    </row>
    <row r="151" spans="1:23" s="863" customFormat="1" ht="27" customHeight="1">
      <c r="A151" s="839" t="s">
        <v>536</v>
      </c>
      <c r="B151" s="840"/>
      <c r="C151" s="841"/>
      <c r="D151" s="842"/>
      <c r="E151" s="843"/>
      <c r="F151" s="844"/>
      <c r="G151" s="845"/>
      <c r="H151" s="846" t="s">
        <v>784</v>
      </c>
      <c r="I151" s="847">
        <v>1</v>
      </c>
      <c r="J151" s="848" t="s">
        <v>538</v>
      </c>
      <c r="K151" s="864" t="s">
        <v>785</v>
      </c>
      <c r="L151" s="850" t="s">
        <v>553</v>
      </c>
      <c r="M151" s="851" t="s">
        <v>554</v>
      </c>
      <c r="N151" s="848" t="s">
        <v>550</v>
      </c>
      <c r="O151" s="860">
        <v>0</v>
      </c>
      <c r="P151" s="861">
        <v>0</v>
      </c>
      <c r="Q151" s="862"/>
      <c r="R151" s="855">
        <f t="shared" si="43"/>
        <v>1</v>
      </c>
      <c r="S151" s="856">
        <v>0</v>
      </c>
      <c r="T151" s="857">
        <f t="shared" si="44"/>
        <v>0</v>
      </c>
      <c r="U151" s="858">
        <v>0</v>
      </c>
      <c r="V151" s="858">
        <f t="shared" si="45"/>
        <v>0</v>
      </c>
      <c r="W151" s="859" t="s">
        <v>545</v>
      </c>
    </row>
    <row r="152" spans="1:23" s="863" customFormat="1" ht="27" customHeight="1">
      <c r="A152" s="839" t="s">
        <v>536</v>
      </c>
      <c r="B152" s="840"/>
      <c r="C152" s="841"/>
      <c r="D152" s="842"/>
      <c r="E152" s="843"/>
      <c r="F152" s="844"/>
      <c r="G152" s="845"/>
      <c r="H152" s="846" t="s">
        <v>786</v>
      </c>
      <c r="I152" s="847">
        <v>1</v>
      </c>
      <c r="J152" s="848" t="s">
        <v>538</v>
      </c>
      <c r="K152" s="864" t="s">
        <v>787</v>
      </c>
      <c r="L152" s="850" t="s">
        <v>553</v>
      </c>
      <c r="M152" s="851" t="s">
        <v>554</v>
      </c>
      <c r="N152" s="848" t="s">
        <v>550</v>
      </c>
      <c r="O152" s="860">
        <v>0</v>
      </c>
      <c r="P152" s="861">
        <v>0</v>
      </c>
      <c r="Q152" s="862"/>
      <c r="R152" s="855">
        <f t="shared" si="43"/>
        <v>1</v>
      </c>
      <c r="S152" s="856">
        <v>0</v>
      </c>
      <c r="T152" s="857">
        <f t="shared" si="44"/>
        <v>0</v>
      </c>
      <c r="U152" s="858">
        <v>0</v>
      </c>
      <c r="V152" s="858">
        <f t="shared" si="45"/>
        <v>0</v>
      </c>
      <c r="W152" s="859" t="s">
        <v>545</v>
      </c>
    </row>
    <row r="153" spans="1:23" ht="38.25" customHeight="1">
      <c r="A153" s="839" t="s">
        <v>536</v>
      </c>
      <c r="B153" s="840"/>
      <c r="C153" s="841"/>
      <c r="D153" s="842"/>
      <c r="E153" s="843"/>
      <c r="F153" s="844"/>
      <c r="G153" s="845"/>
      <c r="H153" s="846" t="s">
        <v>788</v>
      </c>
      <c r="I153" s="847">
        <v>2</v>
      </c>
      <c r="J153" s="848" t="s">
        <v>538</v>
      </c>
      <c r="K153" s="864" t="s">
        <v>789</v>
      </c>
      <c r="L153" s="850" t="s">
        <v>558</v>
      </c>
      <c r="M153" s="851" t="s">
        <v>541</v>
      </c>
      <c r="N153" s="848" t="s">
        <v>542</v>
      </c>
      <c r="O153" s="852">
        <v>1111</v>
      </c>
      <c r="P153" s="853">
        <v>2222</v>
      </c>
      <c r="Q153" s="854" t="s">
        <v>594</v>
      </c>
      <c r="R153" s="855">
        <f t="shared" si="43"/>
        <v>2</v>
      </c>
      <c r="S153" s="856">
        <v>0.9</v>
      </c>
      <c r="T153" s="857">
        <f t="shared" si="44"/>
        <v>2000</v>
      </c>
      <c r="U153" s="858">
        <v>0</v>
      </c>
      <c r="V153" s="858">
        <f t="shared" si="45"/>
        <v>2000</v>
      </c>
      <c r="W153" s="859" t="s">
        <v>534</v>
      </c>
    </row>
    <row r="154" spans="1:23" ht="96" customHeight="1">
      <c r="A154" s="839" t="s">
        <v>536</v>
      </c>
      <c r="B154" s="840"/>
      <c r="C154" s="841"/>
      <c r="D154" s="842"/>
      <c r="E154" s="843"/>
      <c r="F154" s="844"/>
      <c r="G154" s="845"/>
      <c r="H154" s="846" t="s">
        <v>790</v>
      </c>
      <c r="I154" s="847">
        <v>1</v>
      </c>
      <c r="J154" s="848" t="s">
        <v>538</v>
      </c>
      <c r="K154" s="864" t="s">
        <v>791</v>
      </c>
      <c r="L154" s="850" t="s">
        <v>664</v>
      </c>
      <c r="M154" s="851" t="s">
        <v>665</v>
      </c>
      <c r="N154" s="848" t="s">
        <v>542</v>
      </c>
      <c r="O154" s="852">
        <v>6188</v>
      </c>
      <c r="P154" s="853">
        <v>6188</v>
      </c>
      <c r="Q154" s="854" t="s">
        <v>717</v>
      </c>
      <c r="R154" s="855">
        <f t="shared" si="43"/>
        <v>1</v>
      </c>
      <c r="S154" s="856">
        <v>0.9</v>
      </c>
      <c r="T154" s="857">
        <f t="shared" si="44"/>
        <v>5569</v>
      </c>
      <c r="U154" s="858">
        <v>0</v>
      </c>
      <c r="V154" s="858">
        <f t="shared" si="45"/>
        <v>5569</v>
      </c>
      <c r="W154" s="859" t="s">
        <v>534</v>
      </c>
    </row>
    <row r="155" spans="1:23" ht="24" customHeight="1">
      <c r="A155" s="828" t="s">
        <v>532</v>
      </c>
      <c r="B155" s="829"/>
      <c r="C155" s="830"/>
      <c r="D155" s="831"/>
      <c r="E155" s="832"/>
      <c r="F155" s="829"/>
      <c r="G155" s="829"/>
      <c r="H155" s="833"/>
      <c r="I155" s="834"/>
      <c r="J155" s="835"/>
      <c r="K155" s="836" t="s">
        <v>792</v>
      </c>
      <c r="L155" s="837"/>
      <c r="M155" s="837"/>
      <c r="N155" s="835"/>
      <c r="O155" s="837"/>
      <c r="P155" s="835"/>
      <c r="Q155" s="835"/>
      <c r="R155" s="835"/>
      <c r="S155" s="835"/>
      <c r="T155" s="835"/>
      <c r="U155" s="835"/>
      <c r="V155" s="835"/>
      <c r="W155" s="838" t="s">
        <v>534</v>
      </c>
    </row>
    <row r="156" spans="1:23" ht="93.75" customHeight="1">
      <c r="A156" s="839" t="s">
        <v>536</v>
      </c>
      <c r="B156" s="840"/>
      <c r="C156" s="841"/>
      <c r="D156" s="842"/>
      <c r="E156" s="843"/>
      <c r="F156" s="844"/>
      <c r="G156" s="845"/>
      <c r="H156" s="846" t="s">
        <v>793</v>
      </c>
      <c r="I156" s="847">
        <v>1</v>
      </c>
      <c r="J156" s="848" t="s">
        <v>794</v>
      </c>
      <c r="K156" s="864" t="s">
        <v>795</v>
      </c>
      <c r="L156" s="850" t="s">
        <v>796</v>
      </c>
      <c r="M156" s="851" t="s">
        <v>541</v>
      </c>
      <c r="N156" s="848" t="s">
        <v>542</v>
      </c>
      <c r="O156" s="852">
        <v>135840</v>
      </c>
      <c r="P156" s="853">
        <v>135840</v>
      </c>
      <c r="Q156" s="854"/>
      <c r="R156" s="855">
        <f t="shared" ref="R156:R157" si="46">I156</f>
        <v>1</v>
      </c>
      <c r="S156" s="856">
        <v>0</v>
      </c>
      <c r="T156" s="857">
        <f t="shared" ref="T156:T157" si="47">((O156*R156)*S156)</f>
        <v>0</v>
      </c>
      <c r="U156" s="858">
        <v>0</v>
      </c>
      <c r="V156" s="858">
        <f t="shared" ref="V156:V157" si="48">T156+U156</f>
        <v>0</v>
      </c>
      <c r="W156" s="859" t="s">
        <v>534</v>
      </c>
    </row>
    <row r="157" spans="1:23" ht="25">
      <c r="A157" s="839" t="s">
        <v>536</v>
      </c>
      <c r="B157" s="840"/>
      <c r="C157" s="841"/>
      <c r="D157" s="842"/>
      <c r="E157" s="843"/>
      <c r="F157" s="844"/>
      <c r="G157" s="845"/>
      <c r="H157" s="846" t="s">
        <v>797</v>
      </c>
      <c r="I157" s="847">
        <v>1</v>
      </c>
      <c r="J157" s="848" t="s">
        <v>794</v>
      </c>
      <c r="K157" s="864" t="s">
        <v>798</v>
      </c>
      <c r="L157" s="850" t="s">
        <v>671</v>
      </c>
      <c r="M157" s="851" t="s">
        <v>668</v>
      </c>
      <c r="N157" s="848" t="s">
        <v>673</v>
      </c>
      <c r="O157" s="852">
        <v>25251</v>
      </c>
      <c r="P157" s="853">
        <v>25251</v>
      </c>
      <c r="Q157" s="854"/>
      <c r="R157" s="855">
        <f t="shared" si="46"/>
        <v>1</v>
      </c>
      <c r="S157" s="856">
        <v>0</v>
      </c>
      <c r="T157" s="857">
        <f t="shared" si="47"/>
        <v>0</v>
      </c>
      <c r="U157" s="858">
        <v>0</v>
      </c>
      <c r="V157" s="858">
        <f t="shared" si="48"/>
        <v>0</v>
      </c>
      <c r="W157" s="859" t="s">
        <v>534</v>
      </c>
    </row>
    <row r="158" spans="1:23" ht="27.9" customHeight="1" thickBot="1">
      <c r="A158" s="872" t="s">
        <v>536</v>
      </c>
      <c r="B158" s="873"/>
      <c r="C158" s="874"/>
      <c r="D158" s="875"/>
      <c r="E158" s="876"/>
      <c r="F158" s="877" t="s">
        <v>799</v>
      </c>
      <c r="G158" s="877"/>
      <c r="H158" s="877" t="s">
        <v>800</v>
      </c>
      <c r="I158" s="878"/>
      <c r="J158" s="879"/>
      <c r="K158" s="880"/>
      <c r="L158" s="881"/>
      <c r="M158" s="882"/>
      <c r="N158" s="879"/>
      <c r="O158" s="883" t="s">
        <v>744</v>
      </c>
      <c r="P158" s="884">
        <f>SUBTOTAL(9,P138:P157)</f>
        <v>342085</v>
      </c>
      <c r="Q158" s="885"/>
      <c r="R158" s="884"/>
      <c r="S158" s="884"/>
      <c r="T158" s="884">
        <f t="shared" ref="T158:V158" si="49">SUBTOTAL(9,T138:T157)</f>
        <v>140645</v>
      </c>
      <c r="U158" s="884">
        <f t="shared" si="49"/>
        <v>0</v>
      </c>
      <c r="V158" s="884">
        <f t="shared" si="49"/>
        <v>140645</v>
      </c>
      <c r="W158" s="884"/>
    </row>
    <row r="159" spans="1:23" ht="24" customHeight="1">
      <c r="A159" s="886" t="s">
        <v>534</v>
      </c>
      <c r="B159" s="887"/>
      <c r="C159" s="830"/>
      <c r="D159" s="831"/>
      <c r="E159" s="832"/>
      <c r="F159" s="829"/>
      <c r="G159" s="829"/>
      <c r="H159" s="833"/>
      <c r="I159" s="834"/>
      <c r="J159" s="835"/>
      <c r="K159" s="836" t="s">
        <v>801</v>
      </c>
      <c r="L159" s="837"/>
      <c r="M159" s="837"/>
      <c r="N159" s="835"/>
      <c r="O159" s="837"/>
      <c r="P159" s="835"/>
      <c r="Q159" s="835"/>
      <c r="R159" s="835"/>
      <c r="S159" s="835"/>
      <c r="T159" s="835"/>
      <c r="U159" s="835"/>
      <c r="V159" s="835"/>
      <c r="W159" s="838" t="s">
        <v>534</v>
      </c>
    </row>
    <row r="160" spans="1:23" ht="24" customHeight="1">
      <c r="A160" s="828" t="s">
        <v>534</v>
      </c>
      <c r="B160" s="829"/>
      <c r="C160" s="830"/>
      <c r="D160" s="831"/>
      <c r="E160" s="832"/>
      <c r="F160" s="829"/>
      <c r="G160" s="829"/>
      <c r="H160" s="833"/>
      <c r="I160" s="834"/>
      <c r="J160" s="835"/>
      <c r="K160" s="836" t="s">
        <v>802</v>
      </c>
      <c r="L160" s="837"/>
      <c r="M160" s="837"/>
      <c r="N160" s="835"/>
      <c r="O160" s="837"/>
      <c r="P160" s="835"/>
      <c r="Q160" s="835"/>
      <c r="R160" s="835"/>
      <c r="S160" s="835"/>
      <c r="T160" s="835"/>
      <c r="U160" s="835"/>
      <c r="V160" s="835"/>
      <c r="W160" s="838" t="s">
        <v>534</v>
      </c>
    </row>
    <row r="161" spans="1:23" ht="28.5" customHeight="1">
      <c r="A161" s="903" t="s">
        <v>534</v>
      </c>
      <c r="B161" s="904"/>
      <c r="C161" s="905"/>
      <c r="D161" s="906"/>
      <c r="E161" s="907"/>
      <c r="F161" s="908"/>
      <c r="G161" s="909"/>
      <c r="H161" s="910" t="s">
        <v>803</v>
      </c>
      <c r="I161" s="911">
        <v>1</v>
      </c>
      <c r="J161" s="912" t="s">
        <v>538</v>
      </c>
      <c r="K161" s="913" t="s">
        <v>804</v>
      </c>
      <c r="L161" s="914" t="s">
        <v>805</v>
      </c>
      <c r="M161" s="915" t="s">
        <v>541</v>
      </c>
      <c r="N161" s="912" t="s">
        <v>542</v>
      </c>
      <c r="O161" s="916">
        <v>0</v>
      </c>
      <c r="P161" s="917" t="s">
        <v>806</v>
      </c>
      <c r="Q161" s="918"/>
      <c r="R161" s="855">
        <f t="shared" ref="R161:R173" si="50">I161</f>
        <v>1</v>
      </c>
      <c r="S161" s="856">
        <v>0</v>
      </c>
      <c r="T161" s="857">
        <f t="shared" ref="T161" si="51">((O161*R161)*S161)</f>
        <v>0</v>
      </c>
      <c r="U161" s="858">
        <v>0</v>
      </c>
      <c r="V161" s="858">
        <f t="shared" ref="V161" si="52">T161+U161</f>
        <v>0</v>
      </c>
      <c r="W161" s="919" t="s">
        <v>534</v>
      </c>
    </row>
    <row r="162" spans="1:23" ht="72.75" customHeight="1">
      <c r="A162" s="920" t="s">
        <v>534</v>
      </c>
      <c r="B162" s="921"/>
      <c r="C162" s="841"/>
      <c r="D162" s="842"/>
      <c r="E162" s="843"/>
      <c r="F162" s="844"/>
      <c r="G162" s="845"/>
      <c r="H162" s="846" t="s">
        <v>807</v>
      </c>
      <c r="I162" s="847">
        <v>1</v>
      </c>
      <c r="J162" s="848" t="s">
        <v>538</v>
      </c>
      <c r="K162" s="849" t="s">
        <v>808</v>
      </c>
      <c r="L162" s="850" t="s">
        <v>809</v>
      </c>
      <c r="M162" s="851" t="s">
        <v>810</v>
      </c>
      <c r="N162" s="848" t="s">
        <v>542</v>
      </c>
      <c r="O162" s="852">
        <v>46685</v>
      </c>
      <c r="P162" s="853">
        <v>46685</v>
      </c>
      <c r="Q162" s="854"/>
      <c r="R162" s="855">
        <f t="shared" si="50"/>
        <v>1</v>
      </c>
      <c r="S162" s="856">
        <v>0</v>
      </c>
      <c r="T162" s="857">
        <f>((O162*R162)*S162)</f>
        <v>0</v>
      </c>
      <c r="U162" s="858">
        <v>0</v>
      </c>
      <c r="V162" s="858">
        <f>T162+U162</f>
        <v>0</v>
      </c>
      <c r="W162" s="859" t="s">
        <v>534</v>
      </c>
    </row>
    <row r="163" spans="1:23" ht="72.75" customHeight="1">
      <c r="A163" s="920" t="s">
        <v>534</v>
      </c>
      <c r="B163" s="921"/>
      <c r="C163" s="841"/>
      <c r="D163" s="842"/>
      <c r="E163" s="843"/>
      <c r="F163" s="844"/>
      <c r="G163" s="845"/>
      <c r="H163" s="846" t="s">
        <v>811</v>
      </c>
      <c r="I163" s="847">
        <v>1</v>
      </c>
      <c r="J163" s="848" t="s">
        <v>538</v>
      </c>
      <c r="K163" s="849" t="s">
        <v>808</v>
      </c>
      <c r="L163" s="850" t="s">
        <v>809</v>
      </c>
      <c r="M163" s="851" t="s">
        <v>810</v>
      </c>
      <c r="N163" s="848" t="s">
        <v>542</v>
      </c>
      <c r="O163" s="852">
        <v>0</v>
      </c>
      <c r="P163" s="853" t="s">
        <v>806</v>
      </c>
      <c r="Q163" s="854"/>
      <c r="R163" s="855">
        <f t="shared" si="50"/>
        <v>1</v>
      </c>
      <c r="S163" s="856">
        <v>0</v>
      </c>
      <c r="T163" s="857">
        <f t="shared" ref="T163" si="53">((O163*R163)*S163)</f>
        <v>0</v>
      </c>
      <c r="U163" s="858">
        <v>0</v>
      </c>
      <c r="V163" s="858">
        <f t="shared" ref="V163" si="54">T163+U163</f>
        <v>0</v>
      </c>
      <c r="W163" s="859" t="s">
        <v>534</v>
      </c>
    </row>
    <row r="164" spans="1:23" ht="66.75" customHeight="1">
      <c r="A164" s="920" t="s">
        <v>534</v>
      </c>
      <c r="B164" s="921"/>
      <c r="C164" s="841"/>
      <c r="D164" s="842"/>
      <c r="E164" s="843"/>
      <c r="F164" s="844"/>
      <c r="G164" s="845"/>
      <c r="H164" s="846" t="s">
        <v>812</v>
      </c>
      <c r="I164" s="847">
        <v>1</v>
      </c>
      <c r="J164" s="848" t="s">
        <v>538</v>
      </c>
      <c r="K164" s="849" t="s">
        <v>813</v>
      </c>
      <c r="L164" s="850" t="s">
        <v>805</v>
      </c>
      <c r="M164" s="851" t="s">
        <v>541</v>
      </c>
      <c r="N164" s="848" t="s">
        <v>542</v>
      </c>
      <c r="O164" s="852">
        <v>11163</v>
      </c>
      <c r="P164" s="853">
        <v>11163</v>
      </c>
      <c r="Q164" s="854"/>
      <c r="R164" s="855">
        <f t="shared" si="50"/>
        <v>1</v>
      </c>
      <c r="S164" s="856">
        <v>0</v>
      </c>
      <c r="T164" s="857">
        <f>((O164*R164)*S164)</f>
        <v>0</v>
      </c>
      <c r="U164" s="858">
        <v>0</v>
      </c>
      <c r="V164" s="858">
        <f>T164+U164</f>
        <v>0</v>
      </c>
      <c r="W164" s="859"/>
    </row>
    <row r="165" spans="1:23" ht="53.25" customHeight="1">
      <c r="A165" s="920" t="s">
        <v>534</v>
      </c>
      <c r="B165" s="921"/>
      <c r="C165" s="841"/>
      <c r="D165" s="842"/>
      <c r="E165" s="843"/>
      <c r="F165" s="844"/>
      <c r="G165" s="845"/>
      <c r="H165" s="846" t="s">
        <v>814</v>
      </c>
      <c r="I165" s="847">
        <v>1</v>
      </c>
      <c r="J165" s="848" t="s">
        <v>538</v>
      </c>
      <c r="K165" s="849" t="s">
        <v>815</v>
      </c>
      <c r="L165" s="850" t="s">
        <v>809</v>
      </c>
      <c r="M165" s="851" t="s">
        <v>541</v>
      </c>
      <c r="N165" s="848" t="s">
        <v>542</v>
      </c>
      <c r="O165" s="852">
        <v>0</v>
      </c>
      <c r="P165" s="853" t="s">
        <v>806</v>
      </c>
      <c r="Q165" s="854"/>
      <c r="R165" s="855">
        <f t="shared" si="50"/>
        <v>1</v>
      </c>
      <c r="S165" s="856">
        <v>0</v>
      </c>
      <c r="T165" s="857">
        <f t="shared" ref="T165:T173" si="55">((O165*R165)*S165)</f>
        <v>0</v>
      </c>
      <c r="U165" s="858">
        <v>0</v>
      </c>
      <c r="V165" s="858">
        <f t="shared" ref="V165:V173" si="56">T165+U165</f>
        <v>0</v>
      </c>
      <c r="W165" s="859" t="s">
        <v>534</v>
      </c>
    </row>
    <row r="166" spans="1:23" ht="25">
      <c r="A166" s="920" t="s">
        <v>534</v>
      </c>
      <c r="B166" s="921"/>
      <c r="C166" s="841"/>
      <c r="D166" s="842"/>
      <c r="E166" s="843"/>
      <c r="F166" s="844"/>
      <c r="G166" s="845"/>
      <c r="H166" s="846" t="s">
        <v>816</v>
      </c>
      <c r="I166" s="847">
        <v>1</v>
      </c>
      <c r="J166" s="848" t="s">
        <v>538</v>
      </c>
      <c r="K166" s="849" t="s">
        <v>817</v>
      </c>
      <c r="L166" s="850" t="s">
        <v>805</v>
      </c>
      <c r="M166" s="851" t="s">
        <v>541</v>
      </c>
      <c r="N166" s="848" t="s">
        <v>542</v>
      </c>
      <c r="O166" s="852">
        <v>0</v>
      </c>
      <c r="P166" s="853" t="s">
        <v>818</v>
      </c>
      <c r="Q166" s="854"/>
      <c r="R166" s="855">
        <f t="shared" si="50"/>
        <v>1</v>
      </c>
      <c r="S166" s="856">
        <v>0</v>
      </c>
      <c r="T166" s="857">
        <f t="shared" si="55"/>
        <v>0</v>
      </c>
      <c r="U166" s="858">
        <v>0</v>
      </c>
      <c r="V166" s="858">
        <f t="shared" si="56"/>
        <v>0</v>
      </c>
      <c r="W166" s="859" t="s">
        <v>534</v>
      </c>
    </row>
    <row r="167" spans="1:23" ht="68.25" customHeight="1">
      <c r="A167" s="920" t="s">
        <v>534</v>
      </c>
      <c r="B167" s="921"/>
      <c r="C167" s="841"/>
      <c r="D167" s="842"/>
      <c r="E167" s="843"/>
      <c r="F167" s="844"/>
      <c r="G167" s="845"/>
      <c r="H167" s="846" t="s">
        <v>819</v>
      </c>
      <c r="I167" s="847">
        <v>1</v>
      </c>
      <c r="J167" s="848" t="s">
        <v>538</v>
      </c>
      <c r="K167" s="849" t="s">
        <v>820</v>
      </c>
      <c r="L167" s="850" t="s">
        <v>805</v>
      </c>
      <c r="M167" s="851" t="s">
        <v>541</v>
      </c>
      <c r="N167" s="848" t="s">
        <v>542</v>
      </c>
      <c r="O167" s="852">
        <v>15396</v>
      </c>
      <c r="P167" s="853">
        <v>15396</v>
      </c>
      <c r="Q167" s="854"/>
      <c r="R167" s="855">
        <f t="shared" si="50"/>
        <v>1</v>
      </c>
      <c r="S167" s="856">
        <v>0</v>
      </c>
      <c r="T167" s="857">
        <f t="shared" si="55"/>
        <v>0</v>
      </c>
      <c r="U167" s="858">
        <v>0</v>
      </c>
      <c r="V167" s="858">
        <f t="shared" si="56"/>
        <v>0</v>
      </c>
      <c r="W167" s="859"/>
    </row>
    <row r="168" spans="1:23" ht="62.5">
      <c r="A168" s="920" t="s">
        <v>534</v>
      </c>
      <c r="B168" s="921"/>
      <c r="C168" s="841"/>
      <c r="D168" s="842"/>
      <c r="E168" s="843"/>
      <c r="F168" s="844"/>
      <c r="G168" s="845"/>
      <c r="H168" s="846" t="s">
        <v>821</v>
      </c>
      <c r="I168" s="847">
        <v>1</v>
      </c>
      <c r="J168" s="848" t="s">
        <v>538</v>
      </c>
      <c r="K168" s="849" t="s">
        <v>822</v>
      </c>
      <c r="L168" s="850" t="s">
        <v>805</v>
      </c>
      <c r="M168" s="851" t="s">
        <v>541</v>
      </c>
      <c r="N168" s="848" t="s">
        <v>542</v>
      </c>
      <c r="O168" s="852">
        <v>7021</v>
      </c>
      <c r="P168" s="853">
        <v>7021</v>
      </c>
      <c r="Q168" s="854"/>
      <c r="R168" s="855">
        <f t="shared" si="50"/>
        <v>1</v>
      </c>
      <c r="S168" s="856">
        <v>0</v>
      </c>
      <c r="T168" s="857">
        <f t="shared" si="55"/>
        <v>0</v>
      </c>
      <c r="U168" s="858">
        <v>0</v>
      </c>
      <c r="V168" s="858">
        <f t="shared" si="56"/>
        <v>0</v>
      </c>
      <c r="W168" s="859"/>
    </row>
    <row r="169" spans="1:23" ht="156.75" customHeight="1">
      <c r="A169" s="920" t="s">
        <v>534</v>
      </c>
      <c r="B169" s="921"/>
      <c r="C169" s="841"/>
      <c r="D169" s="842"/>
      <c r="E169" s="843"/>
      <c r="F169" s="844"/>
      <c r="G169" s="845"/>
      <c r="H169" s="846" t="s">
        <v>823</v>
      </c>
      <c r="I169" s="847">
        <v>1</v>
      </c>
      <c r="J169" s="848" t="s">
        <v>538</v>
      </c>
      <c r="K169" s="849" t="s">
        <v>824</v>
      </c>
      <c r="L169" s="850" t="s">
        <v>809</v>
      </c>
      <c r="M169" s="851" t="s">
        <v>825</v>
      </c>
      <c r="N169" s="848" t="s">
        <v>542</v>
      </c>
      <c r="O169" s="852">
        <v>12272</v>
      </c>
      <c r="P169" s="853">
        <v>12272</v>
      </c>
      <c r="Q169" s="854"/>
      <c r="R169" s="855">
        <f t="shared" si="50"/>
        <v>1</v>
      </c>
      <c r="S169" s="856">
        <v>0</v>
      </c>
      <c r="T169" s="857">
        <f t="shared" si="55"/>
        <v>0</v>
      </c>
      <c r="U169" s="858">
        <v>0</v>
      </c>
      <c r="V169" s="858">
        <f t="shared" si="56"/>
        <v>0</v>
      </c>
      <c r="W169" s="859" t="s">
        <v>534</v>
      </c>
    </row>
    <row r="170" spans="1:23" ht="35.25" customHeight="1">
      <c r="A170" s="920" t="s">
        <v>534</v>
      </c>
      <c r="B170" s="921"/>
      <c r="C170" s="841"/>
      <c r="D170" s="842"/>
      <c r="E170" s="843"/>
      <c r="F170" s="844"/>
      <c r="G170" s="845"/>
      <c r="H170" s="846" t="s">
        <v>826</v>
      </c>
      <c r="I170" s="847">
        <v>1</v>
      </c>
      <c r="J170" s="848" t="s">
        <v>538</v>
      </c>
      <c r="K170" s="849" t="s">
        <v>827</v>
      </c>
      <c r="L170" s="850" t="s">
        <v>805</v>
      </c>
      <c r="M170" s="851" t="s">
        <v>541</v>
      </c>
      <c r="N170" s="848" t="s">
        <v>542</v>
      </c>
      <c r="O170" s="852">
        <v>0</v>
      </c>
      <c r="P170" s="853" t="s">
        <v>828</v>
      </c>
      <c r="Q170" s="854"/>
      <c r="R170" s="855">
        <f t="shared" si="50"/>
        <v>1</v>
      </c>
      <c r="S170" s="856">
        <v>0</v>
      </c>
      <c r="T170" s="857">
        <f t="shared" si="55"/>
        <v>0</v>
      </c>
      <c r="U170" s="858">
        <v>0</v>
      </c>
      <c r="V170" s="858">
        <f t="shared" si="56"/>
        <v>0</v>
      </c>
      <c r="W170" s="859" t="s">
        <v>534</v>
      </c>
    </row>
    <row r="171" spans="1:23" ht="86.25" customHeight="1">
      <c r="A171" s="920" t="s">
        <v>534</v>
      </c>
      <c r="B171" s="921"/>
      <c r="C171" s="841"/>
      <c r="D171" s="842"/>
      <c r="E171" s="843"/>
      <c r="F171" s="844"/>
      <c r="G171" s="845"/>
      <c r="H171" s="846" t="s">
        <v>829</v>
      </c>
      <c r="I171" s="847">
        <v>1</v>
      </c>
      <c r="J171" s="848" t="s">
        <v>538</v>
      </c>
      <c r="K171" s="849" t="s">
        <v>830</v>
      </c>
      <c r="L171" s="850" t="s">
        <v>805</v>
      </c>
      <c r="M171" s="851" t="s">
        <v>541</v>
      </c>
      <c r="N171" s="848" t="s">
        <v>542</v>
      </c>
      <c r="O171" s="852">
        <v>10136</v>
      </c>
      <c r="P171" s="853">
        <v>10136</v>
      </c>
      <c r="Q171" s="854"/>
      <c r="R171" s="855">
        <f t="shared" si="50"/>
        <v>1</v>
      </c>
      <c r="S171" s="856">
        <v>0</v>
      </c>
      <c r="T171" s="857">
        <f t="shared" si="55"/>
        <v>0</v>
      </c>
      <c r="U171" s="858">
        <v>0</v>
      </c>
      <c r="V171" s="858">
        <f t="shared" si="56"/>
        <v>0</v>
      </c>
      <c r="W171" s="859" t="s">
        <v>534</v>
      </c>
    </row>
    <row r="172" spans="1:23" ht="106.5" customHeight="1">
      <c r="A172" s="920" t="s">
        <v>534</v>
      </c>
      <c r="B172" s="921"/>
      <c r="C172" s="841"/>
      <c r="D172" s="842"/>
      <c r="E172" s="843"/>
      <c r="F172" s="844"/>
      <c r="G172" s="845"/>
      <c r="H172" s="846" t="s">
        <v>831</v>
      </c>
      <c r="I172" s="847">
        <v>1</v>
      </c>
      <c r="J172" s="848" t="s">
        <v>538</v>
      </c>
      <c r="K172" s="849" t="s">
        <v>832</v>
      </c>
      <c r="L172" s="850" t="s">
        <v>805</v>
      </c>
      <c r="M172" s="851" t="s">
        <v>541</v>
      </c>
      <c r="N172" s="848" t="s">
        <v>542</v>
      </c>
      <c r="O172" s="852">
        <v>17360</v>
      </c>
      <c r="P172" s="853">
        <v>17360</v>
      </c>
      <c r="Q172" s="854"/>
      <c r="R172" s="855">
        <f t="shared" si="50"/>
        <v>1</v>
      </c>
      <c r="S172" s="856">
        <v>0</v>
      </c>
      <c r="T172" s="857">
        <f t="shared" si="55"/>
        <v>0</v>
      </c>
      <c r="U172" s="858">
        <v>0</v>
      </c>
      <c r="V172" s="858">
        <f t="shared" si="56"/>
        <v>0</v>
      </c>
      <c r="W172" s="859" t="s">
        <v>534</v>
      </c>
    </row>
    <row r="173" spans="1:23" ht="41.25" customHeight="1">
      <c r="A173" s="922" t="s">
        <v>534</v>
      </c>
      <c r="B173" s="923"/>
      <c r="C173" s="841"/>
      <c r="D173" s="842"/>
      <c r="E173" s="843"/>
      <c r="F173" s="844"/>
      <c r="G173" s="845"/>
      <c r="H173" s="846" t="s">
        <v>833</v>
      </c>
      <c r="I173" s="847">
        <v>1</v>
      </c>
      <c r="J173" s="848" t="s">
        <v>538</v>
      </c>
      <c r="K173" s="849" t="s">
        <v>834</v>
      </c>
      <c r="L173" s="850" t="s">
        <v>805</v>
      </c>
      <c r="M173" s="851" t="s">
        <v>541</v>
      </c>
      <c r="N173" s="848" t="s">
        <v>542</v>
      </c>
      <c r="O173" s="852">
        <v>57732</v>
      </c>
      <c r="P173" s="853">
        <v>57732</v>
      </c>
      <c r="Q173" s="854"/>
      <c r="R173" s="855">
        <f t="shared" si="50"/>
        <v>1</v>
      </c>
      <c r="S173" s="856">
        <v>0</v>
      </c>
      <c r="T173" s="857">
        <f t="shared" si="55"/>
        <v>0</v>
      </c>
      <c r="U173" s="858">
        <v>0</v>
      </c>
      <c r="V173" s="858">
        <f t="shared" si="56"/>
        <v>0</v>
      </c>
      <c r="W173" s="859" t="s">
        <v>534</v>
      </c>
    </row>
    <row r="174" spans="1:23" ht="24" customHeight="1">
      <c r="A174" s="828" t="s">
        <v>532</v>
      </c>
      <c r="B174" s="829"/>
      <c r="C174" s="830"/>
      <c r="D174" s="831"/>
      <c r="E174" s="832"/>
      <c r="F174" s="829"/>
      <c r="G174" s="829"/>
      <c r="H174" s="833"/>
      <c r="I174" s="834"/>
      <c r="J174" s="835"/>
      <c r="K174" s="836" t="s">
        <v>835</v>
      </c>
      <c r="L174" s="837"/>
      <c r="M174" s="837"/>
      <c r="N174" s="835"/>
      <c r="O174" s="837"/>
      <c r="P174" s="835"/>
      <c r="Q174" s="835"/>
      <c r="R174" s="835"/>
      <c r="S174" s="835"/>
      <c r="T174" s="835"/>
      <c r="U174" s="835"/>
      <c r="V174" s="835"/>
      <c r="W174" s="838" t="s">
        <v>534</v>
      </c>
    </row>
    <row r="175" spans="1:23" ht="25">
      <c r="A175" s="839" t="s">
        <v>536</v>
      </c>
      <c r="B175" s="840"/>
      <c r="C175" s="841"/>
      <c r="D175" s="842"/>
      <c r="E175" s="843"/>
      <c r="F175" s="844"/>
      <c r="G175" s="845"/>
      <c r="H175" s="846" t="s">
        <v>836</v>
      </c>
      <c r="I175" s="847">
        <v>2</v>
      </c>
      <c r="J175" s="848" t="s">
        <v>538</v>
      </c>
      <c r="K175" s="849" t="s">
        <v>837</v>
      </c>
      <c r="L175" s="850" t="s">
        <v>558</v>
      </c>
      <c r="M175" s="851" t="s">
        <v>541</v>
      </c>
      <c r="N175" s="848" t="s">
        <v>542</v>
      </c>
      <c r="O175" s="852">
        <v>488</v>
      </c>
      <c r="P175" s="853">
        <v>976</v>
      </c>
      <c r="Q175" s="854" t="s">
        <v>594</v>
      </c>
      <c r="R175" s="855">
        <f t="shared" ref="R175" si="57">I175</f>
        <v>2</v>
      </c>
      <c r="S175" s="856">
        <v>0.9</v>
      </c>
      <c r="T175" s="857">
        <f>((O175*R175)*S175)</f>
        <v>878</v>
      </c>
      <c r="U175" s="858">
        <v>0</v>
      </c>
      <c r="V175" s="858">
        <f>T175+U175</f>
        <v>878</v>
      </c>
      <c r="W175" s="859" t="s">
        <v>534</v>
      </c>
    </row>
    <row r="176" spans="1:23" ht="24" customHeight="1">
      <c r="A176" s="828" t="s">
        <v>532</v>
      </c>
      <c r="B176" s="829"/>
      <c r="C176" s="830"/>
      <c r="D176" s="831"/>
      <c r="E176" s="832"/>
      <c r="F176" s="829"/>
      <c r="G176" s="829"/>
      <c r="H176" s="833"/>
      <c r="I176" s="834"/>
      <c r="J176" s="835"/>
      <c r="K176" s="836" t="s">
        <v>838</v>
      </c>
      <c r="L176" s="837"/>
      <c r="M176" s="837"/>
      <c r="N176" s="835"/>
      <c r="O176" s="837"/>
      <c r="P176" s="835"/>
      <c r="Q176" s="835"/>
      <c r="R176" s="835"/>
      <c r="S176" s="835"/>
      <c r="T176" s="835"/>
      <c r="U176" s="835"/>
      <c r="V176" s="835"/>
      <c r="W176" s="838" t="s">
        <v>534</v>
      </c>
    </row>
    <row r="177" spans="1:23">
      <c r="A177" s="839" t="s">
        <v>536</v>
      </c>
      <c r="B177" s="840"/>
      <c r="C177" s="841"/>
      <c r="D177" s="842"/>
      <c r="E177" s="843"/>
      <c r="F177" s="844"/>
      <c r="G177" s="845"/>
      <c r="H177" s="846" t="s">
        <v>839</v>
      </c>
      <c r="I177" s="847">
        <v>1</v>
      </c>
      <c r="J177" s="848" t="s">
        <v>538</v>
      </c>
      <c r="K177" s="849" t="s">
        <v>557</v>
      </c>
      <c r="L177" s="850" t="s">
        <v>558</v>
      </c>
      <c r="M177" s="851" t="s">
        <v>541</v>
      </c>
      <c r="N177" s="848" t="s">
        <v>542</v>
      </c>
      <c r="O177" s="852">
        <v>488</v>
      </c>
      <c r="P177" s="853">
        <v>488</v>
      </c>
      <c r="Q177" s="854" t="s">
        <v>594</v>
      </c>
      <c r="R177" s="855">
        <f t="shared" ref="R177" si="58">I177</f>
        <v>1</v>
      </c>
      <c r="S177" s="856">
        <v>0.9</v>
      </c>
      <c r="T177" s="857">
        <f>((O177*R177)*S177)</f>
        <v>439</v>
      </c>
      <c r="U177" s="858">
        <v>0</v>
      </c>
      <c r="V177" s="858">
        <f>T177+U177</f>
        <v>439</v>
      </c>
      <c r="W177" s="859" t="s">
        <v>534</v>
      </c>
    </row>
    <row r="178" spans="1:23" ht="24" customHeight="1">
      <c r="A178" s="828" t="s">
        <v>532</v>
      </c>
      <c r="B178" s="829"/>
      <c r="C178" s="830"/>
      <c r="D178" s="831"/>
      <c r="E178" s="832"/>
      <c r="F178" s="829"/>
      <c r="G178" s="829"/>
      <c r="H178" s="833"/>
      <c r="I178" s="834"/>
      <c r="J178" s="835"/>
      <c r="K178" s="836" t="s">
        <v>840</v>
      </c>
      <c r="L178" s="837"/>
      <c r="M178" s="837"/>
      <c r="N178" s="835"/>
      <c r="O178" s="837"/>
      <c r="P178" s="835"/>
      <c r="Q178" s="835"/>
      <c r="R178" s="835"/>
      <c r="S178" s="835"/>
      <c r="T178" s="835"/>
      <c r="U178" s="835"/>
      <c r="V178" s="835"/>
      <c r="W178" s="838" t="s">
        <v>534</v>
      </c>
    </row>
    <row r="179" spans="1:23">
      <c r="A179" s="839" t="s">
        <v>536</v>
      </c>
      <c r="B179" s="840"/>
      <c r="C179" s="841"/>
      <c r="D179" s="842"/>
      <c r="E179" s="843"/>
      <c r="F179" s="844"/>
      <c r="G179" s="845"/>
      <c r="H179" s="846" t="s">
        <v>841</v>
      </c>
      <c r="I179" s="847">
        <v>1</v>
      </c>
      <c r="J179" s="848" t="s">
        <v>538</v>
      </c>
      <c r="K179" s="849" t="s">
        <v>842</v>
      </c>
      <c r="L179" s="850" t="s">
        <v>558</v>
      </c>
      <c r="M179" s="851" t="s">
        <v>541</v>
      </c>
      <c r="N179" s="848" t="s">
        <v>542</v>
      </c>
      <c r="O179" s="852">
        <v>1446</v>
      </c>
      <c r="P179" s="853">
        <v>1446</v>
      </c>
      <c r="Q179" s="854" t="s">
        <v>594</v>
      </c>
      <c r="R179" s="855">
        <f t="shared" ref="R179:R185" si="59">I179</f>
        <v>1</v>
      </c>
      <c r="S179" s="856">
        <v>0.9</v>
      </c>
      <c r="T179" s="857">
        <f t="shared" ref="T179:T185" si="60">((O179*R179)*S179)</f>
        <v>1301</v>
      </c>
      <c r="U179" s="858">
        <v>0</v>
      </c>
      <c r="V179" s="858">
        <f t="shared" ref="V179:V185" si="61">T179+U179</f>
        <v>1301</v>
      </c>
      <c r="W179" s="859" t="s">
        <v>534</v>
      </c>
    </row>
    <row r="180" spans="1:23">
      <c r="A180" s="839" t="s">
        <v>536</v>
      </c>
      <c r="B180" s="840"/>
      <c r="C180" s="841"/>
      <c r="D180" s="842"/>
      <c r="E180" s="843"/>
      <c r="F180" s="844"/>
      <c r="G180" s="845"/>
      <c r="H180" s="846" t="s">
        <v>843</v>
      </c>
      <c r="I180" s="847">
        <v>3</v>
      </c>
      <c r="J180" s="848" t="s">
        <v>538</v>
      </c>
      <c r="K180" s="849" t="s">
        <v>557</v>
      </c>
      <c r="L180" s="850" t="s">
        <v>558</v>
      </c>
      <c r="M180" s="851" t="s">
        <v>541</v>
      </c>
      <c r="N180" s="848" t="s">
        <v>542</v>
      </c>
      <c r="O180" s="852">
        <v>487</v>
      </c>
      <c r="P180" s="853">
        <v>1461</v>
      </c>
      <c r="Q180" s="854" t="s">
        <v>594</v>
      </c>
      <c r="R180" s="855">
        <f t="shared" si="59"/>
        <v>3</v>
      </c>
      <c r="S180" s="856">
        <v>0.9</v>
      </c>
      <c r="T180" s="857">
        <f t="shared" si="60"/>
        <v>1315</v>
      </c>
      <c r="U180" s="858">
        <v>0</v>
      </c>
      <c r="V180" s="858">
        <f t="shared" si="61"/>
        <v>1315</v>
      </c>
      <c r="W180" s="859" t="s">
        <v>534</v>
      </c>
    </row>
    <row r="181" spans="1:23" ht="96" customHeight="1">
      <c r="A181" s="839" t="s">
        <v>536</v>
      </c>
      <c r="B181" s="840"/>
      <c r="C181" s="841"/>
      <c r="D181" s="842"/>
      <c r="E181" s="843"/>
      <c r="F181" s="844"/>
      <c r="G181" s="845"/>
      <c r="H181" s="846" t="s">
        <v>844</v>
      </c>
      <c r="I181" s="847">
        <v>1</v>
      </c>
      <c r="J181" s="848" t="s">
        <v>538</v>
      </c>
      <c r="K181" s="864" t="s">
        <v>845</v>
      </c>
      <c r="L181" s="850" t="s">
        <v>664</v>
      </c>
      <c r="M181" s="851" t="s">
        <v>665</v>
      </c>
      <c r="N181" s="848" t="s">
        <v>542</v>
      </c>
      <c r="O181" s="852">
        <v>4089</v>
      </c>
      <c r="P181" s="853">
        <v>4089</v>
      </c>
      <c r="Q181" s="854" t="s">
        <v>717</v>
      </c>
      <c r="R181" s="855">
        <f t="shared" si="59"/>
        <v>1</v>
      </c>
      <c r="S181" s="856">
        <v>0.9</v>
      </c>
      <c r="T181" s="857">
        <f t="shared" si="60"/>
        <v>3680</v>
      </c>
      <c r="U181" s="858">
        <v>0</v>
      </c>
      <c r="V181" s="858">
        <f t="shared" si="61"/>
        <v>3680</v>
      </c>
      <c r="W181" s="859" t="s">
        <v>534</v>
      </c>
    </row>
    <row r="182" spans="1:23">
      <c r="A182" s="839" t="s">
        <v>536</v>
      </c>
      <c r="B182" s="840"/>
      <c r="C182" s="841"/>
      <c r="D182" s="842"/>
      <c r="E182" s="843"/>
      <c r="F182" s="844"/>
      <c r="G182" s="845"/>
      <c r="H182" s="846" t="s">
        <v>846</v>
      </c>
      <c r="I182" s="847">
        <v>1</v>
      </c>
      <c r="J182" s="848" t="s">
        <v>538</v>
      </c>
      <c r="K182" s="849" t="s">
        <v>847</v>
      </c>
      <c r="L182" s="850" t="s">
        <v>558</v>
      </c>
      <c r="M182" s="851" t="s">
        <v>677</v>
      </c>
      <c r="N182" s="848" t="s">
        <v>542</v>
      </c>
      <c r="O182" s="852">
        <v>8781</v>
      </c>
      <c r="P182" s="853">
        <v>8781</v>
      </c>
      <c r="Q182" s="854"/>
      <c r="R182" s="855">
        <f t="shared" si="59"/>
        <v>1</v>
      </c>
      <c r="S182" s="856">
        <v>0</v>
      </c>
      <c r="T182" s="857">
        <f t="shared" si="60"/>
        <v>0</v>
      </c>
      <c r="U182" s="858">
        <v>0</v>
      </c>
      <c r="V182" s="858">
        <f t="shared" si="61"/>
        <v>0</v>
      </c>
      <c r="W182" s="859" t="s">
        <v>534</v>
      </c>
    </row>
    <row r="183" spans="1:23" ht="114.75" customHeight="1">
      <c r="A183" s="839" t="s">
        <v>536</v>
      </c>
      <c r="B183" s="840"/>
      <c r="C183" s="841"/>
      <c r="D183" s="842"/>
      <c r="E183" s="843"/>
      <c r="F183" s="844"/>
      <c r="G183" s="845"/>
      <c r="H183" s="846" t="s">
        <v>848</v>
      </c>
      <c r="I183" s="847">
        <v>1</v>
      </c>
      <c r="J183" s="848" t="s">
        <v>538</v>
      </c>
      <c r="K183" s="849" t="s">
        <v>849</v>
      </c>
      <c r="L183" s="850" t="s">
        <v>664</v>
      </c>
      <c r="M183" s="851" t="s">
        <v>665</v>
      </c>
      <c r="N183" s="848" t="s">
        <v>542</v>
      </c>
      <c r="O183" s="852">
        <v>64400</v>
      </c>
      <c r="P183" s="853">
        <v>64400</v>
      </c>
      <c r="Q183" s="854"/>
      <c r="R183" s="855">
        <f t="shared" si="59"/>
        <v>1</v>
      </c>
      <c r="S183" s="856">
        <v>0</v>
      </c>
      <c r="T183" s="857">
        <f t="shared" si="60"/>
        <v>0</v>
      </c>
      <c r="U183" s="858">
        <v>0</v>
      </c>
      <c r="V183" s="858">
        <f t="shared" si="61"/>
        <v>0</v>
      </c>
      <c r="W183" s="859" t="s">
        <v>534</v>
      </c>
    </row>
    <row r="184" spans="1:23">
      <c r="A184" s="839" t="s">
        <v>536</v>
      </c>
      <c r="B184" s="840"/>
      <c r="C184" s="841"/>
      <c r="D184" s="842"/>
      <c r="E184" s="843"/>
      <c r="F184" s="844"/>
      <c r="G184" s="845"/>
      <c r="H184" s="846" t="s">
        <v>850</v>
      </c>
      <c r="I184" s="847">
        <v>1</v>
      </c>
      <c r="J184" s="848" t="s">
        <v>538</v>
      </c>
      <c r="K184" s="849" t="s">
        <v>761</v>
      </c>
      <c r="L184" s="850" t="s">
        <v>664</v>
      </c>
      <c r="M184" s="851" t="s">
        <v>668</v>
      </c>
      <c r="N184" s="848" t="s">
        <v>542</v>
      </c>
      <c r="O184" s="852">
        <v>15197</v>
      </c>
      <c r="P184" s="853">
        <v>15197</v>
      </c>
      <c r="Q184" s="854"/>
      <c r="R184" s="855">
        <f t="shared" si="59"/>
        <v>1</v>
      </c>
      <c r="S184" s="856">
        <v>0</v>
      </c>
      <c r="T184" s="857">
        <f t="shared" si="60"/>
        <v>0</v>
      </c>
      <c r="U184" s="858">
        <v>0</v>
      </c>
      <c r="V184" s="858">
        <f t="shared" si="61"/>
        <v>0</v>
      </c>
      <c r="W184" s="859" t="s">
        <v>534</v>
      </c>
    </row>
    <row r="185" spans="1:23">
      <c r="A185" s="839" t="s">
        <v>536</v>
      </c>
      <c r="B185" s="840"/>
      <c r="C185" s="841"/>
      <c r="D185" s="842"/>
      <c r="E185" s="843"/>
      <c r="F185" s="844"/>
      <c r="G185" s="845"/>
      <c r="H185" s="846" t="s">
        <v>851</v>
      </c>
      <c r="I185" s="847">
        <v>1</v>
      </c>
      <c r="J185" s="848" t="s">
        <v>538</v>
      </c>
      <c r="K185" s="849" t="s">
        <v>670</v>
      </c>
      <c r="L185" s="850" t="s">
        <v>671</v>
      </c>
      <c r="M185" s="851" t="s">
        <v>672</v>
      </c>
      <c r="N185" s="848" t="s">
        <v>673</v>
      </c>
      <c r="O185" s="852">
        <v>7890</v>
      </c>
      <c r="P185" s="853">
        <v>7890</v>
      </c>
      <c r="Q185" s="854"/>
      <c r="R185" s="855">
        <f t="shared" si="59"/>
        <v>1</v>
      </c>
      <c r="S185" s="856">
        <v>0</v>
      </c>
      <c r="T185" s="857">
        <f t="shared" si="60"/>
        <v>0</v>
      </c>
      <c r="U185" s="858">
        <v>0</v>
      </c>
      <c r="V185" s="858">
        <f t="shared" si="61"/>
        <v>0</v>
      </c>
      <c r="W185" s="859" t="s">
        <v>534</v>
      </c>
    </row>
    <row r="186" spans="1:23" ht="27.9" customHeight="1" thickBot="1">
      <c r="A186" s="872" t="s">
        <v>534</v>
      </c>
      <c r="B186" s="873"/>
      <c r="C186" s="874"/>
      <c r="D186" s="875"/>
      <c r="E186" s="876"/>
      <c r="F186" s="877" t="s">
        <v>852</v>
      </c>
      <c r="G186" s="877"/>
      <c r="H186" s="877" t="s">
        <v>852</v>
      </c>
      <c r="I186" s="878"/>
      <c r="J186" s="879"/>
      <c r="K186" s="880"/>
      <c r="L186" s="881"/>
      <c r="M186" s="882"/>
      <c r="N186" s="879"/>
      <c r="O186" s="883" t="s">
        <v>744</v>
      </c>
      <c r="P186" s="884">
        <f>SUBTOTAL(9,P161:P185)</f>
        <v>282493</v>
      </c>
      <c r="Q186" s="885"/>
      <c r="R186" s="884"/>
      <c r="S186" s="884"/>
      <c r="T186" s="884">
        <f t="shared" ref="T186:V186" si="62">SUBTOTAL(9,T161:T185)</f>
        <v>7613</v>
      </c>
      <c r="U186" s="884">
        <f t="shared" si="62"/>
        <v>0</v>
      </c>
      <c r="V186" s="884">
        <f t="shared" si="62"/>
        <v>7613</v>
      </c>
      <c r="W186" s="884" t="s">
        <v>534</v>
      </c>
    </row>
    <row r="187" spans="1:23" ht="24" customHeight="1">
      <c r="A187" s="828" t="s">
        <v>532</v>
      </c>
      <c r="B187" s="829"/>
      <c r="C187" s="830"/>
      <c r="D187" s="831"/>
      <c r="E187" s="832"/>
      <c r="F187" s="829"/>
      <c r="G187" s="829"/>
      <c r="H187" s="833"/>
      <c r="I187" s="834"/>
      <c r="J187" s="835"/>
      <c r="K187" s="836" t="s">
        <v>853</v>
      </c>
      <c r="L187" s="837"/>
      <c r="M187" s="837"/>
      <c r="N187" s="835"/>
      <c r="O187" s="837"/>
      <c r="P187" s="835"/>
      <c r="Q187" s="835"/>
      <c r="R187" s="835"/>
      <c r="S187" s="835"/>
      <c r="T187" s="835"/>
      <c r="U187" s="835"/>
      <c r="V187" s="835"/>
      <c r="W187" s="838" t="s">
        <v>534</v>
      </c>
    </row>
    <row r="188" spans="1:23" ht="24" customHeight="1">
      <c r="A188" s="828" t="s">
        <v>532</v>
      </c>
      <c r="B188" s="829"/>
      <c r="C188" s="830"/>
      <c r="D188" s="831"/>
      <c r="E188" s="832"/>
      <c r="F188" s="829"/>
      <c r="G188" s="829"/>
      <c r="H188" s="833"/>
      <c r="I188" s="834"/>
      <c r="J188" s="835"/>
      <c r="K188" s="836" t="s">
        <v>854</v>
      </c>
      <c r="L188" s="837"/>
      <c r="M188" s="837"/>
      <c r="N188" s="835"/>
      <c r="O188" s="837"/>
      <c r="P188" s="835"/>
      <c r="Q188" s="835"/>
      <c r="R188" s="835"/>
      <c r="S188" s="835"/>
      <c r="T188" s="835"/>
      <c r="U188" s="835"/>
      <c r="V188" s="835"/>
      <c r="W188" s="838" t="s">
        <v>534</v>
      </c>
    </row>
    <row r="189" spans="1:23">
      <c r="A189" s="839" t="s">
        <v>536</v>
      </c>
      <c r="B189" s="840"/>
      <c r="C189" s="841"/>
      <c r="D189" s="842"/>
      <c r="E189" s="843"/>
      <c r="F189" s="844"/>
      <c r="G189" s="845"/>
      <c r="H189" s="846" t="s">
        <v>855</v>
      </c>
      <c r="I189" s="847">
        <v>4</v>
      </c>
      <c r="J189" s="848" t="s">
        <v>538</v>
      </c>
      <c r="K189" s="849" t="s">
        <v>557</v>
      </c>
      <c r="L189" s="850" t="s">
        <v>558</v>
      </c>
      <c r="M189" s="851" t="s">
        <v>541</v>
      </c>
      <c r="N189" s="848" t="s">
        <v>542</v>
      </c>
      <c r="O189" s="852">
        <v>487</v>
      </c>
      <c r="P189" s="853">
        <v>1948</v>
      </c>
      <c r="Q189" s="854" t="s">
        <v>594</v>
      </c>
      <c r="R189" s="855">
        <f t="shared" ref="R189:R193" si="63">I189</f>
        <v>4</v>
      </c>
      <c r="S189" s="856">
        <v>0.9</v>
      </c>
      <c r="T189" s="857">
        <f t="shared" ref="T189:T193" si="64">((O189*R189)*S189)</f>
        <v>1753</v>
      </c>
      <c r="U189" s="858">
        <v>0</v>
      </c>
      <c r="V189" s="858">
        <f t="shared" ref="V189:V193" si="65">T189+U189</f>
        <v>1753</v>
      </c>
      <c r="W189" s="859"/>
    </row>
    <row r="190" spans="1:23" ht="87.5">
      <c r="A190" s="839" t="s">
        <v>536</v>
      </c>
      <c r="B190" s="840"/>
      <c r="C190" s="841"/>
      <c r="D190" s="842"/>
      <c r="E190" s="843"/>
      <c r="F190" s="844"/>
      <c r="G190" s="845"/>
      <c r="H190" s="846" t="s">
        <v>856</v>
      </c>
      <c r="I190" s="847">
        <v>1</v>
      </c>
      <c r="J190" s="848" t="s">
        <v>538</v>
      </c>
      <c r="K190" s="849" t="s">
        <v>857</v>
      </c>
      <c r="L190" s="850" t="s">
        <v>664</v>
      </c>
      <c r="M190" s="851" t="s">
        <v>665</v>
      </c>
      <c r="N190" s="848" t="s">
        <v>542</v>
      </c>
      <c r="O190" s="852">
        <v>70146</v>
      </c>
      <c r="P190" s="853">
        <v>70146</v>
      </c>
      <c r="Q190" s="854"/>
      <c r="R190" s="855">
        <f t="shared" si="63"/>
        <v>1</v>
      </c>
      <c r="S190" s="856">
        <v>0</v>
      </c>
      <c r="T190" s="857">
        <f t="shared" si="64"/>
        <v>0</v>
      </c>
      <c r="U190" s="858">
        <v>0</v>
      </c>
      <c r="V190" s="858">
        <f t="shared" si="65"/>
        <v>0</v>
      </c>
      <c r="W190" s="859" t="s">
        <v>534</v>
      </c>
    </row>
    <row r="191" spans="1:23">
      <c r="A191" s="839" t="s">
        <v>536</v>
      </c>
      <c r="B191" s="840"/>
      <c r="C191" s="841"/>
      <c r="D191" s="842"/>
      <c r="E191" s="843"/>
      <c r="F191" s="844"/>
      <c r="G191" s="845"/>
      <c r="H191" s="846" t="s">
        <v>858</v>
      </c>
      <c r="I191" s="847">
        <v>1</v>
      </c>
      <c r="J191" s="848" t="s">
        <v>538</v>
      </c>
      <c r="K191" s="849" t="s">
        <v>713</v>
      </c>
      <c r="L191" s="850" t="s">
        <v>664</v>
      </c>
      <c r="M191" s="851" t="s">
        <v>668</v>
      </c>
      <c r="N191" s="848" t="s">
        <v>542</v>
      </c>
      <c r="O191" s="852">
        <v>20259</v>
      </c>
      <c r="P191" s="853">
        <v>20259</v>
      </c>
      <c r="Q191" s="854"/>
      <c r="R191" s="855">
        <f t="shared" si="63"/>
        <v>1</v>
      </c>
      <c r="S191" s="856">
        <v>0</v>
      </c>
      <c r="T191" s="857">
        <f t="shared" si="64"/>
        <v>0</v>
      </c>
      <c r="U191" s="858">
        <v>0</v>
      </c>
      <c r="V191" s="858">
        <f t="shared" si="65"/>
        <v>0</v>
      </c>
      <c r="W191" s="859" t="s">
        <v>534</v>
      </c>
    </row>
    <row r="192" spans="1:23">
      <c r="A192" s="839" t="s">
        <v>536</v>
      </c>
      <c r="B192" s="840"/>
      <c r="C192" s="841"/>
      <c r="D192" s="842"/>
      <c r="E192" s="843"/>
      <c r="F192" s="844"/>
      <c r="G192" s="845"/>
      <c r="H192" s="846" t="s">
        <v>859</v>
      </c>
      <c r="I192" s="847">
        <v>1</v>
      </c>
      <c r="J192" s="848" t="s">
        <v>538</v>
      </c>
      <c r="K192" s="849" t="s">
        <v>670</v>
      </c>
      <c r="L192" s="850" t="s">
        <v>671</v>
      </c>
      <c r="M192" s="851" t="s">
        <v>672</v>
      </c>
      <c r="N192" s="848" t="s">
        <v>673</v>
      </c>
      <c r="O192" s="852">
        <v>11603</v>
      </c>
      <c r="P192" s="853">
        <v>11603</v>
      </c>
      <c r="Q192" s="854"/>
      <c r="R192" s="855">
        <f t="shared" si="63"/>
        <v>1</v>
      </c>
      <c r="S192" s="856">
        <v>0</v>
      </c>
      <c r="T192" s="857">
        <f t="shared" si="64"/>
        <v>0</v>
      </c>
      <c r="U192" s="858">
        <v>0</v>
      </c>
      <c r="V192" s="858">
        <f t="shared" si="65"/>
        <v>0</v>
      </c>
      <c r="W192" s="859" t="s">
        <v>534</v>
      </c>
    </row>
    <row r="193" spans="1:23" ht="25">
      <c r="A193" s="839" t="s">
        <v>536</v>
      </c>
      <c r="B193" s="840"/>
      <c r="C193" s="841"/>
      <c r="D193" s="842"/>
      <c r="E193" s="843"/>
      <c r="F193" s="844"/>
      <c r="G193" s="845"/>
      <c r="H193" s="846" t="s">
        <v>860</v>
      </c>
      <c r="I193" s="847">
        <v>1</v>
      </c>
      <c r="J193" s="848" t="s">
        <v>538</v>
      </c>
      <c r="K193" s="849" t="s">
        <v>861</v>
      </c>
      <c r="L193" s="850" t="s">
        <v>558</v>
      </c>
      <c r="M193" s="851" t="s">
        <v>677</v>
      </c>
      <c r="N193" s="848" t="s">
        <v>542</v>
      </c>
      <c r="O193" s="852">
        <v>6650</v>
      </c>
      <c r="P193" s="853">
        <v>6650</v>
      </c>
      <c r="Q193" s="854"/>
      <c r="R193" s="855">
        <f t="shared" si="63"/>
        <v>1</v>
      </c>
      <c r="S193" s="856">
        <v>0</v>
      </c>
      <c r="T193" s="857">
        <f t="shared" si="64"/>
        <v>0</v>
      </c>
      <c r="U193" s="858">
        <v>0</v>
      </c>
      <c r="V193" s="858">
        <f t="shared" si="65"/>
        <v>0</v>
      </c>
      <c r="W193" s="859" t="s">
        <v>534</v>
      </c>
    </row>
    <row r="194" spans="1:23" ht="25">
      <c r="A194" s="839" t="s">
        <v>536</v>
      </c>
      <c r="B194" s="840"/>
      <c r="C194" s="841"/>
      <c r="D194" s="842"/>
      <c r="E194" s="843"/>
      <c r="F194" s="844"/>
      <c r="G194" s="845"/>
      <c r="H194" s="846" t="s">
        <v>862</v>
      </c>
      <c r="I194" s="847">
        <v>1</v>
      </c>
      <c r="J194" s="848" t="s">
        <v>538</v>
      </c>
      <c r="K194" s="849" t="s">
        <v>863</v>
      </c>
      <c r="L194" s="850"/>
      <c r="M194" s="851"/>
      <c r="N194" s="848"/>
      <c r="O194" s="852">
        <v>0</v>
      </c>
      <c r="P194" s="853" t="s">
        <v>864</v>
      </c>
      <c r="Q194" s="854"/>
      <c r="R194" s="924"/>
      <c r="S194" s="924">
        <v>0</v>
      </c>
      <c r="T194" s="924">
        <v>0</v>
      </c>
      <c r="U194" s="924">
        <v>0</v>
      </c>
      <c r="V194" s="924">
        <v>0</v>
      </c>
      <c r="W194" s="859" t="s">
        <v>534</v>
      </c>
    </row>
    <row r="195" spans="1:23" ht="24" customHeight="1">
      <c r="A195" s="828" t="s">
        <v>532</v>
      </c>
      <c r="B195" s="829"/>
      <c r="C195" s="830"/>
      <c r="D195" s="831"/>
      <c r="E195" s="832"/>
      <c r="F195" s="829"/>
      <c r="G195" s="829"/>
      <c r="H195" s="833"/>
      <c r="I195" s="834"/>
      <c r="J195" s="835"/>
      <c r="K195" s="836" t="s">
        <v>865</v>
      </c>
      <c r="L195" s="837"/>
      <c r="M195" s="837"/>
      <c r="N195" s="835"/>
      <c r="O195" s="837"/>
      <c r="P195" s="835"/>
      <c r="Q195" s="835"/>
      <c r="R195" s="835"/>
      <c r="S195" s="835"/>
      <c r="T195" s="835"/>
      <c r="U195" s="835"/>
      <c r="V195" s="835"/>
      <c r="W195" s="838" t="s">
        <v>534</v>
      </c>
    </row>
    <row r="196" spans="1:23" ht="37.5">
      <c r="A196" s="839" t="s">
        <v>536</v>
      </c>
      <c r="B196" s="840"/>
      <c r="C196" s="841"/>
      <c r="D196" s="842"/>
      <c r="E196" s="843"/>
      <c r="F196" s="844"/>
      <c r="G196" s="845"/>
      <c r="H196" s="846" t="s">
        <v>866</v>
      </c>
      <c r="I196" s="847">
        <v>3</v>
      </c>
      <c r="J196" s="848" t="s">
        <v>538</v>
      </c>
      <c r="K196" s="849" t="s">
        <v>867</v>
      </c>
      <c r="L196" s="850" t="s">
        <v>558</v>
      </c>
      <c r="M196" s="851" t="s">
        <v>541</v>
      </c>
      <c r="N196" s="848" t="s">
        <v>542</v>
      </c>
      <c r="O196" s="852">
        <v>821</v>
      </c>
      <c r="P196" s="853">
        <v>2463</v>
      </c>
      <c r="Q196" s="854" t="s">
        <v>594</v>
      </c>
      <c r="R196" s="855">
        <f t="shared" ref="R196:R202" si="66">I196</f>
        <v>3</v>
      </c>
      <c r="S196" s="856">
        <v>0.9</v>
      </c>
      <c r="T196" s="857">
        <f t="shared" ref="T196:T202" si="67">((O196*R196)*S196)</f>
        <v>2217</v>
      </c>
      <c r="U196" s="858">
        <v>0</v>
      </c>
      <c r="V196" s="858">
        <f t="shared" ref="V196:V202" si="68">T196+U196</f>
        <v>2217</v>
      </c>
      <c r="W196" s="859" t="s">
        <v>534</v>
      </c>
    </row>
    <row r="197" spans="1:23" ht="96" customHeight="1">
      <c r="A197" s="839" t="s">
        <v>536</v>
      </c>
      <c r="B197" s="840"/>
      <c r="C197" s="841"/>
      <c r="D197" s="842"/>
      <c r="E197" s="843"/>
      <c r="F197" s="844"/>
      <c r="G197" s="845"/>
      <c r="H197" s="846" t="s">
        <v>868</v>
      </c>
      <c r="I197" s="847">
        <v>1</v>
      </c>
      <c r="J197" s="848" t="s">
        <v>538</v>
      </c>
      <c r="K197" s="849" t="s">
        <v>869</v>
      </c>
      <c r="L197" s="850" t="s">
        <v>664</v>
      </c>
      <c r="M197" s="851" t="s">
        <v>665</v>
      </c>
      <c r="N197" s="848" t="s">
        <v>542</v>
      </c>
      <c r="O197" s="852">
        <v>4142</v>
      </c>
      <c r="P197" s="853">
        <v>4142</v>
      </c>
      <c r="Q197" s="854"/>
      <c r="R197" s="855">
        <f t="shared" si="66"/>
        <v>1</v>
      </c>
      <c r="S197" s="856">
        <v>0</v>
      </c>
      <c r="T197" s="857">
        <f t="shared" si="67"/>
        <v>0</v>
      </c>
      <c r="U197" s="858">
        <v>0</v>
      </c>
      <c r="V197" s="858">
        <f t="shared" si="68"/>
        <v>0</v>
      </c>
      <c r="W197" s="859" t="s">
        <v>534</v>
      </c>
    </row>
    <row r="198" spans="1:23">
      <c r="A198" s="839" t="s">
        <v>536</v>
      </c>
      <c r="B198" s="840"/>
      <c r="C198" s="841"/>
      <c r="D198" s="842"/>
      <c r="E198" s="843"/>
      <c r="F198" s="844"/>
      <c r="G198" s="845"/>
      <c r="H198" s="846" t="s">
        <v>870</v>
      </c>
      <c r="I198" s="847">
        <v>3</v>
      </c>
      <c r="J198" s="848" t="s">
        <v>538</v>
      </c>
      <c r="K198" s="849" t="s">
        <v>557</v>
      </c>
      <c r="L198" s="850" t="s">
        <v>558</v>
      </c>
      <c r="M198" s="851" t="s">
        <v>541</v>
      </c>
      <c r="N198" s="848" t="s">
        <v>542</v>
      </c>
      <c r="O198" s="852">
        <v>487</v>
      </c>
      <c r="P198" s="853">
        <v>1461</v>
      </c>
      <c r="Q198" s="854" t="s">
        <v>594</v>
      </c>
      <c r="R198" s="855">
        <f t="shared" si="66"/>
        <v>3</v>
      </c>
      <c r="S198" s="856">
        <v>0.9</v>
      </c>
      <c r="T198" s="857">
        <f t="shared" si="67"/>
        <v>1315</v>
      </c>
      <c r="U198" s="858">
        <v>0</v>
      </c>
      <c r="V198" s="858">
        <f t="shared" si="68"/>
        <v>1315</v>
      </c>
      <c r="W198" s="859" t="s">
        <v>534</v>
      </c>
    </row>
    <row r="199" spans="1:23" ht="35.25" customHeight="1">
      <c r="A199" s="925" t="s">
        <v>534</v>
      </c>
      <c r="B199" s="840"/>
      <c r="C199" s="841"/>
      <c r="D199" s="842"/>
      <c r="E199" s="843"/>
      <c r="F199" s="844"/>
      <c r="G199" s="845"/>
      <c r="H199" s="846" t="s">
        <v>871</v>
      </c>
      <c r="I199" s="847">
        <v>1</v>
      </c>
      <c r="J199" s="848" t="s">
        <v>538</v>
      </c>
      <c r="K199" s="849" t="s">
        <v>872</v>
      </c>
      <c r="L199" s="850" t="s">
        <v>873</v>
      </c>
      <c r="M199" s="851" t="s">
        <v>874</v>
      </c>
      <c r="N199" s="848" t="s">
        <v>875</v>
      </c>
      <c r="O199" s="852">
        <v>140235</v>
      </c>
      <c r="P199" s="853">
        <v>140235</v>
      </c>
      <c r="Q199" s="854"/>
      <c r="R199" s="855">
        <f t="shared" si="66"/>
        <v>1</v>
      </c>
      <c r="S199" s="856">
        <v>0</v>
      </c>
      <c r="T199" s="857">
        <f t="shared" si="67"/>
        <v>0</v>
      </c>
      <c r="U199" s="858">
        <v>0</v>
      </c>
      <c r="V199" s="858">
        <f t="shared" si="68"/>
        <v>0</v>
      </c>
      <c r="W199" s="859"/>
    </row>
    <row r="200" spans="1:23" ht="112.5">
      <c r="A200" s="839" t="s">
        <v>536</v>
      </c>
      <c r="B200" s="840"/>
      <c r="C200" s="841"/>
      <c r="D200" s="842"/>
      <c r="E200" s="843"/>
      <c r="F200" s="844"/>
      <c r="G200" s="845"/>
      <c r="H200" s="846" t="s">
        <v>876</v>
      </c>
      <c r="I200" s="847">
        <v>1</v>
      </c>
      <c r="J200" s="848" t="s">
        <v>538</v>
      </c>
      <c r="K200" s="849" t="s">
        <v>877</v>
      </c>
      <c r="L200" s="850" t="s">
        <v>664</v>
      </c>
      <c r="M200" s="851" t="s">
        <v>665</v>
      </c>
      <c r="N200" s="848" t="s">
        <v>542</v>
      </c>
      <c r="O200" s="852">
        <v>136483</v>
      </c>
      <c r="P200" s="853">
        <v>136483</v>
      </c>
      <c r="Q200" s="854"/>
      <c r="R200" s="855">
        <f t="shared" si="66"/>
        <v>1</v>
      </c>
      <c r="S200" s="856">
        <v>0</v>
      </c>
      <c r="T200" s="857">
        <f t="shared" si="67"/>
        <v>0</v>
      </c>
      <c r="U200" s="858">
        <v>0</v>
      </c>
      <c r="V200" s="858">
        <f t="shared" si="68"/>
        <v>0</v>
      </c>
      <c r="W200" s="859" t="s">
        <v>534</v>
      </c>
    </row>
    <row r="201" spans="1:23">
      <c r="A201" s="839" t="s">
        <v>536</v>
      </c>
      <c r="B201" s="840"/>
      <c r="C201" s="841"/>
      <c r="D201" s="842"/>
      <c r="E201" s="843"/>
      <c r="F201" s="844"/>
      <c r="G201" s="845"/>
      <c r="H201" s="846" t="s">
        <v>878</v>
      </c>
      <c r="I201" s="847">
        <v>1</v>
      </c>
      <c r="J201" s="848" t="s">
        <v>538</v>
      </c>
      <c r="K201" s="849" t="s">
        <v>713</v>
      </c>
      <c r="L201" s="850" t="s">
        <v>664</v>
      </c>
      <c r="M201" s="851" t="s">
        <v>668</v>
      </c>
      <c r="N201" s="848" t="s">
        <v>542</v>
      </c>
      <c r="O201" s="852">
        <v>20259</v>
      </c>
      <c r="P201" s="853">
        <v>20259</v>
      </c>
      <c r="Q201" s="854"/>
      <c r="R201" s="855">
        <f t="shared" si="66"/>
        <v>1</v>
      </c>
      <c r="S201" s="856">
        <v>0</v>
      </c>
      <c r="T201" s="857">
        <f t="shared" si="67"/>
        <v>0</v>
      </c>
      <c r="U201" s="858">
        <v>0</v>
      </c>
      <c r="V201" s="858">
        <f t="shared" si="68"/>
        <v>0</v>
      </c>
      <c r="W201" s="859" t="s">
        <v>534</v>
      </c>
    </row>
    <row r="202" spans="1:23">
      <c r="A202" s="839" t="s">
        <v>536</v>
      </c>
      <c r="B202" s="840"/>
      <c r="C202" s="841"/>
      <c r="D202" s="842"/>
      <c r="E202" s="843"/>
      <c r="F202" s="844"/>
      <c r="G202" s="845"/>
      <c r="H202" s="846" t="s">
        <v>879</v>
      </c>
      <c r="I202" s="847">
        <v>1</v>
      </c>
      <c r="J202" s="848" t="s">
        <v>538</v>
      </c>
      <c r="K202" s="849" t="s">
        <v>670</v>
      </c>
      <c r="L202" s="850" t="s">
        <v>671</v>
      </c>
      <c r="M202" s="851" t="s">
        <v>672</v>
      </c>
      <c r="N202" s="848" t="s">
        <v>673</v>
      </c>
      <c r="O202" s="852">
        <v>15316</v>
      </c>
      <c r="P202" s="853">
        <v>15316</v>
      </c>
      <c r="Q202" s="854"/>
      <c r="R202" s="855">
        <f t="shared" si="66"/>
        <v>1</v>
      </c>
      <c r="S202" s="856">
        <v>0</v>
      </c>
      <c r="T202" s="857">
        <f t="shared" si="67"/>
        <v>0</v>
      </c>
      <c r="U202" s="858">
        <v>0</v>
      </c>
      <c r="V202" s="858">
        <f t="shared" si="68"/>
        <v>0</v>
      </c>
      <c r="W202" s="859" t="s">
        <v>534</v>
      </c>
    </row>
    <row r="203" spans="1:23" ht="25">
      <c r="A203" s="839" t="s">
        <v>536</v>
      </c>
      <c r="B203" s="840"/>
      <c r="C203" s="841"/>
      <c r="D203" s="842"/>
      <c r="E203" s="843"/>
      <c r="F203" s="844"/>
      <c r="G203" s="845"/>
      <c r="H203" s="846" t="s">
        <v>880</v>
      </c>
      <c r="I203" s="847">
        <v>1</v>
      </c>
      <c r="J203" s="848" t="s">
        <v>538</v>
      </c>
      <c r="K203" s="849" t="s">
        <v>881</v>
      </c>
      <c r="L203" s="850"/>
      <c r="M203" s="851"/>
      <c r="N203" s="848"/>
      <c r="O203" s="852">
        <v>0</v>
      </c>
      <c r="P203" s="853" t="s">
        <v>864</v>
      </c>
      <c r="Q203" s="854"/>
      <c r="R203" s="924"/>
      <c r="S203" s="924">
        <v>0</v>
      </c>
      <c r="T203" s="924">
        <v>0</v>
      </c>
      <c r="U203" s="924">
        <v>0</v>
      </c>
      <c r="V203" s="924">
        <v>0</v>
      </c>
      <c r="W203" s="859" t="s">
        <v>534</v>
      </c>
    </row>
    <row r="204" spans="1:23" ht="87.5">
      <c r="A204" s="839" t="s">
        <v>536</v>
      </c>
      <c r="B204" s="840"/>
      <c r="C204" s="841"/>
      <c r="D204" s="842"/>
      <c r="E204" s="843"/>
      <c r="F204" s="844"/>
      <c r="G204" s="845"/>
      <c r="H204" s="846" t="s">
        <v>882</v>
      </c>
      <c r="I204" s="847">
        <v>1</v>
      </c>
      <c r="J204" s="848" t="s">
        <v>538</v>
      </c>
      <c r="K204" s="849" t="s">
        <v>883</v>
      </c>
      <c r="L204" s="850" t="s">
        <v>664</v>
      </c>
      <c r="M204" s="851" t="s">
        <v>665</v>
      </c>
      <c r="N204" s="848" t="s">
        <v>542</v>
      </c>
      <c r="O204" s="852">
        <v>6541</v>
      </c>
      <c r="P204" s="853">
        <v>6541</v>
      </c>
      <c r="Q204" s="854" t="s">
        <v>717</v>
      </c>
      <c r="R204" s="855">
        <f t="shared" ref="R204:R207" si="69">I204</f>
        <v>1</v>
      </c>
      <c r="S204" s="856">
        <v>0.9</v>
      </c>
      <c r="T204" s="857">
        <f t="shared" ref="T204:T207" si="70">((O204*R204)*S204)</f>
        <v>5887</v>
      </c>
      <c r="U204" s="858">
        <v>0</v>
      </c>
      <c r="V204" s="858">
        <f t="shared" ref="V204:V207" si="71">T204+U204</f>
        <v>5887</v>
      </c>
      <c r="W204" s="859" t="s">
        <v>534</v>
      </c>
    </row>
    <row r="205" spans="1:23" ht="101.25" customHeight="1">
      <c r="A205" s="839" t="s">
        <v>534</v>
      </c>
      <c r="B205" s="840"/>
      <c r="C205" s="841"/>
      <c r="D205" s="842"/>
      <c r="E205" s="843"/>
      <c r="F205" s="844"/>
      <c r="G205" s="845"/>
      <c r="H205" s="846" t="s">
        <v>884</v>
      </c>
      <c r="I205" s="847">
        <v>2</v>
      </c>
      <c r="J205" s="848" t="s">
        <v>538</v>
      </c>
      <c r="K205" s="849" t="s">
        <v>885</v>
      </c>
      <c r="L205" s="850" t="s">
        <v>809</v>
      </c>
      <c r="M205" s="851" t="s">
        <v>810</v>
      </c>
      <c r="N205" s="848" t="s">
        <v>542</v>
      </c>
      <c r="O205" s="852">
        <v>160170</v>
      </c>
      <c r="P205" s="853">
        <v>320340</v>
      </c>
      <c r="Q205" s="854"/>
      <c r="R205" s="855">
        <f t="shared" si="69"/>
        <v>2</v>
      </c>
      <c r="S205" s="856">
        <v>0</v>
      </c>
      <c r="T205" s="857">
        <f t="shared" si="70"/>
        <v>0</v>
      </c>
      <c r="U205" s="858">
        <v>0</v>
      </c>
      <c r="V205" s="858">
        <f t="shared" si="71"/>
        <v>0</v>
      </c>
      <c r="W205" s="859"/>
    </row>
    <row r="206" spans="1:23" ht="126.75" customHeight="1">
      <c r="A206" s="839" t="s">
        <v>532</v>
      </c>
      <c r="B206" s="840"/>
      <c r="C206" s="841"/>
      <c r="D206" s="842"/>
      <c r="E206" s="843"/>
      <c r="F206" s="844"/>
      <c r="G206" s="845"/>
      <c r="H206" s="846" t="s">
        <v>886</v>
      </c>
      <c r="I206" s="847">
        <v>1</v>
      </c>
      <c r="J206" s="848" t="s">
        <v>538</v>
      </c>
      <c r="K206" s="849" t="s">
        <v>887</v>
      </c>
      <c r="L206" s="850" t="s">
        <v>809</v>
      </c>
      <c r="M206" s="851" t="s">
        <v>810</v>
      </c>
      <c r="N206" s="848" t="s">
        <v>542</v>
      </c>
      <c r="O206" s="852">
        <v>101303</v>
      </c>
      <c r="P206" s="853">
        <v>101303</v>
      </c>
      <c r="Q206" s="854"/>
      <c r="R206" s="855">
        <f t="shared" si="69"/>
        <v>1</v>
      </c>
      <c r="S206" s="856">
        <v>0</v>
      </c>
      <c r="T206" s="857">
        <f t="shared" si="70"/>
        <v>0</v>
      </c>
      <c r="U206" s="858">
        <v>0</v>
      </c>
      <c r="V206" s="858">
        <f t="shared" si="71"/>
        <v>0</v>
      </c>
      <c r="W206" s="859"/>
    </row>
    <row r="207" spans="1:23" ht="125.25" customHeight="1">
      <c r="A207" s="926" t="s">
        <v>532</v>
      </c>
      <c r="B207" s="840"/>
      <c r="C207" s="841"/>
      <c r="D207" s="842"/>
      <c r="E207" s="843"/>
      <c r="F207" s="844"/>
      <c r="G207" s="845"/>
      <c r="H207" s="846" t="s">
        <v>888</v>
      </c>
      <c r="I207" s="847">
        <v>1</v>
      </c>
      <c r="J207" s="848" t="s">
        <v>538</v>
      </c>
      <c r="K207" s="849" t="s">
        <v>889</v>
      </c>
      <c r="L207" s="850" t="s">
        <v>809</v>
      </c>
      <c r="M207" s="851" t="s">
        <v>810</v>
      </c>
      <c r="N207" s="848" t="s">
        <v>542</v>
      </c>
      <c r="O207" s="852">
        <v>56029</v>
      </c>
      <c r="P207" s="853">
        <v>56029</v>
      </c>
      <c r="Q207" s="854"/>
      <c r="R207" s="855">
        <f t="shared" si="69"/>
        <v>1</v>
      </c>
      <c r="S207" s="856">
        <v>0</v>
      </c>
      <c r="T207" s="857">
        <f t="shared" si="70"/>
        <v>0</v>
      </c>
      <c r="U207" s="858">
        <v>0</v>
      </c>
      <c r="V207" s="858">
        <f t="shared" si="71"/>
        <v>0</v>
      </c>
      <c r="W207" s="859"/>
    </row>
    <row r="208" spans="1:23" ht="24" customHeight="1">
      <c r="A208" s="828" t="s">
        <v>532</v>
      </c>
      <c r="B208" s="829"/>
      <c r="C208" s="830"/>
      <c r="D208" s="831"/>
      <c r="E208" s="832"/>
      <c r="F208" s="829"/>
      <c r="G208" s="829"/>
      <c r="H208" s="833"/>
      <c r="I208" s="834"/>
      <c r="J208" s="835"/>
      <c r="K208" s="836" t="s">
        <v>890</v>
      </c>
      <c r="L208" s="837"/>
      <c r="M208" s="837"/>
      <c r="N208" s="835"/>
      <c r="O208" s="837"/>
      <c r="P208" s="835"/>
      <c r="Q208" s="835"/>
      <c r="R208" s="835"/>
      <c r="S208" s="835"/>
      <c r="T208" s="835"/>
      <c r="U208" s="835"/>
      <c r="V208" s="835"/>
      <c r="W208" s="838" t="s">
        <v>534</v>
      </c>
    </row>
    <row r="209" spans="1:23">
      <c r="A209" s="903" t="s">
        <v>534</v>
      </c>
      <c r="B209" s="904"/>
      <c r="C209" s="905"/>
      <c r="D209" s="906"/>
      <c r="E209" s="907"/>
      <c r="F209" s="908"/>
      <c r="G209" s="909"/>
      <c r="H209" s="910" t="s">
        <v>891</v>
      </c>
      <c r="I209" s="911">
        <v>1</v>
      </c>
      <c r="J209" s="912" t="s">
        <v>538</v>
      </c>
      <c r="K209" s="913" t="s">
        <v>892</v>
      </c>
      <c r="L209" s="914" t="s">
        <v>893</v>
      </c>
      <c r="M209" s="915" t="s">
        <v>894</v>
      </c>
      <c r="N209" s="912" t="s">
        <v>673</v>
      </c>
      <c r="O209" s="916">
        <v>7205</v>
      </c>
      <c r="P209" s="917">
        <v>7205</v>
      </c>
      <c r="Q209" s="918"/>
      <c r="R209" s="855">
        <f t="shared" ref="R209:R226" si="72">I209</f>
        <v>1</v>
      </c>
      <c r="S209" s="856">
        <v>0</v>
      </c>
      <c r="T209" s="857">
        <f t="shared" ref="T209:T226" si="73">((O209*R209)*S209)</f>
        <v>0</v>
      </c>
      <c r="U209" s="858">
        <v>0</v>
      </c>
      <c r="V209" s="858">
        <f t="shared" ref="V209:V226" si="74">T209+U209</f>
        <v>0</v>
      </c>
      <c r="W209" s="919" t="s">
        <v>534</v>
      </c>
    </row>
    <row r="210" spans="1:23" ht="25.5" customHeight="1">
      <c r="A210" s="920" t="s">
        <v>534</v>
      </c>
      <c r="B210" s="921"/>
      <c r="C210" s="841"/>
      <c r="D210" s="842"/>
      <c r="E210" s="843"/>
      <c r="F210" s="844"/>
      <c r="G210" s="845"/>
      <c r="H210" s="846" t="s">
        <v>895</v>
      </c>
      <c r="I210" s="847">
        <v>1</v>
      </c>
      <c r="J210" s="848" t="s">
        <v>538</v>
      </c>
      <c r="K210" s="849" t="s">
        <v>896</v>
      </c>
      <c r="L210" s="850" t="s">
        <v>893</v>
      </c>
      <c r="M210" s="851" t="s">
        <v>897</v>
      </c>
      <c r="N210" s="848" t="s">
        <v>673</v>
      </c>
      <c r="O210" s="852">
        <v>9181</v>
      </c>
      <c r="P210" s="853">
        <v>9181</v>
      </c>
      <c r="Q210" s="854"/>
      <c r="R210" s="855">
        <f t="shared" si="72"/>
        <v>1</v>
      </c>
      <c r="S210" s="856">
        <v>0</v>
      </c>
      <c r="T210" s="857">
        <f t="shared" si="73"/>
        <v>0</v>
      </c>
      <c r="U210" s="858">
        <v>0</v>
      </c>
      <c r="V210" s="858">
        <f t="shared" si="74"/>
        <v>0</v>
      </c>
      <c r="W210" s="859" t="s">
        <v>534</v>
      </c>
    </row>
    <row r="211" spans="1:23">
      <c r="A211" s="839" t="s">
        <v>536</v>
      </c>
      <c r="B211" s="840"/>
      <c r="C211" s="927"/>
      <c r="D211" s="928"/>
      <c r="E211" s="929"/>
      <c r="F211" s="930"/>
      <c r="G211" s="931"/>
      <c r="H211" s="846" t="s">
        <v>898</v>
      </c>
      <c r="I211" s="847">
        <v>1</v>
      </c>
      <c r="J211" s="848" t="s">
        <v>538</v>
      </c>
      <c r="K211" s="864" t="s">
        <v>557</v>
      </c>
      <c r="L211" s="850" t="s">
        <v>558</v>
      </c>
      <c r="M211" s="851" t="s">
        <v>541</v>
      </c>
      <c r="N211" s="848" t="s">
        <v>542</v>
      </c>
      <c r="O211" s="852">
        <v>488</v>
      </c>
      <c r="P211" s="853">
        <v>488</v>
      </c>
      <c r="Q211" s="854" t="s">
        <v>594</v>
      </c>
      <c r="R211" s="855">
        <f t="shared" si="72"/>
        <v>1</v>
      </c>
      <c r="S211" s="856">
        <v>0.9</v>
      </c>
      <c r="T211" s="857">
        <f t="shared" si="73"/>
        <v>439</v>
      </c>
      <c r="U211" s="858">
        <v>0</v>
      </c>
      <c r="V211" s="858">
        <f t="shared" si="74"/>
        <v>439</v>
      </c>
      <c r="W211" s="859" t="s">
        <v>534</v>
      </c>
    </row>
    <row r="212" spans="1:23">
      <c r="A212" s="920" t="s">
        <v>534</v>
      </c>
      <c r="B212" s="921"/>
      <c r="C212" s="841"/>
      <c r="D212" s="842"/>
      <c r="E212" s="843"/>
      <c r="F212" s="844"/>
      <c r="G212" s="845"/>
      <c r="H212" s="846" t="s">
        <v>899</v>
      </c>
      <c r="I212" s="847">
        <v>1</v>
      </c>
      <c r="J212" s="848" t="s">
        <v>538</v>
      </c>
      <c r="K212" s="849" t="s">
        <v>900</v>
      </c>
      <c r="L212" s="850" t="s">
        <v>901</v>
      </c>
      <c r="M212" s="851" t="s">
        <v>902</v>
      </c>
      <c r="N212" s="848" t="s">
        <v>781</v>
      </c>
      <c r="O212" s="852">
        <v>70779</v>
      </c>
      <c r="P212" s="853">
        <v>70779</v>
      </c>
      <c r="Q212" s="854"/>
      <c r="R212" s="855">
        <f t="shared" si="72"/>
        <v>1</v>
      </c>
      <c r="S212" s="856">
        <v>0</v>
      </c>
      <c r="T212" s="857">
        <f t="shared" si="73"/>
        <v>0</v>
      </c>
      <c r="U212" s="858">
        <v>0</v>
      </c>
      <c r="V212" s="858">
        <f t="shared" si="74"/>
        <v>0</v>
      </c>
      <c r="W212" s="859" t="s">
        <v>534</v>
      </c>
    </row>
    <row r="213" spans="1:23" ht="37.5">
      <c r="A213" s="920" t="s">
        <v>534</v>
      </c>
      <c r="B213" s="921"/>
      <c r="C213" s="841"/>
      <c r="D213" s="842"/>
      <c r="E213" s="843"/>
      <c r="F213" s="844"/>
      <c r="G213" s="845"/>
      <c r="H213" s="846" t="s">
        <v>903</v>
      </c>
      <c r="I213" s="847">
        <v>1</v>
      </c>
      <c r="J213" s="848" t="s">
        <v>538</v>
      </c>
      <c r="K213" s="849" t="s">
        <v>904</v>
      </c>
      <c r="L213" s="850" t="s">
        <v>809</v>
      </c>
      <c r="M213" s="851" t="s">
        <v>905</v>
      </c>
      <c r="N213" s="848" t="s">
        <v>542</v>
      </c>
      <c r="O213" s="852">
        <v>10868</v>
      </c>
      <c r="P213" s="853">
        <v>10868</v>
      </c>
      <c r="Q213" s="854"/>
      <c r="R213" s="855">
        <f t="shared" si="72"/>
        <v>1</v>
      </c>
      <c r="S213" s="856">
        <v>0</v>
      </c>
      <c r="T213" s="857">
        <f t="shared" si="73"/>
        <v>0</v>
      </c>
      <c r="U213" s="858">
        <v>0</v>
      </c>
      <c r="V213" s="858">
        <f t="shared" si="74"/>
        <v>0</v>
      </c>
      <c r="W213" s="859" t="s">
        <v>534</v>
      </c>
    </row>
    <row r="214" spans="1:23" ht="62.5">
      <c r="A214" s="920" t="s">
        <v>534</v>
      </c>
      <c r="B214" s="921"/>
      <c r="C214" s="841"/>
      <c r="D214" s="842"/>
      <c r="E214" s="843"/>
      <c r="F214" s="844"/>
      <c r="G214" s="845"/>
      <c r="H214" s="846" t="s">
        <v>906</v>
      </c>
      <c r="I214" s="847">
        <v>1</v>
      </c>
      <c r="J214" s="848" t="s">
        <v>538</v>
      </c>
      <c r="K214" s="849" t="s">
        <v>907</v>
      </c>
      <c r="L214" s="850" t="s">
        <v>809</v>
      </c>
      <c r="M214" s="851" t="s">
        <v>810</v>
      </c>
      <c r="N214" s="848" t="s">
        <v>542</v>
      </c>
      <c r="O214" s="852">
        <v>18117</v>
      </c>
      <c r="P214" s="853">
        <v>18117</v>
      </c>
      <c r="Q214" s="854"/>
      <c r="R214" s="855">
        <f t="shared" si="72"/>
        <v>1</v>
      </c>
      <c r="S214" s="856">
        <v>0</v>
      </c>
      <c r="T214" s="857">
        <f t="shared" si="73"/>
        <v>0</v>
      </c>
      <c r="U214" s="858">
        <v>0</v>
      </c>
      <c r="V214" s="858">
        <f t="shared" si="74"/>
        <v>0</v>
      </c>
      <c r="W214" s="859" t="s">
        <v>562</v>
      </c>
    </row>
    <row r="215" spans="1:23" ht="37.5">
      <c r="A215" s="920" t="s">
        <v>534</v>
      </c>
      <c r="B215" s="921"/>
      <c r="C215" s="841"/>
      <c r="D215" s="842"/>
      <c r="E215" s="843"/>
      <c r="F215" s="844"/>
      <c r="G215" s="845"/>
      <c r="H215" s="846" t="s">
        <v>908</v>
      </c>
      <c r="I215" s="847">
        <v>1</v>
      </c>
      <c r="J215" s="848" t="s">
        <v>538</v>
      </c>
      <c r="K215" s="849" t="s">
        <v>909</v>
      </c>
      <c r="L215" s="850" t="s">
        <v>809</v>
      </c>
      <c r="M215" s="851" t="s">
        <v>810</v>
      </c>
      <c r="N215" s="848" t="s">
        <v>542</v>
      </c>
      <c r="O215" s="852">
        <v>12078</v>
      </c>
      <c r="P215" s="853">
        <v>12078</v>
      </c>
      <c r="Q215" s="854"/>
      <c r="R215" s="855">
        <f t="shared" si="72"/>
        <v>1</v>
      </c>
      <c r="S215" s="856">
        <v>0</v>
      </c>
      <c r="T215" s="857">
        <f t="shared" si="73"/>
        <v>0</v>
      </c>
      <c r="U215" s="858">
        <v>0</v>
      </c>
      <c r="V215" s="858">
        <f t="shared" si="74"/>
        <v>0</v>
      </c>
      <c r="W215" s="859" t="s">
        <v>562</v>
      </c>
    </row>
    <row r="216" spans="1:23" ht="189.75" customHeight="1">
      <c r="A216" s="920" t="s">
        <v>534</v>
      </c>
      <c r="B216" s="921"/>
      <c r="C216" s="841"/>
      <c r="D216" s="842"/>
      <c r="E216" s="843"/>
      <c r="F216" s="844"/>
      <c r="G216" s="845"/>
      <c r="H216" s="846" t="s">
        <v>910</v>
      </c>
      <c r="I216" s="847">
        <v>1</v>
      </c>
      <c r="J216" s="848" t="s">
        <v>538</v>
      </c>
      <c r="K216" s="849" t="s">
        <v>911</v>
      </c>
      <c r="L216" s="850" t="s">
        <v>805</v>
      </c>
      <c r="M216" s="851" t="s">
        <v>541</v>
      </c>
      <c r="N216" s="848" t="s">
        <v>542</v>
      </c>
      <c r="O216" s="852">
        <v>118616</v>
      </c>
      <c r="P216" s="853">
        <v>118616</v>
      </c>
      <c r="Q216" s="854"/>
      <c r="R216" s="855">
        <f t="shared" si="72"/>
        <v>1</v>
      </c>
      <c r="S216" s="856">
        <v>0</v>
      </c>
      <c r="T216" s="857">
        <f t="shared" si="73"/>
        <v>0</v>
      </c>
      <c r="U216" s="858">
        <v>0</v>
      </c>
      <c r="V216" s="858">
        <f t="shared" si="74"/>
        <v>0</v>
      </c>
      <c r="W216" s="859"/>
    </row>
    <row r="217" spans="1:23" ht="25">
      <c r="A217" s="920" t="s">
        <v>534</v>
      </c>
      <c r="B217" s="921"/>
      <c r="C217" s="841"/>
      <c r="D217" s="842"/>
      <c r="E217" s="843"/>
      <c r="F217" s="844"/>
      <c r="G217" s="845"/>
      <c r="H217" s="846" t="s">
        <v>912</v>
      </c>
      <c r="I217" s="847">
        <v>1</v>
      </c>
      <c r="J217" s="848" t="s">
        <v>538</v>
      </c>
      <c r="K217" s="849" t="s">
        <v>913</v>
      </c>
      <c r="L217" s="850" t="s">
        <v>805</v>
      </c>
      <c r="M217" s="851" t="s">
        <v>541</v>
      </c>
      <c r="N217" s="848" t="s">
        <v>542</v>
      </c>
      <c r="O217" s="852">
        <v>0</v>
      </c>
      <c r="P217" s="853" t="s">
        <v>914</v>
      </c>
      <c r="Q217" s="854"/>
      <c r="R217" s="855">
        <f t="shared" si="72"/>
        <v>1</v>
      </c>
      <c r="S217" s="856">
        <v>0</v>
      </c>
      <c r="T217" s="857">
        <f t="shared" si="73"/>
        <v>0</v>
      </c>
      <c r="U217" s="858">
        <v>0</v>
      </c>
      <c r="V217" s="858">
        <f t="shared" si="74"/>
        <v>0</v>
      </c>
      <c r="W217" s="859" t="s">
        <v>534</v>
      </c>
    </row>
    <row r="218" spans="1:23" ht="25">
      <c r="A218" s="920" t="s">
        <v>534</v>
      </c>
      <c r="B218" s="921"/>
      <c r="C218" s="841"/>
      <c r="D218" s="842"/>
      <c r="E218" s="843"/>
      <c r="F218" s="844"/>
      <c r="G218" s="845"/>
      <c r="H218" s="846" t="s">
        <v>915</v>
      </c>
      <c r="I218" s="847">
        <v>1</v>
      </c>
      <c r="J218" s="848" t="s">
        <v>538</v>
      </c>
      <c r="K218" s="849" t="s">
        <v>916</v>
      </c>
      <c r="L218" s="850" t="s">
        <v>805</v>
      </c>
      <c r="M218" s="851" t="s">
        <v>541</v>
      </c>
      <c r="N218" s="848" t="s">
        <v>542</v>
      </c>
      <c r="O218" s="852">
        <v>0</v>
      </c>
      <c r="P218" s="853" t="s">
        <v>914</v>
      </c>
      <c r="Q218" s="854"/>
      <c r="R218" s="855">
        <f t="shared" si="72"/>
        <v>1</v>
      </c>
      <c r="S218" s="856">
        <v>0</v>
      </c>
      <c r="T218" s="857">
        <f t="shared" si="73"/>
        <v>0</v>
      </c>
      <c r="U218" s="858">
        <v>0</v>
      </c>
      <c r="V218" s="858">
        <f t="shared" si="74"/>
        <v>0</v>
      </c>
      <c r="W218" s="859" t="s">
        <v>534</v>
      </c>
    </row>
    <row r="219" spans="1:23" ht="25">
      <c r="A219" s="920" t="s">
        <v>534</v>
      </c>
      <c r="B219" s="921"/>
      <c r="C219" s="841"/>
      <c r="D219" s="842"/>
      <c r="E219" s="843"/>
      <c r="F219" s="844"/>
      <c r="G219" s="845"/>
      <c r="H219" s="846" t="s">
        <v>917</v>
      </c>
      <c r="I219" s="847">
        <v>1</v>
      </c>
      <c r="J219" s="848" t="s">
        <v>538</v>
      </c>
      <c r="K219" s="849" t="s">
        <v>918</v>
      </c>
      <c r="L219" s="850" t="s">
        <v>805</v>
      </c>
      <c r="M219" s="851" t="s">
        <v>541</v>
      </c>
      <c r="N219" s="848" t="s">
        <v>542</v>
      </c>
      <c r="O219" s="852">
        <v>0</v>
      </c>
      <c r="P219" s="853" t="s">
        <v>914</v>
      </c>
      <c r="Q219" s="854"/>
      <c r="R219" s="855">
        <f t="shared" si="72"/>
        <v>1</v>
      </c>
      <c r="S219" s="856">
        <v>0</v>
      </c>
      <c r="T219" s="857">
        <f t="shared" si="73"/>
        <v>0</v>
      </c>
      <c r="U219" s="858">
        <v>0</v>
      </c>
      <c r="V219" s="858">
        <f t="shared" si="74"/>
        <v>0</v>
      </c>
      <c r="W219" s="859" t="s">
        <v>534</v>
      </c>
    </row>
    <row r="220" spans="1:23" ht="25">
      <c r="A220" s="920" t="s">
        <v>534</v>
      </c>
      <c r="B220" s="921"/>
      <c r="C220" s="841"/>
      <c r="D220" s="842"/>
      <c r="E220" s="843"/>
      <c r="F220" s="844"/>
      <c r="G220" s="845"/>
      <c r="H220" s="846" t="s">
        <v>919</v>
      </c>
      <c r="I220" s="847">
        <v>1</v>
      </c>
      <c r="J220" s="848" t="s">
        <v>538</v>
      </c>
      <c r="K220" s="849" t="s">
        <v>920</v>
      </c>
      <c r="L220" s="850" t="s">
        <v>805</v>
      </c>
      <c r="M220" s="851" t="s">
        <v>541</v>
      </c>
      <c r="N220" s="848" t="s">
        <v>542</v>
      </c>
      <c r="O220" s="852">
        <v>0</v>
      </c>
      <c r="P220" s="853" t="s">
        <v>914</v>
      </c>
      <c r="Q220" s="854"/>
      <c r="R220" s="855">
        <f t="shared" si="72"/>
        <v>1</v>
      </c>
      <c r="S220" s="856">
        <v>0</v>
      </c>
      <c r="T220" s="857">
        <f t="shared" si="73"/>
        <v>0</v>
      </c>
      <c r="U220" s="858">
        <v>0</v>
      </c>
      <c r="V220" s="858">
        <f t="shared" si="74"/>
        <v>0</v>
      </c>
      <c r="W220" s="859" t="s">
        <v>534</v>
      </c>
    </row>
    <row r="221" spans="1:23" ht="25">
      <c r="A221" s="920" t="s">
        <v>534</v>
      </c>
      <c r="B221" s="921"/>
      <c r="C221" s="841"/>
      <c r="D221" s="842"/>
      <c r="E221" s="843"/>
      <c r="F221" s="844"/>
      <c r="G221" s="845"/>
      <c r="H221" s="846" t="s">
        <v>921</v>
      </c>
      <c r="I221" s="847">
        <v>1</v>
      </c>
      <c r="J221" s="848" t="s">
        <v>538</v>
      </c>
      <c r="K221" s="849" t="s">
        <v>922</v>
      </c>
      <c r="L221" s="850" t="s">
        <v>805</v>
      </c>
      <c r="M221" s="851" t="s">
        <v>541</v>
      </c>
      <c r="N221" s="848" t="s">
        <v>542</v>
      </c>
      <c r="O221" s="852">
        <v>0</v>
      </c>
      <c r="P221" s="853" t="s">
        <v>914</v>
      </c>
      <c r="Q221" s="854"/>
      <c r="R221" s="855">
        <f t="shared" si="72"/>
        <v>1</v>
      </c>
      <c r="S221" s="856">
        <v>0</v>
      </c>
      <c r="T221" s="857">
        <f t="shared" si="73"/>
        <v>0</v>
      </c>
      <c r="U221" s="858">
        <v>0</v>
      </c>
      <c r="V221" s="858">
        <f t="shared" si="74"/>
        <v>0</v>
      </c>
      <c r="W221" s="859" t="s">
        <v>534</v>
      </c>
    </row>
    <row r="222" spans="1:23" ht="25">
      <c r="A222" s="920" t="s">
        <v>534</v>
      </c>
      <c r="B222" s="921"/>
      <c r="C222" s="841"/>
      <c r="D222" s="842"/>
      <c r="E222" s="843"/>
      <c r="F222" s="844"/>
      <c r="G222" s="845"/>
      <c r="H222" s="846" t="s">
        <v>923</v>
      </c>
      <c r="I222" s="847">
        <v>1</v>
      </c>
      <c r="J222" s="848" t="s">
        <v>538</v>
      </c>
      <c r="K222" s="849" t="s">
        <v>924</v>
      </c>
      <c r="L222" s="850" t="s">
        <v>805</v>
      </c>
      <c r="M222" s="851" t="s">
        <v>541</v>
      </c>
      <c r="N222" s="848" t="s">
        <v>542</v>
      </c>
      <c r="O222" s="852">
        <v>0</v>
      </c>
      <c r="P222" s="853" t="s">
        <v>914</v>
      </c>
      <c r="Q222" s="854"/>
      <c r="R222" s="855">
        <f t="shared" si="72"/>
        <v>1</v>
      </c>
      <c r="S222" s="856">
        <v>0</v>
      </c>
      <c r="T222" s="857">
        <f t="shared" si="73"/>
        <v>0</v>
      </c>
      <c r="U222" s="858">
        <v>0</v>
      </c>
      <c r="V222" s="858">
        <f t="shared" si="74"/>
        <v>0</v>
      </c>
      <c r="W222" s="859" t="s">
        <v>534</v>
      </c>
    </row>
    <row r="223" spans="1:23" ht="25">
      <c r="A223" s="920" t="s">
        <v>534</v>
      </c>
      <c r="B223" s="921"/>
      <c r="C223" s="841"/>
      <c r="D223" s="842"/>
      <c r="E223" s="843"/>
      <c r="F223" s="844"/>
      <c r="G223" s="845"/>
      <c r="H223" s="846" t="s">
        <v>925</v>
      </c>
      <c r="I223" s="847">
        <v>1</v>
      </c>
      <c r="J223" s="848" t="s">
        <v>538</v>
      </c>
      <c r="K223" s="849" t="s">
        <v>922</v>
      </c>
      <c r="L223" s="850" t="s">
        <v>805</v>
      </c>
      <c r="M223" s="851" t="s">
        <v>541</v>
      </c>
      <c r="N223" s="848" t="s">
        <v>542</v>
      </c>
      <c r="O223" s="852">
        <v>0</v>
      </c>
      <c r="P223" s="853" t="s">
        <v>914</v>
      </c>
      <c r="Q223" s="854"/>
      <c r="R223" s="855">
        <f t="shared" si="72"/>
        <v>1</v>
      </c>
      <c r="S223" s="856">
        <v>0</v>
      </c>
      <c r="T223" s="857">
        <f t="shared" si="73"/>
        <v>0</v>
      </c>
      <c r="U223" s="858">
        <v>0</v>
      </c>
      <c r="V223" s="858">
        <f t="shared" si="74"/>
        <v>0</v>
      </c>
      <c r="W223" s="859" t="s">
        <v>534</v>
      </c>
    </row>
    <row r="224" spans="1:23" ht="25">
      <c r="A224" s="920" t="s">
        <v>534</v>
      </c>
      <c r="B224" s="921"/>
      <c r="C224" s="841"/>
      <c r="D224" s="842"/>
      <c r="E224" s="843"/>
      <c r="F224" s="844"/>
      <c r="G224" s="845"/>
      <c r="H224" s="846" t="s">
        <v>926</v>
      </c>
      <c r="I224" s="847">
        <v>1</v>
      </c>
      <c r="J224" s="848" t="s">
        <v>538</v>
      </c>
      <c r="K224" s="849" t="s">
        <v>927</v>
      </c>
      <c r="L224" s="850" t="s">
        <v>805</v>
      </c>
      <c r="M224" s="851" t="s">
        <v>541</v>
      </c>
      <c r="N224" s="848" t="s">
        <v>542</v>
      </c>
      <c r="O224" s="852">
        <v>0</v>
      </c>
      <c r="P224" s="853" t="s">
        <v>914</v>
      </c>
      <c r="Q224" s="854"/>
      <c r="R224" s="855">
        <f t="shared" si="72"/>
        <v>1</v>
      </c>
      <c r="S224" s="856">
        <v>0</v>
      </c>
      <c r="T224" s="857">
        <f t="shared" si="73"/>
        <v>0</v>
      </c>
      <c r="U224" s="858">
        <v>0</v>
      </c>
      <c r="V224" s="858">
        <f t="shared" si="74"/>
        <v>0</v>
      </c>
      <c r="W224" s="859" t="s">
        <v>534</v>
      </c>
    </row>
    <row r="225" spans="1:23" ht="25">
      <c r="A225" s="920" t="s">
        <v>534</v>
      </c>
      <c r="B225" s="921"/>
      <c r="C225" s="841"/>
      <c r="D225" s="842"/>
      <c r="E225" s="843"/>
      <c r="F225" s="844"/>
      <c r="G225" s="845"/>
      <c r="H225" s="846" t="s">
        <v>928</v>
      </c>
      <c r="I225" s="847">
        <v>1</v>
      </c>
      <c r="J225" s="848" t="s">
        <v>538</v>
      </c>
      <c r="K225" s="849" t="s">
        <v>929</v>
      </c>
      <c r="L225" s="850" t="s">
        <v>805</v>
      </c>
      <c r="M225" s="851" t="s">
        <v>541</v>
      </c>
      <c r="N225" s="848" t="s">
        <v>542</v>
      </c>
      <c r="O225" s="852">
        <v>0</v>
      </c>
      <c r="P225" s="853" t="s">
        <v>914</v>
      </c>
      <c r="Q225" s="854"/>
      <c r="R225" s="855">
        <f t="shared" si="72"/>
        <v>1</v>
      </c>
      <c r="S225" s="856">
        <v>0</v>
      </c>
      <c r="T225" s="857">
        <f t="shared" si="73"/>
        <v>0</v>
      </c>
      <c r="U225" s="858">
        <v>0</v>
      </c>
      <c r="V225" s="858">
        <f t="shared" si="74"/>
        <v>0</v>
      </c>
      <c r="W225" s="859" t="s">
        <v>534</v>
      </c>
    </row>
    <row r="226" spans="1:23" ht="25">
      <c r="A226" s="922" t="s">
        <v>534</v>
      </c>
      <c r="B226" s="923"/>
      <c r="C226" s="841"/>
      <c r="D226" s="842"/>
      <c r="E226" s="843"/>
      <c r="F226" s="844"/>
      <c r="G226" s="845"/>
      <c r="H226" s="846" t="s">
        <v>930</v>
      </c>
      <c r="I226" s="847">
        <v>1</v>
      </c>
      <c r="J226" s="848" t="s">
        <v>538</v>
      </c>
      <c r="K226" s="849" t="s">
        <v>931</v>
      </c>
      <c r="L226" s="850" t="s">
        <v>805</v>
      </c>
      <c r="M226" s="851" t="s">
        <v>541</v>
      </c>
      <c r="N226" s="848" t="s">
        <v>542</v>
      </c>
      <c r="O226" s="852">
        <v>0</v>
      </c>
      <c r="P226" s="853" t="s">
        <v>914</v>
      </c>
      <c r="Q226" s="854"/>
      <c r="R226" s="855">
        <f t="shared" si="72"/>
        <v>1</v>
      </c>
      <c r="S226" s="856">
        <v>0</v>
      </c>
      <c r="T226" s="857">
        <f t="shared" si="73"/>
        <v>0</v>
      </c>
      <c r="U226" s="858">
        <v>0</v>
      </c>
      <c r="V226" s="858">
        <f t="shared" si="74"/>
        <v>0</v>
      </c>
      <c r="W226" s="859" t="s">
        <v>534</v>
      </c>
    </row>
    <row r="227" spans="1:23" ht="27.9" customHeight="1" thickBot="1">
      <c r="A227" s="872" t="s">
        <v>534</v>
      </c>
      <c r="B227" s="873"/>
      <c r="C227" s="874"/>
      <c r="D227" s="875"/>
      <c r="E227" s="876"/>
      <c r="F227" s="877" t="s">
        <v>742</v>
      </c>
      <c r="G227" s="877"/>
      <c r="H227" s="877" t="s">
        <v>932</v>
      </c>
      <c r="I227" s="878"/>
      <c r="J227" s="879"/>
      <c r="K227" s="880"/>
      <c r="L227" s="881"/>
      <c r="M227" s="882"/>
      <c r="N227" s="879"/>
      <c r="O227" s="883" t="s">
        <v>744</v>
      </c>
      <c r="P227" s="884">
        <f>SUBTOTAL(9,P187:P226)</f>
        <v>1162510</v>
      </c>
      <c r="Q227" s="885"/>
      <c r="R227" s="884"/>
      <c r="S227" s="884"/>
      <c r="T227" s="884">
        <f t="shared" ref="T227:V227" si="75">SUBTOTAL(9,T187:T226)</f>
        <v>11611</v>
      </c>
      <c r="U227" s="884">
        <f t="shared" si="75"/>
        <v>0</v>
      </c>
      <c r="V227" s="884">
        <f t="shared" si="75"/>
        <v>11611</v>
      </c>
      <c r="W227" s="884"/>
    </row>
    <row r="228" spans="1:23" ht="24" customHeight="1">
      <c r="A228" s="828" t="s">
        <v>532</v>
      </c>
      <c r="B228" s="829"/>
      <c r="C228" s="830"/>
      <c r="D228" s="831"/>
      <c r="E228" s="832"/>
      <c r="F228" s="829"/>
      <c r="G228" s="829"/>
      <c r="H228" s="833"/>
      <c r="I228" s="834"/>
      <c r="J228" s="835"/>
      <c r="K228" s="836" t="s">
        <v>933</v>
      </c>
      <c r="L228" s="837"/>
      <c r="M228" s="837"/>
      <c r="N228" s="835"/>
      <c r="O228" s="837"/>
      <c r="P228" s="835"/>
      <c r="Q228" s="835"/>
      <c r="R228" s="835"/>
      <c r="S228" s="835"/>
      <c r="T228" s="835"/>
      <c r="U228" s="835"/>
      <c r="V228" s="835"/>
      <c r="W228" s="838" t="s">
        <v>534</v>
      </c>
    </row>
    <row r="229" spans="1:23" ht="151.5" customHeight="1">
      <c r="A229" s="839" t="s">
        <v>536</v>
      </c>
      <c r="B229" s="840"/>
      <c r="C229" s="841"/>
      <c r="D229" s="842"/>
      <c r="E229" s="843"/>
      <c r="F229" s="844"/>
      <c r="G229" s="845"/>
      <c r="H229" s="846" t="s">
        <v>934</v>
      </c>
      <c r="I229" s="847">
        <v>1</v>
      </c>
      <c r="J229" s="848" t="s">
        <v>794</v>
      </c>
      <c r="K229" s="849" t="s">
        <v>935</v>
      </c>
      <c r="L229" s="850" t="s">
        <v>936</v>
      </c>
      <c r="M229" s="851" t="s">
        <v>541</v>
      </c>
      <c r="N229" s="848" t="s">
        <v>542</v>
      </c>
      <c r="O229" s="852">
        <v>101877</v>
      </c>
      <c r="P229" s="853">
        <v>101877</v>
      </c>
      <c r="Q229" s="854"/>
      <c r="R229" s="855">
        <f t="shared" ref="R229" si="76">I229</f>
        <v>1</v>
      </c>
      <c r="S229" s="856">
        <v>0</v>
      </c>
      <c r="T229" s="857">
        <f>((O229*R229)*S229)</f>
        <v>0</v>
      </c>
      <c r="U229" s="858">
        <v>0</v>
      </c>
      <c r="V229" s="858">
        <f>T229+U229</f>
        <v>0</v>
      </c>
      <c r="W229" s="859" t="s">
        <v>534</v>
      </c>
    </row>
    <row r="230" spans="1:23" ht="24" customHeight="1">
      <c r="A230" s="828" t="s">
        <v>532</v>
      </c>
      <c r="B230" s="829"/>
      <c r="C230" s="830"/>
      <c r="D230" s="831"/>
      <c r="E230" s="832"/>
      <c r="F230" s="829"/>
      <c r="G230" s="829"/>
      <c r="H230" s="833"/>
      <c r="I230" s="834"/>
      <c r="J230" s="835"/>
      <c r="K230" s="836" t="s">
        <v>937</v>
      </c>
      <c r="L230" s="837"/>
      <c r="M230" s="837"/>
      <c r="N230" s="835"/>
      <c r="O230" s="837"/>
      <c r="P230" s="835"/>
      <c r="Q230" s="835"/>
      <c r="R230" s="835"/>
      <c r="S230" s="835"/>
      <c r="T230" s="835"/>
      <c r="U230" s="835"/>
      <c r="V230" s="835"/>
      <c r="W230" s="838" t="s">
        <v>534</v>
      </c>
    </row>
    <row r="231" spans="1:23" ht="102.75" customHeight="1">
      <c r="A231" s="839" t="s">
        <v>536</v>
      </c>
      <c r="B231" s="840"/>
      <c r="C231" s="932"/>
      <c r="D231" s="933"/>
      <c r="E231" s="832"/>
      <c r="F231" s="934"/>
      <c r="G231" s="935"/>
      <c r="H231" s="936" t="s">
        <v>938</v>
      </c>
      <c r="I231" s="937">
        <v>1</v>
      </c>
      <c r="J231" s="938" t="s">
        <v>794</v>
      </c>
      <c r="K231" s="939" t="s">
        <v>939</v>
      </c>
      <c r="L231" s="940" t="s">
        <v>940</v>
      </c>
      <c r="M231" s="941" t="s">
        <v>941</v>
      </c>
      <c r="N231" s="938" t="s">
        <v>542</v>
      </c>
      <c r="O231" s="942">
        <v>35000</v>
      </c>
      <c r="P231" s="943">
        <v>35000</v>
      </c>
      <c r="Q231" s="944"/>
      <c r="R231" s="855">
        <f t="shared" ref="R231" si="77">I231</f>
        <v>1</v>
      </c>
      <c r="S231" s="856">
        <v>0</v>
      </c>
      <c r="T231" s="857">
        <f>((O231*R231)*S231)</f>
        <v>0</v>
      </c>
      <c r="U231" s="858">
        <v>0</v>
      </c>
      <c r="V231" s="858">
        <f>T231+U231</f>
        <v>0</v>
      </c>
      <c r="W231" s="945" t="s">
        <v>534</v>
      </c>
    </row>
    <row r="232" spans="1:23" ht="12.75" customHeight="1">
      <c r="A232" s="946"/>
      <c r="B232" s="947"/>
      <c r="F232" s="948"/>
      <c r="G232" s="949"/>
      <c r="H232" s="950"/>
      <c r="I232" s="951"/>
      <c r="J232" s="952"/>
      <c r="K232" s="953"/>
      <c r="L232" s="954"/>
      <c r="M232" s="955"/>
      <c r="N232" s="952"/>
      <c r="O232" s="956"/>
      <c r="P232" s="957"/>
      <c r="Q232" s="958"/>
      <c r="R232" s="957"/>
      <c r="S232" s="957"/>
      <c r="T232" s="957"/>
      <c r="U232" s="957"/>
      <c r="V232" s="957"/>
      <c r="W232" s="959"/>
    </row>
    <row r="233" spans="1:23" ht="12.75" customHeight="1" thickBot="1">
      <c r="A233" s="946"/>
      <c r="B233" s="947"/>
      <c r="F233" s="948"/>
      <c r="G233" s="949"/>
      <c r="H233" s="950"/>
      <c r="I233" s="951"/>
      <c r="J233" s="952"/>
      <c r="K233" s="953"/>
      <c r="L233" s="954"/>
      <c r="M233" s="955"/>
      <c r="N233" s="952"/>
      <c r="O233" s="956"/>
      <c r="P233" s="957"/>
      <c r="Q233" s="958"/>
      <c r="R233" s="957"/>
      <c r="S233" s="957"/>
      <c r="T233" s="957"/>
      <c r="U233" s="957"/>
      <c r="V233" s="957"/>
      <c r="W233" s="959"/>
    </row>
    <row r="234" spans="1:23" ht="27.9" customHeight="1" thickBot="1">
      <c r="A234" s="960"/>
      <c r="B234" s="960"/>
      <c r="C234" s="961"/>
      <c r="D234" s="962"/>
      <c r="E234" s="962"/>
      <c r="F234" s="963" t="s">
        <v>942</v>
      </c>
      <c r="G234" s="963"/>
      <c r="H234" s="963" t="s">
        <v>943</v>
      </c>
      <c r="I234" s="964"/>
      <c r="J234" s="965"/>
      <c r="K234" s="964"/>
      <c r="L234" s="964"/>
      <c r="M234" s="964"/>
      <c r="N234" s="965"/>
      <c r="O234" s="966" t="s">
        <v>744</v>
      </c>
      <c r="P234" s="967">
        <f>SUBTOTAL(9,P10:P233)</f>
        <v>3402503</v>
      </c>
      <c r="Q234" s="968"/>
      <c r="R234" s="967"/>
      <c r="S234" s="967"/>
      <c r="T234" s="967">
        <f t="shared" ref="T234:V234" si="78">SUBTOTAL(9,T10:T233)</f>
        <v>259918</v>
      </c>
      <c r="U234" s="967">
        <f t="shared" si="78"/>
        <v>0</v>
      </c>
      <c r="V234" s="967">
        <f t="shared" si="78"/>
        <v>259918</v>
      </c>
      <c r="W234" s="961"/>
    </row>
    <row r="235" spans="1:23" ht="27.9" customHeight="1" thickBot="1">
      <c r="A235" s="969"/>
      <c r="B235" s="969"/>
      <c r="C235" s="970"/>
      <c r="D235" s="970"/>
      <c r="E235" s="970"/>
      <c r="F235" s="971"/>
      <c r="G235" s="971"/>
      <c r="H235" s="972" t="s">
        <v>944</v>
      </c>
      <c r="I235" s="964"/>
      <c r="J235" s="965"/>
      <c r="K235" s="964"/>
      <c r="L235" s="964"/>
      <c r="M235" s="964"/>
      <c r="N235" s="965"/>
      <c r="O235" s="966" t="s">
        <v>744</v>
      </c>
      <c r="P235" s="973">
        <v>-18821</v>
      </c>
      <c r="Q235" s="974"/>
      <c r="R235" s="973"/>
      <c r="S235" s="975">
        <f>T234/P234</f>
        <v>0.08</v>
      </c>
      <c r="T235" s="973">
        <f>P235*S235</f>
        <v>-1506</v>
      </c>
      <c r="U235" s="973">
        <v>0</v>
      </c>
      <c r="V235" s="973">
        <f>T235+U235</f>
        <v>-1506</v>
      </c>
      <c r="W235" s="961"/>
    </row>
    <row r="236" spans="1:23" ht="27.9" customHeight="1" thickBot="1">
      <c r="A236" s="969"/>
      <c r="B236" s="969"/>
      <c r="C236" s="970"/>
      <c r="D236" s="970"/>
      <c r="E236" s="970"/>
      <c r="F236" s="971"/>
      <c r="G236" s="971"/>
      <c r="H236" s="963" t="s">
        <v>945</v>
      </c>
      <c r="I236" s="964"/>
      <c r="J236" s="965"/>
      <c r="K236" s="964"/>
      <c r="L236" s="964"/>
      <c r="M236" s="964"/>
      <c r="N236" s="965"/>
      <c r="O236" s="966" t="s">
        <v>744</v>
      </c>
      <c r="P236" s="967">
        <f>SUBTOTAL(9,P10:P235)</f>
        <v>3383682</v>
      </c>
      <c r="Q236" s="968"/>
      <c r="R236" s="967"/>
      <c r="S236" s="967"/>
      <c r="T236" s="967">
        <f>SUBTOTAL(9,T10:T235)</f>
        <v>258412</v>
      </c>
      <c r="U236" s="967">
        <f t="shared" ref="U236:V236" si="79">SUBTOTAL(9,U10:U235)</f>
        <v>0</v>
      </c>
      <c r="V236" s="967">
        <f t="shared" si="79"/>
        <v>258412</v>
      </c>
      <c r="W236" s="961"/>
    </row>
    <row r="237" spans="1:23" ht="27.9" customHeight="1" thickBot="1">
      <c r="A237" s="969"/>
      <c r="B237" s="969"/>
      <c r="C237" s="970"/>
      <c r="D237" s="970"/>
      <c r="E237" s="970"/>
      <c r="F237" s="971"/>
      <c r="G237" s="971"/>
      <c r="H237" s="963" t="s">
        <v>946</v>
      </c>
      <c r="I237" s="964"/>
      <c r="J237" s="965"/>
      <c r="K237" s="964"/>
      <c r="L237" s="964"/>
      <c r="M237" s="964"/>
      <c r="N237" s="965"/>
      <c r="O237" s="966" t="s">
        <v>744</v>
      </c>
      <c r="P237" s="967">
        <f>P236*5%</f>
        <v>169184</v>
      </c>
      <c r="Q237" s="968"/>
      <c r="R237" s="967"/>
      <c r="S237" s="967"/>
      <c r="T237" s="967">
        <f>T236*5%</f>
        <v>12921</v>
      </c>
      <c r="U237" s="967">
        <f t="shared" ref="U237:V237" si="80">U236*5%</f>
        <v>0</v>
      </c>
      <c r="V237" s="967">
        <f t="shared" si="80"/>
        <v>12921</v>
      </c>
      <c r="W237" s="961"/>
    </row>
    <row r="238" spans="1:23" ht="27.9" customHeight="1" thickBot="1">
      <c r="A238" s="969"/>
      <c r="B238" s="969"/>
      <c r="C238" s="970"/>
      <c r="D238" s="970"/>
      <c r="E238" s="970"/>
      <c r="F238" s="971"/>
      <c r="G238" s="971"/>
      <c r="H238" s="963" t="s">
        <v>947</v>
      </c>
      <c r="I238" s="964"/>
      <c r="J238" s="965"/>
      <c r="K238" s="964"/>
      <c r="L238" s="964"/>
      <c r="M238" s="964"/>
      <c r="N238" s="965"/>
      <c r="O238" s="966" t="s">
        <v>744</v>
      </c>
      <c r="P238" s="967">
        <f>SUBTOTAL(9,P10:P237)</f>
        <v>3552866</v>
      </c>
      <c r="Q238" s="968"/>
      <c r="R238" s="967"/>
      <c r="S238" s="967"/>
      <c r="T238" s="967">
        <f>SUBTOTAL(9,T10:T237)</f>
        <v>271333</v>
      </c>
      <c r="U238" s="967">
        <f t="shared" ref="U238:V238" si="81">SUBTOTAL(9,U10:U237)</f>
        <v>0</v>
      </c>
      <c r="V238" s="967">
        <f t="shared" si="81"/>
        <v>271333</v>
      </c>
      <c r="W238" s="961"/>
    </row>
    <row r="239" spans="1:23" ht="24.9" customHeight="1">
      <c r="P239" s="979" t="s">
        <v>948</v>
      </c>
      <c r="Q239" s="980"/>
      <c r="R239" s="979"/>
      <c r="S239" s="979"/>
      <c r="T239" s="979"/>
      <c r="U239" s="979"/>
      <c r="V239" s="979"/>
      <c r="W239" s="981"/>
    </row>
    <row r="240" spans="1:23" ht="30.75" customHeight="1">
      <c r="H240" s="982"/>
      <c r="I240" s="798"/>
      <c r="J240" s="798"/>
      <c r="K240" s="811"/>
      <c r="O240" s="798"/>
    </row>
    <row r="243" spans="15:15">
      <c r="O243" s="983"/>
    </row>
  </sheetData>
  <sheetProtection formatCells="0" formatColumns="0" formatRows="0" insertRows="0" insertHyperlinks="0" autoFilter="0" pivotTables="0"/>
  <mergeCells count="2">
    <mergeCell ref="R5:W5"/>
    <mergeCell ref="R6:W6"/>
  </mergeCells>
  <dataValidations count="1">
    <dataValidation type="list" allowBlank="1" showInputMessage="1" showErrorMessage="1" sqref="N56 N15:N16 N83:N86 N54 N10:N13 N108:N109 N20 N58:N65 N18 N22:N52 N67:N81 N88:N106 N138:N154 N229 N179:N186 N156:N158 N196:N207 N189:N194 N131 N129 N111:N113 N124:N125 N122 N115:N120 N134:N135 N161:N173 N177 N175 N209:N227 N231:N233" xr:uid="{555DABD5-7769-49A7-BE82-34AA281F696F}">
      <formula1>CountryOfOrigin</formula1>
    </dataValidation>
  </dataValidations>
  <printOptions horizontalCentered="1"/>
  <pageMargins left="0.70866141732283472" right="0.70866141732283472" top="0.74803149606299213" bottom="0.74803149606299213" header="0.19685039370078741" footer="0.43307086614173229"/>
  <pageSetup paperSize="8" scale="88" firstPageNumber="2" fitToHeight="0" orientation="landscape" r:id="rId1"/>
  <headerFooter alignWithMargins="0">
    <oddFooter>&amp;L&amp;"Times New Roman,Italic"&amp;9Document Ref. : DCD/KE/13A22/IC/INV003&amp;CTSSC Kitchen &amp; Laundry Equipment Trading LLC&amp;R&amp;"Times New Roman,Bold"Page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35"/>
  <sheetViews>
    <sheetView view="pageBreakPreview" zoomScale="90" zoomScaleNormal="100" zoomScaleSheetLayoutView="90" workbookViewId="0">
      <selection activeCell="E26" sqref="E26"/>
    </sheetView>
  </sheetViews>
  <sheetFormatPr defaultColWidth="9.08984375" defaultRowHeight="14"/>
  <cols>
    <col min="1" max="1" width="7.08984375" style="95" customWidth="1"/>
    <col min="2" max="2" width="11.90625" style="772" customWidth="1"/>
    <col min="3" max="3" width="13.36328125" style="96" customWidth="1"/>
    <col min="4" max="4" width="2.90625" style="95" customWidth="1"/>
    <col min="5" max="5" width="11.90625" style="95" customWidth="1"/>
    <col min="6" max="6" width="26.1796875" style="95" customWidth="1"/>
    <col min="7" max="7" width="15.54296875" style="737" customWidth="1"/>
    <col min="8" max="8" width="16.54296875" style="95" customWidth="1"/>
    <col min="9" max="9" width="2.453125" style="95" customWidth="1"/>
    <col min="10" max="10" width="23.1796875" style="95" customWidth="1"/>
    <col min="11" max="11" width="12.7265625" style="95" bestFit="1" customWidth="1"/>
    <col min="12" max="16384" width="9.08984375" style="95"/>
  </cols>
  <sheetData>
    <row r="1" spans="1:13" ht="21.75" customHeight="1">
      <c r="A1" s="1003" t="s">
        <v>467</v>
      </c>
      <c r="B1" s="1003"/>
      <c r="C1" s="1003"/>
      <c r="D1" s="1003"/>
      <c r="E1" s="1003"/>
      <c r="F1" s="1003"/>
      <c r="G1" s="1003"/>
      <c r="H1" s="1003"/>
    </row>
    <row r="2" spans="1:13" ht="21.75" customHeight="1">
      <c r="A2" s="97" t="s">
        <v>47</v>
      </c>
      <c r="B2" s="764"/>
      <c r="C2" s="98" t="s">
        <v>48</v>
      </c>
      <c r="D2" s="98"/>
      <c r="E2" s="98"/>
      <c r="F2" s="98"/>
      <c r="G2" s="760" t="str">
        <f>+'PC FOR ISSUANCE'!G2</f>
        <v>TSSC-01</v>
      </c>
      <c r="H2" s="99"/>
    </row>
    <row r="3" spans="1:13" ht="18" customHeight="1">
      <c r="A3" s="97" t="s">
        <v>49</v>
      </c>
      <c r="B3" s="764"/>
      <c r="C3" s="98" t="str">
        <f>+'PC FOR ISSUANCE'!D8</f>
        <v xml:space="preserve">Sky Palaces Real Estate Development LLC </v>
      </c>
      <c r="D3" s="98"/>
      <c r="E3" s="98"/>
      <c r="F3" s="98"/>
      <c r="G3" s="98"/>
      <c r="H3" s="99"/>
    </row>
    <row r="4" spans="1:13" ht="20.25" customHeight="1">
      <c r="A4" s="100" t="str">
        <f>'PC FOR ISSUANCE'!C13</f>
        <v>Contractor :</v>
      </c>
      <c r="B4" s="765"/>
      <c r="C4" s="101" t="str">
        <f>+'PC FOR ISSUANCE'!D13</f>
        <v>M/s TSSC Kitchen &amp; Laundry Equipment Trading LLC</v>
      </c>
      <c r="D4" s="101"/>
      <c r="E4" s="101"/>
      <c r="F4" s="101"/>
      <c r="G4" s="733"/>
      <c r="H4" s="102"/>
    </row>
    <row r="5" spans="1:13" s="107" customFormat="1" ht="24.9" customHeight="1">
      <c r="A5" s="103" t="s">
        <v>50</v>
      </c>
      <c r="B5" s="766"/>
      <c r="C5" s="104" t="str">
        <f>+'PC FOR ISSUANCE'!G2</f>
        <v>TSSC-01</v>
      </c>
      <c r="D5" s="1004" t="s">
        <v>51</v>
      </c>
      <c r="E5" s="1004"/>
      <c r="F5" s="750">
        <f>'PC FOR ISSUANCE'!G21</f>
        <v>3383682</v>
      </c>
      <c r="G5" s="105" t="str">
        <f>+'PC FOR ISSUANCE'!G5</f>
        <v>D171</v>
      </c>
      <c r="H5" s="106">
        <f ca="1">+'PC FOR ISSUANCE'!G3</f>
        <v>44950</v>
      </c>
      <c r="K5" s="95"/>
    </row>
    <row r="6" spans="1:13" ht="24.9" customHeight="1">
      <c r="A6" s="103" t="s">
        <v>52</v>
      </c>
      <c r="B6" s="766"/>
      <c r="C6" s="734" t="s">
        <v>494</v>
      </c>
      <c r="D6" s="734"/>
      <c r="E6" s="734"/>
      <c r="F6" s="734"/>
      <c r="G6" s="735"/>
      <c r="H6" s="736"/>
      <c r="J6" s="107"/>
    </row>
    <row r="7" spans="1:13" ht="14.25" hidden="1" customHeight="1">
      <c r="A7" s="108"/>
      <c r="B7" s="767"/>
      <c r="D7" s="109"/>
      <c r="E7" s="108"/>
      <c r="H7" s="109"/>
      <c r="J7" s="107"/>
    </row>
    <row r="8" spans="1:13" ht="16.5" customHeight="1">
      <c r="A8" s="108"/>
      <c r="B8" s="1005"/>
      <c r="C8" s="1005"/>
      <c r="D8" s="1005"/>
      <c r="E8" s="1005"/>
      <c r="F8" s="1005"/>
      <c r="G8" s="1005"/>
      <c r="H8" s="1005"/>
      <c r="J8" s="107"/>
    </row>
    <row r="9" spans="1:13" s="107" customFormat="1" ht="28">
      <c r="A9" s="110" t="s">
        <v>53</v>
      </c>
      <c r="B9" s="768" t="s">
        <v>54</v>
      </c>
      <c r="C9" s="1006" t="s">
        <v>55</v>
      </c>
      <c r="D9" s="1006"/>
      <c r="E9" s="1007" t="s">
        <v>56</v>
      </c>
      <c r="F9" s="1007"/>
      <c r="G9" s="738" t="s">
        <v>476</v>
      </c>
      <c r="H9" s="738" t="s">
        <v>57</v>
      </c>
    </row>
    <row r="10" spans="1:13" s="112" customFormat="1" ht="21.5" customHeight="1">
      <c r="A10" s="1054">
        <v>1</v>
      </c>
      <c r="B10" s="1055" t="s">
        <v>499</v>
      </c>
      <c r="C10" s="1056"/>
      <c r="D10" s="1057"/>
      <c r="E10" s="1058" t="s">
        <v>158</v>
      </c>
      <c r="F10" s="1058"/>
      <c r="G10" s="1059">
        <v>307108.5</v>
      </c>
      <c r="H10" s="1059">
        <f>G10</f>
        <v>307108.5</v>
      </c>
      <c r="J10" s="791">
        <f>H10/1.05</f>
        <v>292484.28999999998</v>
      </c>
      <c r="K10" s="792">
        <v>3383682</v>
      </c>
      <c r="L10" s="793">
        <f>J10/K10</f>
        <v>8.6400000000000005E-2</v>
      </c>
      <c r="M10" s="793">
        <f>H10/K10</f>
        <v>9.0800000000000006E-2</v>
      </c>
    </row>
    <row r="11" spans="1:13" ht="21.5" customHeight="1">
      <c r="A11" s="784">
        <v>2</v>
      </c>
      <c r="B11" s="790">
        <v>1</v>
      </c>
      <c r="C11" s="1011">
        <v>23007</v>
      </c>
      <c r="D11" s="1012"/>
      <c r="E11" s="1013" t="s">
        <v>952</v>
      </c>
      <c r="F11" s="1013"/>
      <c r="G11" s="786"/>
      <c r="H11" s="786">
        <f>BOQ!V236</f>
        <v>258412</v>
      </c>
      <c r="J11" s="794">
        <v>708000</v>
      </c>
      <c r="L11" s="95">
        <f>J11/K10</f>
        <v>0.20923952073510499</v>
      </c>
    </row>
    <row r="12" spans="1:13" s="761" customFormat="1" ht="21.5" customHeight="1">
      <c r="A12" s="784"/>
      <c r="B12" s="785"/>
      <c r="C12" s="1011"/>
      <c r="D12" s="1012"/>
      <c r="E12" s="1013"/>
      <c r="F12" s="1013"/>
      <c r="G12" s="787"/>
      <c r="H12" s="787"/>
      <c r="J12" s="762"/>
    </row>
    <row r="13" spans="1:13" ht="21.5" customHeight="1">
      <c r="A13" s="784"/>
      <c r="B13" s="785"/>
      <c r="C13" s="1011"/>
      <c r="D13" s="1012"/>
      <c r="E13" s="1013"/>
      <c r="F13" s="1013"/>
      <c r="G13" s="787"/>
      <c r="H13" s="787"/>
      <c r="J13" s="107"/>
    </row>
    <row r="14" spans="1:13" ht="21.5" customHeight="1">
      <c r="A14" s="784"/>
      <c r="B14" s="785"/>
      <c r="C14" s="1008"/>
      <c r="D14" s="1009"/>
      <c r="E14" s="1010"/>
      <c r="F14" s="1010"/>
      <c r="G14" s="788"/>
      <c r="H14" s="788"/>
      <c r="J14" s="107"/>
    </row>
    <row r="15" spans="1:13" ht="23.25" customHeight="1">
      <c r="A15" s="751" t="s">
        <v>58</v>
      </c>
      <c r="B15" s="769"/>
      <c r="C15" s="752"/>
      <c r="D15" s="752"/>
      <c r="E15" s="752"/>
      <c r="F15" s="753"/>
      <c r="G15" s="754">
        <f>SUM(G11:G14)</f>
        <v>0</v>
      </c>
      <c r="H15" s="754">
        <f>SUM(H11:H14)</f>
        <v>258412</v>
      </c>
      <c r="J15" s="107"/>
    </row>
    <row r="16" spans="1:13">
      <c r="B16" s="770"/>
      <c r="H16" s="111"/>
      <c r="J16" s="107"/>
      <c r="K16" s="772"/>
    </row>
    <row r="17" spans="1:11" s="107" customFormat="1" ht="19.5" customHeight="1">
      <c r="B17" s="771"/>
      <c r="C17" s="739"/>
      <c r="G17" s="740"/>
      <c r="H17" s="113"/>
      <c r="K17" s="95"/>
    </row>
    <row r="18" spans="1:11" s="107" customFormat="1" ht="23.25" customHeight="1">
      <c r="A18" s="1015" t="s">
        <v>480</v>
      </c>
      <c r="B18" s="1015"/>
      <c r="C18" s="1015"/>
      <c r="D18" s="1015"/>
      <c r="E18" s="776">
        <f>MAX(B10:B15)</f>
        <v>1</v>
      </c>
      <c r="G18" s="740"/>
      <c r="H18" s="777"/>
      <c r="K18" s="95"/>
    </row>
    <row r="19" spans="1:11" ht="20.5" customHeight="1">
      <c r="A19" s="1015" t="s">
        <v>481</v>
      </c>
      <c r="B19" s="1015"/>
      <c r="C19" s="1015"/>
      <c r="D19" s="1015"/>
      <c r="E19" s="773">
        <f>VLOOKUP($E$18,B10:D15,2,FALSE)</f>
        <v>23007</v>
      </c>
      <c r="G19" s="740"/>
    </row>
    <row r="20" spans="1:11" ht="20.25" customHeight="1">
      <c r="A20" s="1015" t="s">
        <v>482</v>
      </c>
      <c r="B20" s="1015"/>
      <c r="C20" s="1015"/>
      <c r="D20" s="1015"/>
      <c r="E20" s="773" t="str">
        <f>VLOOKUP($E$18,B10:F15,4,FALSE)</f>
        <v>Delivery of Kitchen Equipment to the site</v>
      </c>
    </row>
    <row r="22" spans="1:11" ht="15.75" customHeight="1">
      <c r="A22" s="1002" t="s">
        <v>483</v>
      </c>
      <c r="B22" s="1002"/>
      <c r="C22" s="1002"/>
      <c r="D22" s="1002"/>
      <c r="E22" s="773" t="s">
        <v>495</v>
      </c>
    </row>
    <row r="23" spans="1:11">
      <c r="A23" s="1002" t="s">
        <v>484</v>
      </c>
      <c r="B23" s="1002"/>
      <c r="C23" s="1002"/>
      <c r="D23" s="1002"/>
      <c r="E23" s="773" t="s">
        <v>950</v>
      </c>
    </row>
    <row r="24" spans="1:11" ht="18.75" customHeight="1">
      <c r="A24" s="1002" t="s">
        <v>485</v>
      </c>
      <c r="B24" s="1002"/>
      <c r="C24" s="1002"/>
      <c r="D24" s="1002"/>
      <c r="E24" s="773" t="s">
        <v>496</v>
      </c>
    </row>
    <row r="25" spans="1:11" ht="19" customHeight="1">
      <c r="A25" s="1002" t="s">
        <v>486</v>
      </c>
      <c r="B25" s="1002"/>
      <c r="C25" s="1002"/>
      <c r="D25" s="1002"/>
      <c r="E25" s="773" t="s">
        <v>8</v>
      </c>
    </row>
    <row r="26" spans="1:11">
      <c r="A26" s="1014"/>
      <c r="B26" s="1014"/>
      <c r="C26" s="1014"/>
    </row>
    <row r="27" spans="1:11" ht="18.5" customHeight="1">
      <c r="A27" s="1002" t="s">
        <v>492</v>
      </c>
      <c r="B27" s="1002"/>
      <c r="C27" s="1002"/>
      <c r="D27" s="1002"/>
      <c r="E27" s="773" t="s">
        <v>497</v>
      </c>
    </row>
    <row r="28" spans="1:11" ht="19" customHeight="1">
      <c r="A28" s="1002" t="s">
        <v>487</v>
      </c>
      <c r="B28" s="1002"/>
      <c r="C28" s="1002"/>
      <c r="D28" s="1002"/>
      <c r="E28" s="984">
        <v>44549</v>
      </c>
      <c r="G28" s="740"/>
    </row>
    <row r="29" spans="1:11" ht="19" customHeight="1">
      <c r="A29" s="1002" t="s">
        <v>488</v>
      </c>
      <c r="B29" s="1002"/>
      <c r="C29" s="1002"/>
      <c r="D29" s="1002"/>
      <c r="E29" s="789">
        <v>44939</v>
      </c>
      <c r="G29" s="95"/>
    </row>
    <row r="30" spans="1:11" ht="19" customHeight="1">
      <c r="A30" s="1002" t="s">
        <v>489</v>
      </c>
      <c r="B30" s="1002"/>
      <c r="C30" s="1002"/>
      <c r="D30" s="1002"/>
      <c r="E30" s="779" t="s">
        <v>498</v>
      </c>
      <c r="G30" s="95"/>
    </row>
    <row r="31" spans="1:11" ht="19" customHeight="1">
      <c r="A31" s="1002" t="s">
        <v>490</v>
      </c>
      <c r="B31" s="1002"/>
      <c r="C31" s="1002"/>
      <c r="D31" s="1002"/>
      <c r="E31" s="789">
        <f>E29+30</f>
        <v>44969</v>
      </c>
      <c r="G31" s="95"/>
    </row>
    <row r="32" spans="1:11" ht="19" customHeight="1">
      <c r="A32" s="1002" t="s">
        <v>491</v>
      </c>
      <c r="B32" s="1002"/>
      <c r="C32" s="1002"/>
      <c r="D32" s="1002"/>
      <c r="E32" s="773" t="s">
        <v>16</v>
      </c>
      <c r="G32" s="95"/>
    </row>
    <row r="33" spans="1:7" ht="19" customHeight="1">
      <c r="A33" s="1014"/>
      <c r="B33" s="1014"/>
      <c r="C33" s="1014"/>
      <c r="G33" s="95"/>
    </row>
    <row r="34" spans="1:7" ht="19" customHeight="1">
      <c r="A34" s="1002" t="s">
        <v>493</v>
      </c>
      <c r="B34" s="1002"/>
      <c r="C34" s="1002"/>
      <c r="D34" s="1002"/>
      <c r="E34" s="773" t="s">
        <v>951</v>
      </c>
      <c r="G34" s="95"/>
    </row>
    <row r="35" spans="1:7" ht="19" customHeight="1">
      <c r="A35" s="1014"/>
      <c r="B35" s="1014"/>
      <c r="C35" s="1014"/>
    </row>
  </sheetData>
  <sheetProtection selectLockedCells="1" selectUnlockedCells="1"/>
  <mergeCells count="32">
    <mergeCell ref="A35:C35"/>
    <mergeCell ref="A18:D18"/>
    <mergeCell ref="A19:D19"/>
    <mergeCell ref="A20:D20"/>
    <mergeCell ref="A22:D22"/>
    <mergeCell ref="A23:D23"/>
    <mergeCell ref="A24:D24"/>
    <mergeCell ref="A25:D25"/>
    <mergeCell ref="A27:D27"/>
    <mergeCell ref="A34:D34"/>
    <mergeCell ref="A33:C33"/>
    <mergeCell ref="A29:D29"/>
    <mergeCell ref="A30:D30"/>
    <mergeCell ref="A31:D31"/>
    <mergeCell ref="A32:D32"/>
    <mergeCell ref="A26:C26"/>
    <mergeCell ref="A28:D28"/>
    <mergeCell ref="A1:H1"/>
    <mergeCell ref="D5:E5"/>
    <mergeCell ref="B8:H8"/>
    <mergeCell ref="C9:D9"/>
    <mergeCell ref="E9:F9"/>
    <mergeCell ref="C10:D10"/>
    <mergeCell ref="E10:F10"/>
    <mergeCell ref="C14:D14"/>
    <mergeCell ref="E14:F14"/>
    <mergeCell ref="C11:D11"/>
    <mergeCell ref="C12:D12"/>
    <mergeCell ref="E12:F12"/>
    <mergeCell ref="C13:D13"/>
    <mergeCell ref="E13:F13"/>
    <mergeCell ref="E11:F11"/>
  </mergeCells>
  <phoneticPr fontId="107" type="noConversion"/>
  <dataValidations count="1">
    <dataValidation type="list" allowBlank="1" showInputMessage="1" showErrorMessage="1" sqref="E22" xr:uid="{00000000-0002-0000-0200-000000000000}">
      <formula1>"Consultant :, Contractor :"</formula1>
    </dataValidation>
  </dataValidations>
  <printOptions horizontalCentered="1"/>
  <pageMargins left="0.45" right="0.45" top="0.66874999999999996" bottom="0.5625" header="0.51180555555555596" footer="0.51180555555555596"/>
  <pageSetup paperSize="9" scale="90" firstPageNumber="0"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4"/>
  </sheetPr>
  <dimension ref="B2:K73"/>
  <sheetViews>
    <sheetView zoomScaleNormal="100" workbookViewId="0"/>
  </sheetViews>
  <sheetFormatPr defaultColWidth="9.08984375" defaultRowHeight="15.5"/>
  <cols>
    <col min="1" max="1" width="3.6328125" style="114" customWidth="1"/>
    <col min="2" max="2" width="10.6328125" style="115" customWidth="1"/>
    <col min="3" max="3" width="38.36328125" style="116" customWidth="1"/>
    <col min="4" max="4" width="16.453125" style="117" customWidth="1"/>
    <col min="5" max="5" width="7.36328125" style="118" customWidth="1"/>
    <col min="6" max="6" width="16.453125" style="117" customWidth="1"/>
    <col min="7" max="7" width="7.36328125" style="118" customWidth="1"/>
    <col min="8" max="8" width="16.453125" style="117" customWidth="1"/>
    <col min="9" max="9" width="7.36328125" style="118" customWidth="1"/>
    <col min="10" max="10" width="18.08984375" style="119" customWidth="1"/>
    <col min="11" max="11" width="3.6328125" style="114" customWidth="1"/>
    <col min="12" max="16384" width="9.08984375" style="114"/>
  </cols>
  <sheetData>
    <row r="2" spans="2:11">
      <c r="B2" s="120" t="str">
        <f>'Payment Application'!B2</f>
        <v>NASA MULTIPLEX L.L.C</v>
      </c>
    </row>
    <row r="3" spans="2:11">
      <c r="B3" s="120" t="str">
        <f>'Payment Application'!B3</f>
        <v>The Opus, Business Bay</v>
      </c>
    </row>
    <row r="4" spans="2:11">
      <c r="B4" s="120"/>
    </row>
    <row r="5" spans="2:11">
      <c r="B5" s="120" t="str">
        <f>'Advance Payment'!B5</f>
        <v>Date of Application:</v>
      </c>
      <c r="J5" s="121">
        <v>39873</v>
      </c>
      <c r="K5" s="121"/>
    </row>
    <row r="6" spans="2:11">
      <c r="B6" s="120"/>
    </row>
    <row r="7" spans="2:11">
      <c r="B7" s="120" t="str">
        <f>'Advance Payment'!B7</f>
        <v>Application No:</v>
      </c>
      <c r="D7" s="114"/>
      <c r="F7" s="114"/>
      <c r="H7" s="114"/>
      <c r="J7" s="122">
        <v>11</v>
      </c>
    </row>
    <row r="8" spans="2:11">
      <c r="B8" s="120"/>
      <c r="D8" s="114"/>
      <c r="F8" s="114"/>
      <c r="H8" s="114"/>
      <c r="J8" s="122"/>
    </row>
    <row r="9" spans="2:11" ht="18">
      <c r="B9" s="123" t="s">
        <v>59</v>
      </c>
      <c r="D9" s="114"/>
      <c r="F9" s="114"/>
      <c r="H9" s="114"/>
      <c r="J9" s="122"/>
    </row>
    <row r="10" spans="2:11">
      <c r="B10" s="120"/>
      <c r="D10" s="114"/>
      <c r="F10" s="114"/>
      <c r="H10" s="114"/>
      <c r="J10" s="124"/>
    </row>
    <row r="11" spans="2:11" ht="18">
      <c r="B11" s="1016" t="s">
        <v>60</v>
      </c>
      <c r="C11" s="1016"/>
      <c r="D11" s="1016"/>
      <c r="E11" s="1016"/>
      <c r="F11" s="1016"/>
      <c r="G11" s="1016"/>
      <c r="H11" s="1016"/>
      <c r="I11" s="1016"/>
      <c r="J11" s="1016"/>
    </row>
    <row r="12" spans="2:11">
      <c r="B12" s="120"/>
      <c r="D12" s="114"/>
      <c r="F12" s="114"/>
      <c r="H12" s="114"/>
      <c r="J12" s="124"/>
    </row>
    <row r="13" spans="2:11" ht="15.75" customHeight="1">
      <c r="B13" s="126"/>
      <c r="C13" s="127"/>
      <c r="D13" s="1017" t="s">
        <v>61</v>
      </c>
      <c r="E13" s="1018" t="s">
        <v>62</v>
      </c>
      <c r="F13" s="1018"/>
      <c r="G13" s="1018"/>
      <c r="H13" s="1018"/>
      <c r="I13" s="1018"/>
      <c r="J13" s="1018"/>
    </row>
    <row r="14" spans="2:11">
      <c r="B14" s="128" t="s">
        <v>63</v>
      </c>
      <c r="C14" s="129" t="s">
        <v>64</v>
      </c>
      <c r="D14" s="1017"/>
      <c r="E14" s="1019" t="s">
        <v>65</v>
      </c>
      <c r="F14" s="1019"/>
      <c r="G14" s="1019" t="s">
        <v>66</v>
      </c>
      <c r="H14" s="1019"/>
      <c r="I14" s="1019" t="s">
        <v>67</v>
      </c>
      <c r="J14" s="1019"/>
    </row>
    <row r="15" spans="2:11">
      <c r="B15" s="130"/>
      <c r="C15" s="131"/>
      <c r="D15" s="1017"/>
      <c r="E15" s="132" t="s">
        <v>68</v>
      </c>
      <c r="F15" s="133" t="s">
        <v>69</v>
      </c>
      <c r="G15" s="132" t="s">
        <v>68</v>
      </c>
      <c r="H15" s="133" t="s">
        <v>69</v>
      </c>
      <c r="I15" s="132" t="s">
        <v>68</v>
      </c>
      <c r="J15" s="133" t="s">
        <v>69</v>
      </c>
    </row>
    <row r="16" spans="2:11">
      <c r="B16" s="134"/>
      <c r="C16" s="135"/>
      <c r="D16" s="136"/>
      <c r="E16" s="137"/>
      <c r="F16" s="138"/>
      <c r="G16" s="137"/>
      <c r="H16" s="139"/>
      <c r="I16" s="137"/>
      <c r="J16" s="138"/>
    </row>
    <row r="17" spans="2:10">
      <c r="B17" s="140">
        <v>2</v>
      </c>
      <c r="C17" s="141" t="s">
        <v>70</v>
      </c>
      <c r="D17" s="136"/>
      <c r="E17" s="142"/>
      <c r="F17" s="143"/>
      <c r="G17" s="142"/>
      <c r="H17" s="144"/>
      <c r="I17" s="142"/>
      <c r="J17" s="143"/>
    </row>
    <row r="18" spans="2:10">
      <c r="B18" s="134"/>
      <c r="C18" s="141"/>
      <c r="D18" s="136"/>
      <c r="E18" s="142"/>
      <c r="F18" s="143"/>
      <c r="G18" s="142"/>
      <c r="H18" s="144"/>
      <c r="I18" s="142"/>
      <c r="J18" s="143"/>
    </row>
    <row r="19" spans="2:10">
      <c r="B19" s="134">
        <v>2.1</v>
      </c>
      <c r="C19" s="135" t="s">
        <v>71</v>
      </c>
      <c r="D19" s="145">
        <v>10600000</v>
      </c>
      <c r="E19" s="142"/>
      <c r="F19" s="143"/>
      <c r="G19" s="142"/>
      <c r="H19" s="144"/>
      <c r="I19" s="142"/>
      <c r="J19" s="143"/>
    </row>
    <row r="20" spans="2:10">
      <c r="B20" s="134"/>
      <c r="C20" s="141"/>
      <c r="D20" s="136"/>
      <c r="E20" s="142"/>
      <c r="F20" s="143"/>
      <c r="G20" s="142"/>
      <c r="H20" s="144"/>
      <c r="I20" s="142"/>
      <c r="J20" s="143"/>
    </row>
    <row r="21" spans="2:10">
      <c r="B21" s="134">
        <v>2.2000000000000002</v>
      </c>
      <c r="C21" s="146" t="s">
        <v>72</v>
      </c>
      <c r="D21" s="145">
        <v>1100000</v>
      </c>
      <c r="E21" s="142"/>
      <c r="F21" s="143"/>
      <c r="G21" s="142"/>
      <c r="H21" s="144"/>
      <c r="I21" s="142"/>
      <c r="J21" s="143"/>
    </row>
    <row r="22" spans="2:10">
      <c r="B22" s="147"/>
      <c r="C22" s="146"/>
      <c r="D22" s="148"/>
      <c r="E22" s="142"/>
      <c r="F22" s="143"/>
      <c r="G22" s="142"/>
      <c r="H22" s="144"/>
      <c r="I22" s="142"/>
      <c r="J22" s="143"/>
    </row>
    <row r="23" spans="2:10">
      <c r="B23" s="147">
        <v>2.2999999999999998</v>
      </c>
      <c r="C23" s="135" t="s">
        <v>73</v>
      </c>
      <c r="D23" s="145">
        <v>154500000</v>
      </c>
      <c r="E23" s="142"/>
      <c r="F23" s="143"/>
      <c r="G23" s="142"/>
      <c r="H23" s="144"/>
      <c r="I23" s="142"/>
      <c r="J23" s="143"/>
    </row>
    <row r="24" spans="2:10">
      <c r="B24" s="147"/>
      <c r="C24" s="135"/>
      <c r="D24" s="148"/>
      <c r="E24" s="142"/>
      <c r="F24" s="143"/>
      <c r="G24" s="142"/>
      <c r="H24" s="144"/>
      <c r="I24" s="142"/>
      <c r="J24" s="143"/>
    </row>
    <row r="25" spans="2:10">
      <c r="B25" s="147">
        <v>2.4</v>
      </c>
      <c r="C25" s="135" t="s">
        <v>74</v>
      </c>
      <c r="D25" s="145">
        <v>11700000</v>
      </c>
      <c r="E25" s="142"/>
      <c r="F25" s="143"/>
      <c r="G25" s="142"/>
      <c r="H25" s="144"/>
      <c r="I25" s="142"/>
      <c r="J25" s="143"/>
    </row>
    <row r="26" spans="2:10">
      <c r="B26" s="147"/>
      <c r="C26" s="135"/>
      <c r="D26" s="148"/>
      <c r="E26" s="142"/>
      <c r="F26" s="143"/>
      <c r="G26" s="142"/>
      <c r="H26" s="144"/>
      <c r="I26" s="142"/>
      <c r="J26" s="143"/>
    </row>
    <row r="27" spans="2:10">
      <c r="B27" s="147">
        <v>2.5</v>
      </c>
      <c r="C27" s="135" t="s">
        <v>75</v>
      </c>
      <c r="D27" s="145">
        <v>7000000</v>
      </c>
      <c r="E27" s="142"/>
      <c r="F27" s="143"/>
      <c r="G27" s="142"/>
      <c r="H27" s="144"/>
      <c r="I27" s="142"/>
      <c r="J27" s="143"/>
    </row>
    <row r="28" spans="2:10">
      <c r="B28" s="147"/>
      <c r="C28" s="135"/>
      <c r="D28" s="148"/>
      <c r="E28" s="142"/>
      <c r="F28" s="143"/>
      <c r="G28" s="142"/>
      <c r="H28" s="144"/>
      <c r="I28" s="142"/>
      <c r="J28" s="143"/>
    </row>
    <row r="29" spans="2:10">
      <c r="B29" s="147">
        <v>2.6</v>
      </c>
      <c r="C29" s="135" t="s">
        <v>76</v>
      </c>
      <c r="D29" s="145">
        <v>300000</v>
      </c>
      <c r="E29" s="142"/>
      <c r="F29" s="143"/>
      <c r="G29" s="142"/>
      <c r="H29" s="144"/>
      <c r="I29" s="142"/>
      <c r="J29" s="143"/>
    </row>
    <row r="30" spans="2:10">
      <c r="B30" s="147"/>
      <c r="C30" s="135"/>
      <c r="D30" s="148"/>
      <c r="E30" s="142"/>
      <c r="F30" s="143"/>
      <c r="G30" s="142"/>
      <c r="H30" s="144"/>
      <c r="I30" s="142"/>
      <c r="J30" s="143"/>
    </row>
    <row r="31" spans="2:10">
      <c r="B31" s="147">
        <v>2.7</v>
      </c>
      <c r="C31" s="135" t="s">
        <v>77</v>
      </c>
      <c r="D31" s="145">
        <v>2600000</v>
      </c>
      <c r="E31" s="142"/>
      <c r="F31" s="143"/>
      <c r="G31" s="142"/>
      <c r="H31" s="144"/>
      <c r="I31" s="142"/>
      <c r="J31" s="143"/>
    </row>
    <row r="32" spans="2:10">
      <c r="B32" s="147"/>
      <c r="C32" s="135"/>
      <c r="D32" s="148"/>
      <c r="E32" s="142"/>
      <c r="F32" s="143"/>
      <c r="G32" s="142"/>
      <c r="H32" s="144"/>
      <c r="I32" s="142"/>
      <c r="J32" s="143"/>
    </row>
    <row r="33" spans="2:10">
      <c r="B33" s="147">
        <v>2.8</v>
      </c>
      <c r="C33" s="135" t="s">
        <v>78</v>
      </c>
      <c r="D33" s="145">
        <v>1000000</v>
      </c>
      <c r="E33" s="142"/>
      <c r="F33" s="143"/>
      <c r="G33" s="142"/>
      <c r="H33" s="144"/>
      <c r="I33" s="142"/>
      <c r="J33" s="143"/>
    </row>
    <row r="34" spans="2:10">
      <c r="B34" s="147"/>
      <c r="C34" s="135"/>
      <c r="D34" s="136"/>
      <c r="E34" s="142"/>
      <c r="F34" s="143"/>
      <c r="G34" s="142"/>
      <c r="H34" s="144"/>
      <c r="I34" s="142"/>
      <c r="J34" s="143"/>
    </row>
    <row r="35" spans="2:10">
      <c r="B35" s="147">
        <v>2.9</v>
      </c>
      <c r="C35" s="135" t="s">
        <v>79</v>
      </c>
      <c r="D35" s="145">
        <v>1300000</v>
      </c>
      <c r="E35" s="142"/>
      <c r="F35" s="143"/>
      <c r="G35" s="142"/>
      <c r="H35" s="144"/>
      <c r="I35" s="142"/>
      <c r="J35" s="143"/>
    </row>
    <row r="36" spans="2:10">
      <c r="B36" s="147"/>
      <c r="C36" s="135"/>
      <c r="D36" s="136"/>
      <c r="E36" s="142"/>
      <c r="F36" s="143"/>
      <c r="G36" s="142"/>
      <c r="H36" s="144"/>
      <c r="I36" s="142"/>
      <c r="J36" s="143"/>
    </row>
    <row r="37" spans="2:10">
      <c r="B37" s="149">
        <v>2.1</v>
      </c>
      <c r="C37" s="135" t="s">
        <v>80</v>
      </c>
      <c r="D37" s="145">
        <v>900000</v>
      </c>
      <c r="E37" s="142"/>
      <c r="F37" s="143"/>
      <c r="G37" s="142"/>
      <c r="H37" s="144"/>
      <c r="I37" s="142"/>
      <c r="J37" s="143"/>
    </row>
    <row r="38" spans="2:10">
      <c r="B38" s="149"/>
      <c r="C38" s="135"/>
      <c r="D38" s="148"/>
      <c r="E38" s="142"/>
      <c r="F38" s="143"/>
      <c r="G38" s="142"/>
      <c r="H38" s="144"/>
      <c r="I38" s="142"/>
      <c r="J38" s="143"/>
    </row>
    <row r="39" spans="2:10">
      <c r="B39" s="149">
        <v>2.11</v>
      </c>
      <c r="C39" s="135" t="s">
        <v>81</v>
      </c>
      <c r="D39" s="145">
        <v>1900000</v>
      </c>
      <c r="E39" s="142"/>
      <c r="F39" s="143"/>
      <c r="G39" s="142"/>
      <c r="H39" s="144"/>
      <c r="I39" s="142"/>
      <c r="J39" s="143"/>
    </row>
    <row r="40" spans="2:10">
      <c r="B40" s="149"/>
      <c r="C40" s="135"/>
      <c r="D40" s="145"/>
      <c r="E40" s="142"/>
      <c r="F40" s="143"/>
      <c r="G40" s="142"/>
      <c r="H40" s="144"/>
      <c r="I40" s="142"/>
      <c r="J40" s="143"/>
    </row>
    <row r="41" spans="2:10">
      <c r="B41" s="149">
        <v>2.12</v>
      </c>
      <c r="C41" s="135" t="s">
        <v>82</v>
      </c>
      <c r="D41" s="145">
        <v>57800000</v>
      </c>
      <c r="E41" s="142"/>
      <c r="F41" s="143"/>
      <c r="G41" s="142"/>
      <c r="H41" s="144"/>
      <c r="I41" s="142"/>
      <c r="J41" s="143"/>
    </row>
    <row r="42" spans="2:10">
      <c r="B42" s="149"/>
      <c r="C42" s="141"/>
      <c r="D42" s="136"/>
      <c r="E42" s="142"/>
      <c r="F42" s="143"/>
      <c r="G42" s="142"/>
      <c r="H42" s="144"/>
      <c r="I42" s="142"/>
      <c r="J42" s="143"/>
    </row>
    <row r="43" spans="2:10">
      <c r="B43" s="149">
        <v>2.13</v>
      </c>
      <c r="C43" s="135" t="s">
        <v>83</v>
      </c>
      <c r="D43" s="145">
        <v>63200000</v>
      </c>
      <c r="E43" s="142"/>
      <c r="F43" s="143"/>
      <c r="G43" s="142"/>
      <c r="H43" s="144"/>
      <c r="I43" s="142"/>
      <c r="J43" s="143"/>
    </row>
    <row r="44" spans="2:10">
      <c r="B44" s="149"/>
      <c r="C44" s="141"/>
      <c r="D44" s="148"/>
      <c r="E44" s="142"/>
      <c r="F44" s="143"/>
      <c r="G44" s="142"/>
      <c r="H44" s="144"/>
      <c r="I44" s="142"/>
      <c r="J44" s="143"/>
    </row>
    <row r="45" spans="2:10">
      <c r="B45" s="149">
        <v>2.14</v>
      </c>
      <c r="C45" s="135" t="s">
        <v>84</v>
      </c>
      <c r="D45" s="145">
        <v>30000000</v>
      </c>
      <c r="E45" s="142"/>
      <c r="F45" s="143"/>
      <c r="G45" s="142"/>
      <c r="H45" s="144"/>
      <c r="I45" s="142"/>
      <c r="J45" s="143"/>
    </row>
    <row r="46" spans="2:10">
      <c r="B46" s="149"/>
      <c r="C46" s="135"/>
      <c r="D46" s="148"/>
      <c r="E46" s="142"/>
      <c r="F46" s="143"/>
      <c r="G46" s="142"/>
      <c r="H46" s="144"/>
      <c r="I46" s="142"/>
      <c r="J46" s="143"/>
    </row>
    <row r="47" spans="2:10">
      <c r="B47" s="149">
        <v>2.15</v>
      </c>
      <c r="C47" s="135" t="s">
        <v>85</v>
      </c>
      <c r="D47" s="145">
        <v>2800000</v>
      </c>
      <c r="E47" s="142"/>
      <c r="F47" s="143"/>
      <c r="G47" s="142"/>
      <c r="H47" s="144"/>
      <c r="I47" s="142"/>
      <c r="J47" s="143"/>
    </row>
    <row r="48" spans="2:10">
      <c r="B48" s="149"/>
      <c r="C48" s="135"/>
      <c r="D48" s="148"/>
      <c r="E48" s="142"/>
      <c r="F48" s="143"/>
      <c r="G48" s="142"/>
      <c r="H48" s="144"/>
      <c r="I48" s="142"/>
      <c r="J48" s="143"/>
    </row>
    <row r="49" spans="2:10">
      <c r="B49" s="149">
        <v>2.16</v>
      </c>
      <c r="C49" s="135" t="s">
        <v>86</v>
      </c>
      <c r="D49" s="145">
        <v>9600000</v>
      </c>
      <c r="E49" s="142"/>
      <c r="F49" s="143"/>
      <c r="G49" s="142"/>
      <c r="H49" s="144"/>
      <c r="I49" s="142"/>
      <c r="J49" s="143"/>
    </row>
    <row r="50" spans="2:10">
      <c r="B50" s="149"/>
      <c r="C50" s="135"/>
      <c r="D50" s="148"/>
      <c r="E50" s="142"/>
      <c r="F50" s="143"/>
      <c r="G50" s="142"/>
      <c r="H50" s="144"/>
      <c r="I50" s="142"/>
      <c r="J50" s="143"/>
    </row>
    <row r="51" spans="2:10">
      <c r="B51" s="149">
        <v>2.17</v>
      </c>
      <c r="C51" s="146" t="s">
        <v>87</v>
      </c>
      <c r="D51" s="145">
        <v>12750000</v>
      </c>
      <c r="E51" s="142"/>
      <c r="F51" s="143"/>
      <c r="G51" s="142"/>
      <c r="H51" s="144"/>
      <c r="I51" s="142"/>
      <c r="J51" s="143"/>
    </row>
    <row r="52" spans="2:10">
      <c r="B52" s="149"/>
      <c r="C52" s="146"/>
      <c r="D52" s="148"/>
      <c r="E52" s="142"/>
      <c r="F52" s="143"/>
      <c r="G52" s="142"/>
      <c r="H52" s="144"/>
      <c r="I52" s="142"/>
      <c r="J52" s="143"/>
    </row>
    <row r="53" spans="2:10">
      <c r="B53" s="149">
        <v>2.1800000000000002</v>
      </c>
      <c r="C53" s="135" t="s">
        <v>88</v>
      </c>
      <c r="D53" s="145">
        <v>8000000</v>
      </c>
      <c r="E53" s="142"/>
      <c r="F53" s="143"/>
      <c r="G53" s="142"/>
      <c r="H53" s="144"/>
      <c r="I53" s="142"/>
      <c r="J53" s="143"/>
    </row>
    <row r="54" spans="2:10">
      <c r="B54" s="149"/>
      <c r="C54" s="135"/>
      <c r="D54" s="148"/>
      <c r="E54" s="142"/>
      <c r="F54" s="143"/>
      <c r="G54" s="142"/>
      <c r="H54" s="144"/>
      <c r="I54" s="142"/>
      <c r="J54" s="143"/>
    </row>
    <row r="55" spans="2:10" ht="31">
      <c r="B55" s="149">
        <v>2.19</v>
      </c>
      <c r="C55" s="135" t="s">
        <v>89</v>
      </c>
      <c r="D55" s="145">
        <v>28700000</v>
      </c>
      <c r="E55" s="142"/>
      <c r="F55" s="143"/>
      <c r="G55" s="142"/>
      <c r="H55" s="144"/>
      <c r="I55" s="142"/>
      <c r="J55" s="143"/>
    </row>
    <row r="56" spans="2:10">
      <c r="B56" s="149"/>
      <c r="C56" s="135"/>
      <c r="D56" s="145">
        <v>15000000</v>
      </c>
      <c r="E56" s="142"/>
      <c r="F56" s="143"/>
      <c r="G56" s="142"/>
      <c r="H56" s="144"/>
      <c r="I56" s="142"/>
      <c r="J56" s="143"/>
    </row>
    <row r="57" spans="2:10">
      <c r="B57" s="149">
        <v>2.2000000000000002</v>
      </c>
      <c r="C57" s="135" t="s">
        <v>90</v>
      </c>
      <c r="D57" s="148"/>
      <c r="E57" s="142"/>
      <c r="F57" s="143"/>
      <c r="G57" s="142"/>
      <c r="H57" s="144"/>
      <c r="I57" s="142"/>
      <c r="J57" s="143"/>
    </row>
    <row r="58" spans="2:10">
      <c r="B58" s="134"/>
      <c r="C58" s="135"/>
      <c r="D58" s="148"/>
      <c r="E58" s="142"/>
      <c r="F58" s="143"/>
      <c r="G58" s="142"/>
      <c r="H58" s="144"/>
      <c r="I58" s="142"/>
      <c r="J58" s="143"/>
    </row>
    <row r="59" spans="2:10">
      <c r="B59" s="150"/>
      <c r="C59" s="151"/>
      <c r="D59" s="152"/>
      <c r="E59" s="153"/>
      <c r="F59" s="154"/>
      <c r="G59" s="153"/>
      <c r="H59" s="154"/>
      <c r="I59" s="153"/>
      <c r="J59" s="154"/>
    </row>
    <row r="60" spans="2:10">
      <c r="B60" s="134"/>
      <c r="C60" s="141" t="s">
        <v>91</v>
      </c>
      <c r="D60" s="155">
        <f>SUM(D16:D58)</f>
        <v>420750000</v>
      </c>
      <c r="E60" s="156">
        <f>+F60/$D$60</f>
        <v>0</v>
      </c>
      <c r="F60" s="157">
        <f>SUM(F16:F58)</f>
        <v>0</v>
      </c>
      <c r="G60" s="156">
        <f>+H60/$D$60</f>
        <v>0</v>
      </c>
      <c r="H60" s="157">
        <f>SUM(H16:H58)</f>
        <v>0</v>
      </c>
      <c r="I60" s="156">
        <f>+J60/$D$60</f>
        <v>0</v>
      </c>
      <c r="J60" s="157">
        <f>SUM(J16:J58)</f>
        <v>0</v>
      </c>
    </row>
    <row r="61" spans="2:10">
      <c r="B61" s="158"/>
      <c r="C61" s="159"/>
      <c r="D61" s="160"/>
      <c r="E61" s="161"/>
      <c r="F61" s="162"/>
      <c r="G61" s="161"/>
      <c r="H61" s="162"/>
      <c r="I61" s="161"/>
      <c r="J61" s="162"/>
    </row>
    <row r="73" ht="15.75" customHeight="1"/>
  </sheetData>
  <sheetProtection selectLockedCells="1" selectUnlockedCells="1"/>
  <mergeCells count="6">
    <mergeCell ref="B11:J11"/>
    <mergeCell ref="D13:D15"/>
    <mergeCell ref="E13:J13"/>
    <mergeCell ref="E14:F14"/>
    <mergeCell ref="G14:H14"/>
    <mergeCell ref="I14:J14"/>
  </mergeCells>
  <pageMargins left="0.75" right="0" top="0.75" bottom="0.5" header="0.51180555555555551" footer="0.51180555555555551"/>
  <pageSetup paperSize="9" scale="69"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4"/>
  </sheetPr>
  <dimension ref="B2:J71"/>
  <sheetViews>
    <sheetView zoomScaleNormal="100" workbookViewId="0"/>
  </sheetViews>
  <sheetFormatPr defaultColWidth="9.08984375" defaultRowHeight="13"/>
  <cols>
    <col min="1" max="1" width="15.6328125" style="163" customWidth="1"/>
    <col min="2" max="2" width="5" style="163" customWidth="1"/>
    <col min="3" max="3" width="15.36328125" style="163" customWidth="1"/>
    <col min="4" max="4" width="7.08984375" style="163" customWidth="1"/>
    <col min="5" max="5" width="26.08984375" style="163" customWidth="1"/>
    <col min="6" max="6" width="19.36328125" style="163" customWidth="1"/>
    <col min="7" max="7" width="16.453125" style="163" customWidth="1"/>
    <col min="8" max="8" width="20.6328125" style="164" customWidth="1"/>
    <col min="9" max="9" width="1.54296875" style="163" customWidth="1"/>
    <col min="10" max="10" width="3.90625" style="163" customWidth="1"/>
    <col min="11" max="16384" width="9.08984375" style="163"/>
  </cols>
  <sheetData>
    <row r="2" spans="2:10" s="165" customFormat="1" ht="22.5" customHeight="1">
      <c r="B2" s="1020" t="s">
        <v>92</v>
      </c>
      <c r="C2" s="1020"/>
      <c r="D2" s="1020"/>
      <c r="E2" s="1020"/>
      <c r="F2" s="1020"/>
      <c r="G2" s="1020"/>
      <c r="H2" s="1020"/>
      <c r="I2" s="1020"/>
      <c r="J2" s="1020"/>
    </row>
    <row r="3" spans="2:10" s="165" customFormat="1" ht="22.5" customHeight="1">
      <c r="B3" s="1021" t="s">
        <v>93</v>
      </c>
      <c r="C3" s="1021"/>
      <c r="D3" s="1021"/>
      <c r="E3" s="1021"/>
      <c r="F3" s="1021"/>
      <c r="G3" s="1021"/>
      <c r="H3" s="1021"/>
      <c r="I3" s="1021"/>
      <c r="J3" s="1021"/>
    </row>
    <row r="4" spans="2:10" s="165" customFormat="1" ht="11.25" customHeight="1">
      <c r="B4" s="166"/>
      <c r="C4" s="167"/>
      <c r="D4" s="167"/>
      <c r="E4" s="167"/>
      <c r="F4" s="167"/>
      <c r="G4" s="167"/>
      <c r="H4" s="168"/>
      <c r="I4" s="167"/>
      <c r="J4" s="167"/>
    </row>
    <row r="5" spans="2:10" s="165" customFormat="1" ht="33.75" customHeight="1">
      <c r="B5" s="1022" t="s">
        <v>94</v>
      </c>
      <c r="C5" s="1022"/>
      <c r="D5" s="1022"/>
      <c r="E5" s="1022"/>
      <c r="F5" s="1022"/>
      <c r="G5" s="1022"/>
      <c r="H5" s="1022"/>
      <c r="I5" s="1022"/>
      <c r="J5" s="1022"/>
    </row>
    <row r="6" spans="2:10" s="165" customFormat="1" ht="11.25" customHeight="1">
      <c r="B6" s="169"/>
      <c r="C6" s="167"/>
      <c r="D6" s="167"/>
      <c r="E6" s="170"/>
      <c r="F6" s="167"/>
      <c r="G6" s="167"/>
      <c r="H6" s="163"/>
      <c r="I6" s="167"/>
      <c r="J6" s="167"/>
    </row>
    <row r="7" spans="2:10" ht="16.5" customHeight="1">
      <c r="B7" s="171" t="s">
        <v>52</v>
      </c>
      <c r="C7" s="172"/>
      <c r="D7" s="173" t="s">
        <v>95</v>
      </c>
      <c r="F7" s="172"/>
      <c r="G7" s="174" t="s">
        <v>96</v>
      </c>
      <c r="H7" s="175">
        <v>11</v>
      </c>
      <c r="I7" s="175"/>
      <c r="J7" s="176"/>
    </row>
    <row r="8" spans="2:10" ht="18.75" customHeight="1">
      <c r="B8" s="177" t="s">
        <v>97</v>
      </c>
      <c r="C8" s="178"/>
      <c r="D8" s="179" t="s">
        <v>98</v>
      </c>
      <c r="F8" s="178"/>
      <c r="G8" s="180" t="s">
        <v>99</v>
      </c>
      <c r="H8" s="181">
        <v>39873</v>
      </c>
      <c r="I8" s="182"/>
      <c r="J8" s="183"/>
    </row>
    <row r="9" spans="2:10" ht="18.75" customHeight="1">
      <c r="B9" s="177" t="s">
        <v>100</v>
      </c>
      <c r="C9" s="178"/>
      <c r="D9" s="184" t="s">
        <v>101</v>
      </c>
      <c r="F9" s="178"/>
      <c r="G9" s="180"/>
      <c r="H9" s="185"/>
      <c r="I9" s="182"/>
      <c r="J9" s="183"/>
    </row>
    <row r="10" spans="2:10" ht="14.25" customHeight="1">
      <c r="B10" s="177"/>
      <c r="C10" s="178"/>
      <c r="D10" s="184"/>
      <c r="F10" s="178"/>
      <c r="G10" s="180"/>
      <c r="H10" s="185"/>
      <c r="I10" s="182"/>
      <c r="J10" s="183"/>
    </row>
    <row r="11" spans="2:10" ht="18.75" customHeight="1">
      <c r="B11" s="186" t="s">
        <v>102</v>
      </c>
      <c r="C11" s="187"/>
      <c r="D11" s="188" t="s">
        <v>103</v>
      </c>
      <c r="F11" s="187"/>
      <c r="G11" s="187"/>
      <c r="H11" s="187"/>
      <c r="I11" s="187"/>
      <c r="J11" s="189"/>
    </row>
    <row r="12" spans="2:10" ht="25.5" customHeight="1">
      <c r="B12" s="190" t="s">
        <v>104</v>
      </c>
      <c r="C12" s="191"/>
      <c r="D12" s="191"/>
      <c r="E12" s="191"/>
      <c r="F12" s="1023">
        <f>H7</f>
        <v>11</v>
      </c>
      <c r="G12" s="1023"/>
      <c r="H12" s="1023"/>
      <c r="I12" s="192"/>
      <c r="J12" s="193"/>
    </row>
    <row r="13" spans="2:10" ht="18" customHeight="1"/>
    <row r="14" spans="2:10" ht="14">
      <c r="B14" s="194" t="s">
        <v>105</v>
      </c>
    </row>
    <row r="15" spans="2:10" ht="14">
      <c r="B15" s="194" t="s">
        <v>106</v>
      </c>
    </row>
    <row r="16" spans="2:10" ht="12" customHeight="1">
      <c r="B16" s="194"/>
      <c r="H16" s="195"/>
      <c r="I16" s="196"/>
    </row>
    <row r="17" spans="2:9" s="165" customFormat="1" ht="12" customHeight="1">
      <c r="B17" s="163"/>
      <c r="H17" s="197"/>
      <c r="I17" s="198"/>
    </row>
    <row r="18" spans="2:9" s="165" customFormat="1" ht="12" customHeight="1">
      <c r="B18" s="163"/>
      <c r="H18" s="197"/>
      <c r="I18" s="198"/>
    </row>
    <row r="19" spans="2:9" s="165" customFormat="1" ht="14">
      <c r="B19" s="163"/>
      <c r="C19" s="165" t="s">
        <v>107</v>
      </c>
      <c r="H19" s="199">
        <f>'Advance Payment'!G64</f>
        <v>54196050</v>
      </c>
      <c r="I19" s="198"/>
    </row>
    <row r="20" spans="2:9" s="165" customFormat="1" ht="11.25" customHeight="1">
      <c r="B20" s="163"/>
      <c r="H20" s="197"/>
      <c r="I20" s="198"/>
    </row>
    <row r="21" spans="2:9" s="165" customFormat="1" ht="14">
      <c r="B21" s="163"/>
      <c r="C21" s="165" t="s">
        <v>108</v>
      </c>
      <c r="H21" s="199" t="e">
        <f>'Payment Application'!K57</f>
        <v>#N/A</v>
      </c>
      <c r="I21" s="200"/>
    </row>
    <row r="22" spans="2:9" s="165" customFormat="1" ht="14">
      <c r="B22" s="163"/>
      <c r="C22" s="201" t="s">
        <v>109</v>
      </c>
      <c r="H22" s="202"/>
      <c r="I22" s="198"/>
    </row>
    <row r="23" spans="2:9" s="165" customFormat="1" ht="11.25" customHeight="1">
      <c r="B23" s="163"/>
      <c r="H23" s="202"/>
      <c r="I23" s="198"/>
    </row>
    <row r="24" spans="2:9" s="165" customFormat="1" ht="14">
      <c r="B24" s="163"/>
      <c r="C24" s="165" t="s">
        <v>110</v>
      </c>
      <c r="H24" s="199">
        <f>'Payment Application'!K49</f>
        <v>0</v>
      </c>
      <c r="I24" s="198"/>
    </row>
    <row r="25" spans="2:9" s="165" customFormat="1" ht="11.25" customHeight="1">
      <c r="B25" s="163"/>
      <c r="H25" s="203"/>
      <c r="I25" s="198"/>
    </row>
    <row r="26" spans="2:9" s="165" customFormat="1" ht="14">
      <c r="B26" s="163"/>
      <c r="C26" s="165" t="s">
        <v>111</v>
      </c>
      <c r="H26" s="199">
        <f>'Payment Application'!K66</f>
        <v>0</v>
      </c>
      <c r="I26" s="198"/>
    </row>
    <row r="27" spans="2:9" s="165" customFormat="1" ht="14">
      <c r="B27" s="163"/>
      <c r="C27" s="165" t="s">
        <v>112</v>
      </c>
      <c r="H27" s="203"/>
      <c r="I27" s="198"/>
    </row>
    <row r="28" spans="2:9" s="165" customFormat="1" ht="7.5" customHeight="1">
      <c r="H28" s="204"/>
      <c r="I28" s="205"/>
    </row>
    <row r="29" spans="2:9" s="165" customFormat="1" ht="7.5" customHeight="1">
      <c r="H29" s="206"/>
      <c r="I29" s="207"/>
    </row>
    <row r="30" spans="2:9" s="165" customFormat="1" ht="7.5" customHeight="1">
      <c r="H30" s="208"/>
      <c r="I30" s="209"/>
    </row>
    <row r="31" spans="2:9" s="165" customFormat="1" ht="15.5">
      <c r="C31" s="210" t="s">
        <v>113</v>
      </c>
      <c r="G31" s="211"/>
      <c r="H31" s="212" t="e">
        <f>SUM(H17:H28)</f>
        <v>#N/A</v>
      </c>
      <c r="I31" s="198"/>
    </row>
    <row r="32" spans="2:9" s="165" customFormat="1" ht="11.25" customHeight="1">
      <c r="H32" s="202"/>
      <c r="I32" s="198"/>
    </row>
    <row r="33" spans="3:9" s="165" customFormat="1" ht="14">
      <c r="C33" s="213" t="s">
        <v>114</v>
      </c>
      <c r="G33" s="214"/>
      <c r="H33" s="215">
        <f>-'Advance Payment'!J64</f>
        <v>0</v>
      </c>
      <c r="I33" s="198"/>
    </row>
    <row r="34" spans="3:9" s="165" customFormat="1" ht="14">
      <c r="C34" s="165" t="s">
        <v>115</v>
      </c>
      <c r="G34" s="214"/>
      <c r="H34" s="215"/>
      <c r="I34" s="198"/>
    </row>
    <row r="35" spans="3:9" s="165" customFormat="1" ht="14">
      <c r="C35" s="165" t="s">
        <v>116</v>
      </c>
      <c r="G35" s="214"/>
      <c r="H35" s="215">
        <v>-2654754.4</v>
      </c>
      <c r="I35" s="198"/>
    </row>
    <row r="36" spans="3:9" s="165" customFormat="1" ht="14">
      <c r="C36" s="165" t="s">
        <v>117</v>
      </c>
      <c r="G36" s="214"/>
      <c r="H36" s="215">
        <v>-999607</v>
      </c>
      <c r="I36" s="198"/>
    </row>
    <row r="37" spans="3:9" s="165" customFormat="1" ht="14">
      <c r="C37" s="165" t="s">
        <v>118</v>
      </c>
      <c r="G37" s="214"/>
      <c r="H37" s="215">
        <v>-806223.4</v>
      </c>
      <c r="I37" s="198"/>
    </row>
    <row r="38" spans="3:9" s="165" customFormat="1" ht="14">
      <c r="C38" s="165" t="s">
        <v>119</v>
      </c>
      <c r="G38" s="214"/>
      <c r="H38" s="215">
        <v>-1143169</v>
      </c>
      <c r="I38" s="198"/>
    </row>
    <row r="39" spans="3:9" s="165" customFormat="1" ht="14">
      <c r="C39" s="165" t="s">
        <v>120</v>
      </c>
      <c r="G39" s="214"/>
      <c r="H39" s="215">
        <v>-1880835</v>
      </c>
      <c r="I39" s="198"/>
    </row>
    <row r="40" spans="3:9" s="165" customFormat="1" ht="14">
      <c r="C40" s="165" t="s">
        <v>121</v>
      </c>
      <c r="G40" s="214"/>
      <c r="H40" s="215">
        <v>-1427250</v>
      </c>
      <c r="I40" s="198"/>
    </row>
    <row r="41" spans="3:9" s="165" customFormat="1" ht="14.25" customHeight="1">
      <c r="C41" s="216" t="s">
        <v>122</v>
      </c>
      <c r="H41" s="217">
        <v>-800000</v>
      </c>
      <c r="I41" s="198"/>
    </row>
    <row r="42" spans="3:9" s="165" customFormat="1" ht="14.25" customHeight="1">
      <c r="C42" s="216" t="s">
        <v>123</v>
      </c>
      <c r="H42" s="217">
        <v>-800000</v>
      </c>
      <c r="I42" s="198"/>
    </row>
    <row r="43" spans="3:9" s="165" customFormat="1" ht="14.25" customHeight="1">
      <c r="C43" s="216" t="s">
        <v>124</v>
      </c>
      <c r="H43" s="217">
        <v>-800000</v>
      </c>
      <c r="I43" s="198"/>
    </row>
    <row r="44" spans="3:9" s="165" customFormat="1" ht="11.25" customHeight="1">
      <c r="H44" s="218"/>
      <c r="I44" s="205"/>
    </row>
    <row r="45" spans="3:9" s="165" customFormat="1" ht="11.25" customHeight="1">
      <c r="H45" s="217"/>
      <c r="I45" s="198"/>
    </row>
    <row r="46" spans="3:9" s="165" customFormat="1" ht="15.5">
      <c r="C46" s="219" t="s">
        <v>125</v>
      </c>
      <c r="H46" s="220" t="e">
        <f>SUM(H31:H38)</f>
        <v>#N/A</v>
      </c>
      <c r="I46" s="198"/>
    </row>
    <row r="47" spans="3:9" s="165" customFormat="1" ht="14">
      <c r="H47" s="217"/>
      <c r="I47" s="198"/>
    </row>
    <row r="48" spans="3:9" s="165" customFormat="1" ht="14">
      <c r="C48" s="216"/>
      <c r="H48" s="202"/>
      <c r="I48" s="198"/>
    </row>
    <row r="49" spans="2:10" s="165" customFormat="1" ht="14">
      <c r="C49" s="213" t="s">
        <v>126</v>
      </c>
      <c r="H49" s="202" t="e">
        <f>'Payment Application'!K59</f>
        <v>#N/A</v>
      </c>
      <c r="I49" s="198"/>
    </row>
    <row r="50" spans="2:10" s="165" customFormat="1" ht="14">
      <c r="C50" s="213"/>
      <c r="H50" s="202"/>
      <c r="I50" s="198"/>
    </row>
    <row r="51" spans="2:10" s="165" customFormat="1" ht="14">
      <c r="C51" s="213" t="s">
        <v>127</v>
      </c>
      <c r="H51" s="202" t="e">
        <f>-H49</f>
        <v>#N/A</v>
      </c>
      <c r="I51" s="198"/>
    </row>
    <row r="52" spans="2:10" s="165" customFormat="1" ht="14">
      <c r="C52" s="216"/>
      <c r="H52" s="202"/>
      <c r="I52" s="198"/>
    </row>
    <row r="53" spans="2:10" s="165" customFormat="1" ht="14">
      <c r="C53" s="213" t="s">
        <v>128</v>
      </c>
      <c r="H53" s="202">
        <v>-61288954</v>
      </c>
      <c r="I53" s="198"/>
    </row>
    <row r="54" spans="2:10" s="165" customFormat="1" ht="11.25" customHeight="1">
      <c r="H54" s="215"/>
      <c r="I54" s="198"/>
    </row>
    <row r="55" spans="2:10" s="165" customFormat="1" ht="11.25" customHeight="1">
      <c r="H55" s="221"/>
      <c r="I55" s="222"/>
    </row>
    <row r="56" spans="2:10" s="165" customFormat="1" ht="15.5">
      <c r="C56" s="210" t="s">
        <v>129</v>
      </c>
      <c r="G56" s="211"/>
      <c r="H56" s="223" t="e">
        <f>SUM(H46:H54)</f>
        <v>#N/A</v>
      </c>
      <c r="I56" s="224"/>
    </row>
    <row r="57" spans="2:10" s="165" customFormat="1" ht="11.25" customHeight="1">
      <c r="H57" s="225"/>
      <c r="I57" s="226"/>
    </row>
    <row r="58" spans="2:10" s="165" customFormat="1" ht="11.25" customHeight="1">
      <c r="H58" s="227"/>
    </row>
    <row r="59" spans="2:10" s="165" customFormat="1" ht="3.75" customHeight="1">
      <c r="B59" s="228"/>
      <c r="C59" s="207"/>
      <c r="D59" s="207"/>
      <c r="E59" s="207"/>
      <c r="F59" s="207"/>
      <c r="G59" s="207"/>
      <c r="H59" s="229"/>
      <c r="I59" s="207"/>
      <c r="J59" s="230"/>
    </row>
    <row r="60" spans="2:10" s="165" customFormat="1" ht="14.25" customHeight="1">
      <c r="B60" s="231" t="s">
        <v>130</v>
      </c>
      <c r="H60" s="227"/>
      <c r="J60" s="232"/>
    </row>
    <row r="61" spans="2:10" s="165" customFormat="1" ht="14.25" customHeight="1">
      <c r="B61" s="233" t="str">
        <f>B2</f>
        <v>NASA MULTIPLEX L.L.C.</v>
      </c>
      <c r="C61" s="219"/>
      <c r="H61" s="227"/>
      <c r="J61" s="232"/>
    </row>
    <row r="62" spans="2:10" s="165" customFormat="1" ht="34.5" customHeight="1">
      <c r="B62" s="231"/>
      <c r="H62" s="227"/>
      <c r="J62" s="232"/>
    </row>
    <row r="63" spans="2:10" s="165" customFormat="1" ht="14.25" customHeight="1">
      <c r="B63" s="231"/>
      <c r="C63" s="165" t="s">
        <v>131</v>
      </c>
      <c r="H63" s="227"/>
      <c r="J63" s="232"/>
    </row>
    <row r="64" spans="2:10" s="165" customFormat="1" ht="14.25" customHeight="1">
      <c r="B64" s="234"/>
      <c r="C64" s="165" t="s">
        <v>132</v>
      </c>
      <c r="F64" s="235"/>
      <c r="H64" s="227"/>
      <c r="J64" s="232"/>
    </row>
    <row r="65" spans="2:10" s="165" customFormat="1" ht="4.5" customHeight="1">
      <c r="B65" s="236"/>
      <c r="C65" s="237"/>
      <c r="D65" s="237"/>
      <c r="E65" s="237"/>
      <c r="F65" s="237"/>
      <c r="G65" s="237"/>
      <c r="H65" s="238"/>
      <c r="I65" s="237"/>
      <c r="J65" s="239"/>
    </row>
    <row r="66" spans="2:10" s="165" customFormat="1" ht="8.25" customHeight="1">
      <c r="H66" s="227"/>
    </row>
    <row r="67" spans="2:10" s="165" customFormat="1" ht="16.5" customHeight="1">
      <c r="B67" s="1024" t="s">
        <v>133</v>
      </c>
      <c r="C67" s="1024"/>
      <c r="D67" s="172" t="s">
        <v>134</v>
      </c>
      <c r="E67" s="172"/>
      <c r="F67" s="207"/>
      <c r="G67" s="207"/>
      <c r="H67" s="229"/>
      <c r="I67" s="207"/>
      <c r="J67" s="230"/>
    </row>
    <row r="68" spans="2:10" s="165" customFormat="1" ht="16.5" customHeight="1">
      <c r="B68" s="1024"/>
      <c r="C68" s="1024"/>
      <c r="D68" s="187" t="s">
        <v>135</v>
      </c>
      <c r="E68" s="187"/>
      <c r="F68" s="237"/>
      <c r="G68" s="237"/>
      <c r="H68" s="238"/>
      <c r="I68" s="237"/>
      <c r="J68" s="239"/>
    </row>
    <row r="69" spans="2:10" s="165" customFormat="1" ht="7.5" customHeight="1">
      <c r="H69" s="227"/>
    </row>
    <row r="70" spans="2:10" ht="14.25" customHeight="1">
      <c r="H70" s="240"/>
    </row>
    <row r="71" spans="2:10" ht="14">
      <c r="H71" s="241"/>
    </row>
  </sheetData>
  <sheetProtection selectLockedCells="1" selectUnlockedCells="1"/>
  <mergeCells count="5">
    <mergeCell ref="B2:J2"/>
    <mergeCell ref="B3:J3"/>
    <mergeCell ref="B5:J5"/>
    <mergeCell ref="F12:H12"/>
    <mergeCell ref="B67:C68"/>
  </mergeCells>
  <printOptions horizontalCentered="1"/>
  <pageMargins left="0.75" right="0" top="0.75" bottom="0.5" header="0.51180555555555551" footer="0.51180555555555551"/>
  <pageSetup paperSize="9" scale="75" firstPageNumber="0" orientation="portrait" horizontalDpi="300"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44"/>
  </sheetPr>
  <dimension ref="A2:K80"/>
  <sheetViews>
    <sheetView zoomScaleNormal="100" workbookViewId="0"/>
  </sheetViews>
  <sheetFormatPr defaultColWidth="9.08984375" defaultRowHeight="14"/>
  <cols>
    <col min="1" max="1" width="15.6328125" style="182" customWidth="1"/>
    <col min="2" max="2" width="4.453125" style="242" customWidth="1"/>
    <col min="3" max="3" width="5" style="182" customWidth="1"/>
    <col min="4" max="4" width="7.36328125" style="182" customWidth="1"/>
    <col min="5" max="5" width="1.90625" style="182" customWidth="1"/>
    <col min="6" max="6" width="22.90625" style="182" customWidth="1"/>
    <col min="7" max="7" width="7.6328125" style="243" customWidth="1"/>
    <col min="8" max="8" width="21.453125" style="243" customWidth="1"/>
    <col min="9" max="9" width="18.90625" style="244" customWidth="1"/>
    <col min="10" max="10" width="7.6328125" style="243" customWidth="1"/>
    <col min="11" max="11" width="23.6328125" style="182" customWidth="1"/>
    <col min="12" max="16384" width="9.08984375" style="182"/>
  </cols>
  <sheetData>
    <row r="2" spans="1:11" ht="15.5">
      <c r="A2" s="245"/>
      <c r="B2" s="246" t="s">
        <v>136</v>
      </c>
      <c r="C2" s="247"/>
      <c r="D2" s="247"/>
      <c r="E2" s="247"/>
      <c r="F2" s="247"/>
      <c r="G2" s="248"/>
      <c r="H2" s="248"/>
      <c r="I2" s="249"/>
      <c r="J2" s="248"/>
      <c r="K2" s="247"/>
    </row>
    <row r="3" spans="1:11" ht="15.5">
      <c r="A3" s="250"/>
      <c r="B3" s="251" t="s">
        <v>95</v>
      </c>
      <c r="C3" s="252"/>
      <c r="D3" s="252"/>
      <c r="E3" s="252"/>
      <c r="F3" s="252"/>
      <c r="G3" s="252"/>
      <c r="H3" s="252"/>
      <c r="I3" s="252"/>
      <c r="J3" s="252"/>
      <c r="K3" s="252"/>
    </row>
    <row r="4" spans="1:11" ht="15.5">
      <c r="A4" s="250"/>
      <c r="B4" s="251"/>
      <c r="C4" s="252"/>
      <c r="D4" s="252"/>
      <c r="E4" s="252"/>
      <c r="F4" s="252"/>
      <c r="G4" s="252"/>
      <c r="H4" s="252"/>
      <c r="I4" s="252"/>
      <c r="J4" s="252"/>
      <c r="K4" s="252"/>
    </row>
    <row r="5" spans="1:11" ht="15.5">
      <c r="A5" s="245"/>
      <c r="B5" s="246" t="s">
        <v>137</v>
      </c>
      <c r="C5" s="247"/>
      <c r="D5" s="247"/>
      <c r="E5" s="247"/>
      <c r="F5" s="247"/>
      <c r="G5" s="253"/>
      <c r="H5" s="182"/>
      <c r="I5" s="182"/>
      <c r="J5" s="182"/>
      <c r="K5" s="121">
        <f>+'Contractor''s Application'!H8</f>
        <v>39873</v>
      </c>
    </row>
    <row r="7" spans="1:11" ht="20.25" customHeight="1">
      <c r="B7" s="254" t="str">
        <f>'Contractor''s Application'!G7</f>
        <v>Application No:</v>
      </c>
      <c r="C7" s="255"/>
      <c r="D7" s="255"/>
      <c r="E7" s="255"/>
      <c r="F7" s="255"/>
      <c r="G7" s="256"/>
      <c r="H7" s="257"/>
      <c r="I7" s="257"/>
      <c r="J7" s="258"/>
      <c r="K7" s="258">
        <v>11</v>
      </c>
    </row>
    <row r="8" spans="1:11" ht="20.25" customHeight="1">
      <c r="B8" s="254"/>
      <c r="C8" s="255"/>
      <c r="D8" s="255"/>
      <c r="E8" s="255"/>
      <c r="F8" s="255"/>
      <c r="G8" s="256"/>
      <c r="H8" s="257"/>
      <c r="I8" s="257"/>
      <c r="J8" s="258"/>
      <c r="K8" s="258"/>
    </row>
    <row r="9" spans="1:11" ht="33.75" customHeight="1">
      <c r="B9" s="259"/>
      <c r="C9" s="260"/>
      <c r="D9" s="260"/>
      <c r="E9" s="260"/>
      <c r="F9" s="260"/>
      <c r="G9" s="261"/>
      <c r="H9" s="262" t="s">
        <v>61</v>
      </c>
      <c r="I9" s="263" t="s">
        <v>138</v>
      </c>
      <c r="J9" s="264"/>
      <c r="K9" s="265" t="s">
        <v>139</v>
      </c>
    </row>
    <row r="10" spans="1:11" ht="20.25" customHeight="1">
      <c r="B10" s="257"/>
      <c r="C10" s="255"/>
      <c r="D10" s="255"/>
      <c r="E10" s="255"/>
      <c r="F10" s="255"/>
      <c r="G10" s="256"/>
      <c r="H10" s="256"/>
      <c r="I10" s="266"/>
      <c r="J10" s="266"/>
      <c r="K10" s="266"/>
    </row>
    <row r="11" spans="1:11" ht="20.25" customHeight="1">
      <c r="A11" s="255"/>
      <c r="B11" s="257">
        <v>1</v>
      </c>
      <c r="C11" s="267" t="s">
        <v>140</v>
      </c>
      <c r="D11" s="255"/>
      <c r="E11" s="255"/>
      <c r="F11" s="255"/>
      <c r="G11" s="256"/>
      <c r="H11" s="268">
        <v>204300000</v>
      </c>
      <c r="I11" s="269">
        <f>+'Structure-Temp'!F46</f>
        <v>0</v>
      </c>
      <c r="J11" s="266"/>
      <c r="K11" s="268"/>
    </row>
    <row r="12" spans="1:11" ht="20.25" customHeight="1">
      <c r="A12" s="255"/>
      <c r="B12" s="257"/>
      <c r="C12" s="255" t="s">
        <v>141</v>
      </c>
      <c r="D12" s="255"/>
      <c r="E12" s="255"/>
      <c r="F12" s="255"/>
      <c r="G12" s="256"/>
      <c r="H12" s="270"/>
      <c r="I12" s="266"/>
      <c r="J12" s="266"/>
      <c r="K12" s="268"/>
    </row>
    <row r="13" spans="1:11" ht="20.25" customHeight="1">
      <c r="A13" s="255"/>
      <c r="B13" s="257"/>
      <c r="C13" s="255"/>
      <c r="D13" s="255"/>
      <c r="E13" s="255"/>
      <c r="F13" s="255"/>
      <c r="G13" s="256"/>
      <c r="H13" s="270"/>
      <c r="I13" s="266"/>
      <c r="J13" s="266"/>
      <c r="K13" s="268"/>
    </row>
    <row r="14" spans="1:11" ht="20.25" customHeight="1">
      <c r="A14" s="255"/>
      <c r="B14" s="257">
        <v>2</v>
      </c>
      <c r="C14" s="267" t="s">
        <v>142</v>
      </c>
      <c r="D14" s="255"/>
      <c r="E14" s="255"/>
      <c r="F14" s="255"/>
      <c r="G14" s="256"/>
      <c r="H14" s="268">
        <v>420750000</v>
      </c>
      <c r="I14" s="269">
        <v>0</v>
      </c>
      <c r="J14" s="266"/>
      <c r="K14" s="268"/>
    </row>
    <row r="15" spans="1:11" ht="20.25" customHeight="1">
      <c r="A15" s="255"/>
      <c r="B15" s="257"/>
      <c r="C15" s="255" t="s">
        <v>141</v>
      </c>
      <c r="D15" s="255"/>
      <c r="E15" s="255"/>
      <c r="F15" s="255"/>
      <c r="G15" s="256"/>
      <c r="H15" s="270"/>
      <c r="I15" s="266"/>
      <c r="J15" s="266"/>
      <c r="K15" s="268"/>
    </row>
    <row r="16" spans="1:11" ht="20.25" customHeight="1">
      <c r="A16" s="255"/>
      <c r="B16" s="257"/>
      <c r="C16" s="255"/>
      <c r="D16" s="255"/>
      <c r="E16" s="255"/>
      <c r="F16" s="255"/>
      <c r="G16" s="256"/>
      <c r="H16" s="270"/>
      <c r="I16" s="266"/>
      <c r="J16" s="266"/>
      <c r="K16" s="268"/>
    </row>
    <row r="17" spans="1:11" ht="18" customHeight="1">
      <c r="A17" s="255"/>
      <c r="B17" s="257">
        <v>3</v>
      </c>
      <c r="C17" s="267" t="s">
        <v>143</v>
      </c>
      <c r="D17" s="255"/>
      <c r="E17" s="255"/>
      <c r="F17" s="255"/>
      <c r="G17" s="256"/>
      <c r="H17" s="270"/>
      <c r="I17" s="271"/>
      <c r="J17" s="266"/>
      <c r="K17" s="268"/>
    </row>
    <row r="18" spans="1:11">
      <c r="A18" s="255"/>
      <c r="B18" s="257"/>
      <c r="C18" s="255"/>
      <c r="D18" s="255"/>
      <c r="E18" s="255"/>
      <c r="F18" s="255"/>
      <c r="G18" s="256"/>
      <c r="H18" s="270"/>
      <c r="I18" s="271"/>
      <c r="J18" s="266"/>
      <c r="K18" s="268"/>
    </row>
    <row r="19" spans="1:11" ht="18" customHeight="1">
      <c r="A19" s="255"/>
      <c r="B19" s="257"/>
      <c r="C19" s="254">
        <v>3.1</v>
      </c>
      <c r="D19" s="267" t="s">
        <v>144</v>
      </c>
      <c r="E19" s="267"/>
      <c r="F19" s="267"/>
      <c r="G19" s="256"/>
      <c r="H19" s="268">
        <v>10439000</v>
      </c>
      <c r="I19" s="269">
        <f>+Design!F19</f>
        <v>6119850</v>
      </c>
      <c r="J19" s="266"/>
      <c r="K19" s="268"/>
    </row>
    <row r="20" spans="1:11" ht="18" customHeight="1">
      <c r="A20" s="255"/>
      <c r="B20" s="257"/>
      <c r="C20" s="255" t="s">
        <v>141</v>
      </c>
      <c r="D20" s="255"/>
      <c r="E20" s="255"/>
      <c r="F20" s="255"/>
      <c r="G20" s="256"/>
      <c r="H20" s="272"/>
      <c r="I20" s="269"/>
      <c r="J20" s="266"/>
      <c r="K20" s="268"/>
    </row>
    <row r="21" spans="1:11" ht="18" customHeight="1">
      <c r="A21" s="255"/>
      <c r="B21" s="257"/>
      <c r="C21" s="255"/>
      <c r="D21" s="255"/>
      <c r="E21" s="255"/>
      <c r="F21" s="255"/>
      <c r="G21" s="256"/>
      <c r="H21" s="272"/>
      <c r="I21" s="269"/>
      <c r="J21" s="266"/>
      <c r="K21" s="268"/>
    </row>
    <row r="22" spans="1:11" ht="18" customHeight="1">
      <c r="A22" s="255"/>
      <c r="B22" s="257"/>
      <c r="C22" s="254">
        <v>3.2</v>
      </c>
      <c r="D22" s="267" t="s">
        <v>145</v>
      </c>
      <c r="E22" s="267"/>
      <c r="F22" s="267"/>
      <c r="G22" s="256"/>
      <c r="H22" s="268">
        <v>1561000</v>
      </c>
      <c r="I22" s="269">
        <f>+Design!F25</f>
        <v>528000</v>
      </c>
      <c r="J22" s="266"/>
      <c r="K22" s="268"/>
    </row>
    <row r="23" spans="1:11" ht="18" customHeight="1">
      <c r="A23" s="255"/>
      <c r="B23" s="257"/>
      <c r="C23" s="255" t="s">
        <v>141</v>
      </c>
      <c r="D23" s="255"/>
      <c r="E23" s="255"/>
      <c r="F23" s="255"/>
      <c r="G23" s="256"/>
      <c r="H23" s="273"/>
      <c r="I23" s="269"/>
      <c r="J23" s="266"/>
      <c r="K23" s="268"/>
    </row>
    <row r="24" spans="1:11" ht="18" customHeight="1">
      <c r="A24" s="255"/>
      <c r="B24" s="257"/>
      <c r="C24" s="255"/>
      <c r="D24" s="255"/>
      <c r="E24" s="255"/>
      <c r="F24" s="255"/>
      <c r="G24" s="256"/>
      <c r="H24" s="272"/>
      <c r="I24" s="269"/>
      <c r="J24" s="266"/>
      <c r="K24" s="268"/>
    </row>
    <row r="25" spans="1:11" ht="18" customHeight="1">
      <c r="A25" s="255"/>
      <c r="B25" s="257">
        <v>4</v>
      </c>
      <c r="C25" s="267" t="s">
        <v>146</v>
      </c>
      <c r="D25" s="255"/>
      <c r="E25" s="255"/>
      <c r="F25" s="255"/>
      <c r="G25" s="256"/>
      <c r="H25" s="268">
        <v>80000000</v>
      </c>
      <c r="I25" s="269">
        <f>'Prelim-Temp'!F56</f>
        <v>0</v>
      </c>
      <c r="J25" s="266"/>
      <c r="K25" s="268"/>
    </row>
    <row r="26" spans="1:11" ht="18" customHeight="1">
      <c r="A26" s="255"/>
      <c r="B26" s="257"/>
      <c r="C26" s="255" t="s">
        <v>141</v>
      </c>
      <c r="D26" s="255"/>
      <c r="E26" s="255"/>
      <c r="F26" s="255"/>
      <c r="G26" s="256"/>
      <c r="H26" s="272"/>
      <c r="I26" s="271"/>
      <c r="J26" s="266"/>
      <c r="K26" s="268"/>
    </row>
    <row r="27" spans="1:11" ht="18" customHeight="1">
      <c r="A27" s="255"/>
      <c r="B27" s="257"/>
      <c r="C27" s="255"/>
      <c r="D27" s="255"/>
      <c r="E27" s="255"/>
      <c r="F27" s="255"/>
      <c r="G27" s="256"/>
      <c r="H27" s="272"/>
      <c r="I27" s="271"/>
      <c r="J27" s="266"/>
      <c r="K27" s="268"/>
    </row>
    <row r="28" spans="1:11" ht="18" customHeight="1">
      <c r="A28" s="255"/>
      <c r="B28" s="257">
        <v>5</v>
      </c>
      <c r="C28" s="267" t="s">
        <v>147</v>
      </c>
      <c r="D28" s="255"/>
      <c r="E28" s="255"/>
      <c r="F28" s="255"/>
      <c r="G28" s="256"/>
      <c r="H28" s="268">
        <v>2820000</v>
      </c>
      <c r="I28" s="269">
        <f>+'Enabling Works Attendances'!J68</f>
        <v>1794548</v>
      </c>
      <c r="J28" s="266"/>
      <c r="K28" s="270"/>
    </row>
    <row r="29" spans="1:11" ht="18" customHeight="1">
      <c r="A29" s="255"/>
      <c r="B29" s="257"/>
      <c r="C29" s="255" t="s">
        <v>141</v>
      </c>
      <c r="D29" s="255"/>
      <c r="E29" s="255"/>
      <c r="F29" s="255"/>
      <c r="G29" s="256"/>
      <c r="H29" s="272"/>
      <c r="I29" s="271"/>
      <c r="J29" s="266"/>
      <c r="K29" s="270"/>
    </row>
    <row r="30" spans="1:11" ht="18" customHeight="1">
      <c r="A30" s="255"/>
      <c r="B30" s="257"/>
      <c r="C30" s="255"/>
      <c r="D30" s="255"/>
      <c r="E30" s="255"/>
      <c r="F30" s="255"/>
      <c r="G30" s="256"/>
      <c r="H30" s="272"/>
      <c r="I30" s="271"/>
      <c r="J30" s="266"/>
      <c r="K30" s="270"/>
    </row>
    <row r="31" spans="1:11" ht="18" customHeight="1">
      <c r="A31" s="255"/>
      <c r="B31" s="257">
        <v>6</v>
      </c>
      <c r="C31" s="267" t="s">
        <v>148</v>
      </c>
      <c r="D31" s="255"/>
      <c r="E31" s="255"/>
      <c r="F31" s="255"/>
      <c r="G31" s="256"/>
      <c r="H31" s="268">
        <v>2000000</v>
      </c>
      <c r="I31" s="269">
        <f>+'PI Insurance'!J68</f>
        <v>437500</v>
      </c>
      <c r="J31" s="266"/>
      <c r="K31" s="270"/>
    </row>
    <row r="32" spans="1:11">
      <c r="A32" s="255"/>
      <c r="B32" s="257"/>
      <c r="C32" s="255" t="s">
        <v>141</v>
      </c>
      <c r="D32" s="255"/>
      <c r="E32" s="255"/>
      <c r="F32" s="255"/>
      <c r="G32" s="256"/>
      <c r="H32" s="272"/>
      <c r="I32" s="271"/>
      <c r="J32" s="266"/>
      <c r="K32" s="270"/>
    </row>
    <row r="33" spans="1:11">
      <c r="A33" s="255"/>
      <c r="B33" s="257"/>
      <c r="C33" s="255"/>
      <c r="D33" s="255"/>
      <c r="E33" s="255"/>
      <c r="F33" s="255"/>
      <c r="G33" s="256"/>
      <c r="H33" s="272"/>
      <c r="I33" s="271"/>
      <c r="J33" s="266"/>
      <c r="K33" s="270"/>
    </row>
    <row r="34" spans="1:11" s="274" customFormat="1">
      <c r="A34" s="255"/>
      <c r="B34" s="257">
        <v>7</v>
      </c>
      <c r="C34" s="267" t="s">
        <v>149</v>
      </c>
      <c r="D34" s="255"/>
      <c r="E34" s="255"/>
      <c r="F34" s="255"/>
      <c r="G34" s="256"/>
      <c r="H34" s="269">
        <v>0</v>
      </c>
      <c r="I34" s="269" t="e">
        <f>#N/A</f>
        <v>#N/A</v>
      </c>
      <c r="J34" s="266"/>
      <c r="K34" s="270"/>
    </row>
    <row r="35" spans="1:11" s="274" customFormat="1">
      <c r="A35" s="255"/>
      <c r="B35" s="257"/>
      <c r="C35" s="255" t="s">
        <v>141</v>
      </c>
      <c r="D35" s="255"/>
      <c r="E35" s="255"/>
      <c r="F35" s="255"/>
      <c r="G35" s="256"/>
      <c r="H35" s="272"/>
      <c r="I35" s="269"/>
      <c r="J35" s="266"/>
      <c r="K35" s="270"/>
    </row>
    <row r="36" spans="1:11" ht="18" customHeight="1">
      <c r="A36" s="255"/>
      <c r="B36" s="257"/>
      <c r="C36" s="267"/>
      <c r="D36" s="255"/>
      <c r="E36" s="255"/>
      <c r="F36" s="255"/>
      <c r="G36" s="256"/>
      <c r="H36" s="272"/>
      <c r="I36" s="271"/>
      <c r="J36" s="266"/>
      <c r="K36" s="270"/>
    </row>
    <row r="37" spans="1:11">
      <c r="A37" s="255"/>
      <c r="B37" s="257">
        <v>8</v>
      </c>
      <c r="C37" s="267" t="s">
        <v>150</v>
      </c>
      <c r="D37" s="255"/>
      <c r="E37" s="255"/>
      <c r="F37" s="255"/>
      <c r="G37" s="256"/>
      <c r="H37" s="269">
        <v>0</v>
      </c>
      <c r="I37" s="269">
        <v>0</v>
      </c>
      <c r="J37" s="266"/>
      <c r="K37" s="270"/>
    </row>
    <row r="38" spans="1:11" s="274" customFormat="1" ht="18" customHeight="1">
      <c r="A38" s="255"/>
      <c r="B38" s="257"/>
      <c r="C38" s="255" t="s">
        <v>141</v>
      </c>
      <c r="D38" s="255"/>
      <c r="E38" s="255"/>
      <c r="F38" s="255"/>
      <c r="G38" s="256"/>
      <c r="H38" s="272"/>
      <c r="I38" s="271"/>
      <c r="J38" s="266"/>
      <c r="K38" s="270"/>
    </row>
    <row r="39" spans="1:11" ht="18" customHeight="1">
      <c r="A39" s="255"/>
      <c r="B39" s="257"/>
      <c r="C39" s="267"/>
      <c r="D39" s="255"/>
      <c r="E39" s="255"/>
      <c r="F39" s="255"/>
      <c r="G39" s="256"/>
      <c r="H39" s="272"/>
      <c r="I39" s="271"/>
      <c r="J39" s="266"/>
      <c r="K39" s="270"/>
    </row>
    <row r="40" spans="1:11" s="274" customFormat="1" ht="18" customHeight="1">
      <c r="A40" s="255"/>
      <c r="B40" s="257"/>
      <c r="C40" s="255"/>
      <c r="D40" s="255"/>
      <c r="E40" s="255"/>
      <c r="F40" s="255"/>
      <c r="G40" s="256"/>
      <c r="H40" s="275"/>
      <c r="I40" s="276"/>
      <c r="J40" s="277"/>
      <c r="K40" s="278"/>
    </row>
    <row r="41" spans="1:11" s="274" customFormat="1" ht="18" customHeight="1">
      <c r="A41" s="255"/>
      <c r="B41" s="257"/>
      <c r="C41" s="255"/>
      <c r="D41" s="255"/>
      <c r="E41" s="255"/>
      <c r="F41" s="255"/>
      <c r="G41" s="256"/>
      <c r="H41" s="272"/>
      <c r="I41" s="271"/>
      <c r="J41" s="266"/>
      <c r="K41" s="270"/>
    </row>
    <row r="42" spans="1:11" s="274" customFormat="1" ht="18" customHeight="1">
      <c r="A42" s="255"/>
      <c r="B42" s="257"/>
      <c r="C42" s="255"/>
      <c r="D42" s="255"/>
      <c r="E42" s="255"/>
      <c r="F42" s="267" t="s">
        <v>151</v>
      </c>
      <c r="G42" s="257"/>
      <c r="H42" s="268">
        <f>SUM(H11:H40)</f>
        <v>721870000</v>
      </c>
      <c r="I42" s="279"/>
      <c r="J42" s="280"/>
      <c r="K42" s="281" t="e">
        <f>SUM(I11:I39)</f>
        <v>#N/A</v>
      </c>
    </row>
    <row r="43" spans="1:11" s="274" customFormat="1" ht="18" customHeight="1">
      <c r="A43" s="255"/>
      <c r="B43" s="257"/>
      <c r="C43" s="255"/>
      <c r="D43" s="255"/>
      <c r="E43" s="255"/>
      <c r="F43" s="255"/>
      <c r="G43" s="256"/>
      <c r="H43" s="272"/>
      <c r="I43" s="271"/>
      <c r="J43" s="266"/>
      <c r="K43" s="270"/>
    </row>
    <row r="44" spans="1:11" s="274" customFormat="1" ht="18" customHeight="1">
      <c r="A44" s="255"/>
      <c r="B44" s="257">
        <v>9</v>
      </c>
      <c r="C44" s="267" t="s">
        <v>152</v>
      </c>
      <c r="D44" s="255"/>
      <c r="E44" s="255"/>
      <c r="F44" s="282">
        <v>0.1</v>
      </c>
      <c r="G44" s="256"/>
      <c r="H44" s="268">
        <v>72187000</v>
      </c>
      <c r="I44" s="271"/>
      <c r="J44" s="266"/>
      <c r="K44" s="272" t="e">
        <f>K42*F44</f>
        <v>#N/A</v>
      </c>
    </row>
    <row r="45" spans="1:11">
      <c r="A45" s="255"/>
      <c r="B45" s="257"/>
      <c r="C45" s="267"/>
      <c r="D45" s="255"/>
      <c r="E45" s="255"/>
      <c r="F45" s="255"/>
      <c r="G45" s="256"/>
      <c r="H45" s="272"/>
      <c r="I45" s="276"/>
      <c r="J45" s="277"/>
      <c r="K45" s="276"/>
    </row>
    <row r="46" spans="1:11">
      <c r="A46" s="255"/>
      <c r="B46" s="257"/>
      <c r="C46" s="267"/>
      <c r="D46" s="255"/>
      <c r="E46" s="255"/>
      <c r="F46" s="255"/>
      <c r="G46" s="256"/>
      <c r="H46" s="283"/>
      <c r="I46" s="271"/>
      <c r="J46" s="266"/>
      <c r="K46" s="271"/>
    </row>
    <row r="47" spans="1:11" ht="18" customHeight="1">
      <c r="A47" s="255"/>
      <c r="B47" s="257"/>
      <c r="C47" s="255"/>
      <c r="D47" s="255"/>
      <c r="E47" s="255"/>
      <c r="F47" s="255"/>
      <c r="G47" s="256"/>
      <c r="H47" s="281">
        <f>SUM(H41:H45)</f>
        <v>794057000</v>
      </c>
      <c r="I47" s="271"/>
      <c r="J47" s="266"/>
      <c r="K47" s="281" t="e">
        <f>SUM(K41:K45)</f>
        <v>#N/A</v>
      </c>
    </row>
    <row r="48" spans="1:11" ht="18" customHeight="1">
      <c r="A48" s="255"/>
      <c r="B48" s="257"/>
      <c r="C48" s="255"/>
      <c r="D48" s="255"/>
      <c r="E48" s="255"/>
      <c r="F48" s="255"/>
      <c r="G48" s="256"/>
      <c r="H48" s="284"/>
      <c r="I48" s="271"/>
      <c r="J48" s="255"/>
      <c r="K48" s="271"/>
    </row>
    <row r="49" spans="1:11" ht="18" customHeight="1">
      <c r="A49" s="255"/>
      <c r="B49" s="257">
        <v>10</v>
      </c>
      <c r="C49" s="267" t="s">
        <v>153</v>
      </c>
      <c r="D49" s="255"/>
      <c r="E49" s="255"/>
      <c r="F49" s="255"/>
      <c r="G49" s="256"/>
      <c r="H49" s="284"/>
      <c r="I49" s="271"/>
      <c r="J49" s="266"/>
      <c r="K49" s="271"/>
    </row>
    <row r="50" spans="1:11">
      <c r="A50" s="255"/>
      <c r="B50" s="257"/>
      <c r="C50" s="255"/>
      <c r="D50" s="255"/>
      <c r="E50" s="255"/>
      <c r="F50" s="255"/>
      <c r="G50" s="256"/>
      <c r="H50" s="284"/>
      <c r="I50" s="271"/>
      <c r="J50" s="266"/>
      <c r="K50" s="271"/>
    </row>
    <row r="51" spans="1:11" ht="18" customHeight="1">
      <c r="A51" s="255"/>
      <c r="B51" s="257"/>
      <c r="C51" s="285">
        <v>11.1</v>
      </c>
      <c r="D51" s="255" t="s">
        <v>154</v>
      </c>
      <c r="E51" s="255"/>
      <c r="F51" s="255"/>
      <c r="G51" s="256"/>
      <c r="H51" s="284"/>
      <c r="I51" s="269"/>
      <c r="J51" s="266"/>
      <c r="K51" s="269">
        <v>0</v>
      </c>
    </row>
    <row r="52" spans="1:11" ht="18" customHeight="1">
      <c r="A52" s="255"/>
      <c r="B52" s="257"/>
      <c r="C52" s="285"/>
      <c r="D52" s="255"/>
      <c r="E52" s="255"/>
      <c r="F52" s="255"/>
      <c r="G52" s="256"/>
      <c r="H52" s="284"/>
      <c r="I52" s="269"/>
      <c r="J52" s="266"/>
      <c r="K52" s="269"/>
    </row>
    <row r="53" spans="1:11" ht="18" customHeight="1">
      <c r="A53" s="255"/>
      <c r="B53" s="257">
        <v>11</v>
      </c>
      <c r="C53" s="267" t="s">
        <v>155</v>
      </c>
      <c r="D53" s="255"/>
      <c r="E53" s="255"/>
      <c r="F53" s="255"/>
      <c r="G53" s="256"/>
      <c r="H53" s="269"/>
      <c r="I53" s="269"/>
      <c r="J53" s="266"/>
      <c r="K53" s="268">
        <f>+'EOT-Temp'!F67</f>
        <v>3200000</v>
      </c>
    </row>
    <row r="54" spans="1:11" ht="18" customHeight="1">
      <c r="A54" s="255"/>
      <c r="B54" s="257"/>
      <c r="C54" s="255" t="s">
        <v>141</v>
      </c>
      <c r="D54" s="255"/>
      <c r="E54" s="255"/>
      <c r="F54" s="255"/>
      <c r="G54" s="256"/>
      <c r="H54" s="272"/>
      <c r="I54" s="271"/>
      <c r="J54" s="266"/>
      <c r="K54" s="270"/>
    </row>
    <row r="55" spans="1:11" ht="18" customHeight="1">
      <c r="A55" s="255"/>
      <c r="B55" s="257"/>
      <c r="C55" s="255"/>
      <c r="D55" s="255"/>
      <c r="E55" s="255"/>
      <c r="F55" s="255"/>
      <c r="G55" s="255"/>
      <c r="H55" s="255"/>
      <c r="I55" s="271"/>
      <c r="J55" s="271"/>
      <c r="K55" s="276"/>
    </row>
    <row r="56" spans="1:11" ht="18" customHeight="1">
      <c r="A56" s="255"/>
      <c r="B56" s="257"/>
      <c r="C56" s="255" t="s">
        <v>115</v>
      </c>
      <c r="D56" s="255"/>
      <c r="E56" s="255"/>
      <c r="F56" s="255"/>
      <c r="G56" s="256"/>
      <c r="H56" s="284"/>
      <c r="I56" s="271"/>
      <c r="J56" s="266"/>
      <c r="K56" s="271"/>
    </row>
    <row r="57" spans="1:11" ht="18" customHeight="1">
      <c r="A57" s="255"/>
      <c r="B57" s="257"/>
      <c r="C57" s="255"/>
      <c r="D57" s="255"/>
      <c r="E57" s="255"/>
      <c r="F57" s="286" t="s">
        <v>156</v>
      </c>
      <c r="G57" s="256"/>
      <c r="H57" s="284"/>
      <c r="I57" s="271"/>
      <c r="J57" s="266"/>
      <c r="K57" s="279" t="e">
        <f>SUM(K46:K56)</f>
        <v>#N/A</v>
      </c>
    </row>
    <row r="58" spans="1:11" ht="18" customHeight="1">
      <c r="A58" s="255"/>
      <c r="B58" s="257"/>
      <c r="C58" s="255"/>
      <c r="D58" s="255"/>
      <c r="E58" s="255"/>
      <c r="F58" s="286"/>
      <c r="G58" s="256"/>
      <c r="H58" s="284"/>
      <c r="I58" s="271"/>
      <c r="J58" s="266"/>
      <c r="K58" s="279"/>
    </row>
    <row r="59" spans="1:11" ht="18" customHeight="1">
      <c r="A59" s="255"/>
      <c r="B59" s="287"/>
      <c r="C59" s="255"/>
      <c r="D59" s="255"/>
      <c r="E59" s="267" t="s">
        <v>157</v>
      </c>
      <c r="F59" s="255"/>
      <c r="G59" s="256"/>
      <c r="H59" s="284"/>
      <c r="I59" s="271"/>
      <c r="J59" s="288">
        <v>0.05</v>
      </c>
      <c r="K59" s="279" t="e">
        <f>-K57*J59</f>
        <v>#N/A</v>
      </c>
    </row>
    <row r="60" spans="1:11" ht="18" customHeight="1">
      <c r="A60" s="255"/>
      <c r="B60" s="287"/>
      <c r="C60" s="255"/>
      <c r="D60" s="255"/>
      <c r="E60" s="255"/>
      <c r="F60" s="255"/>
      <c r="G60" s="256"/>
      <c r="H60" s="284"/>
      <c r="I60" s="271"/>
      <c r="J60" s="266"/>
      <c r="K60" s="271"/>
    </row>
    <row r="61" spans="1:11" ht="18" customHeight="1">
      <c r="A61" s="255"/>
      <c r="B61" s="289"/>
      <c r="C61" s="290"/>
      <c r="D61" s="290"/>
      <c r="E61" s="290"/>
      <c r="F61" s="291" t="s">
        <v>156</v>
      </c>
      <c r="G61" s="292"/>
      <c r="H61" s="293"/>
      <c r="I61" s="276"/>
      <c r="J61" s="277"/>
      <c r="K61" s="294" t="e">
        <f>SUM(K57:K59)</f>
        <v>#N/A</v>
      </c>
    </row>
    <row r="62" spans="1:11" ht="15" customHeight="1">
      <c r="A62" s="255"/>
      <c r="B62" s="287"/>
      <c r="C62" s="295"/>
      <c r="D62" s="295"/>
      <c r="E62" s="295"/>
      <c r="F62" s="295"/>
      <c r="G62" s="296"/>
      <c r="H62" s="296"/>
      <c r="I62" s="297"/>
      <c r="J62" s="296"/>
      <c r="K62" s="295"/>
    </row>
    <row r="63" spans="1:11">
      <c r="A63" s="255"/>
      <c r="B63" s="257"/>
      <c r="C63" s="255"/>
      <c r="D63" s="255"/>
      <c r="E63" s="255"/>
      <c r="F63" s="255"/>
      <c r="G63" s="256"/>
      <c r="H63" s="256"/>
      <c r="I63" s="271"/>
      <c r="J63" s="256"/>
      <c r="K63" s="255"/>
    </row>
    <row r="80" ht="15.75" customHeight="1"/>
  </sheetData>
  <sheetProtection selectLockedCells="1" selectUnlockedCells="1"/>
  <pageMargins left="0.75" right="0" top="0.75" bottom="0.5" header="0.51180555555555551" footer="0.51180555555555551"/>
  <pageSetup paperSize="9" scale="68" firstPageNumber="0"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44"/>
  </sheetPr>
  <dimension ref="B2:J70"/>
  <sheetViews>
    <sheetView zoomScaleNormal="100" workbookViewId="0"/>
  </sheetViews>
  <sheetFormatPr defaultColWidth="9.08984375" defaultRowHeight="15.5"/>
  <cols>
    <col min="1" max="1" width="3.6328125" style="114" customWidth="1"/>
    <col min="2" max="2" width="10.6328125" style="115" customWidth="1"/>
    <col min="3" max="3" width="13.36328125" style="115" customWidth="1"/>
    <col min="4" max="4" width="51" style="116" customWidth="1"/>
    <col min="5" max="5" width="18.6328125" style="117" customWidth="1"/>
    <col min="6" max="6" width="9.36328125" style="117" customWidth="1"/>
    <col min="7" max="7" width="18.6328125" style="119" customWidth="1"/>
    <col min="8" max="8" width="18.6328125" style="114" customWidth="1"/>
    <col min="9" max="9" width="9.36328125" style="298" customWidth="1"/>
    <col min="10" max="10" width="22.08984375" style="299" customWidth="1"/>
    <col min="11" max="16384" width="9.08984375" style="114"/>
  </cols>
  <sheetData>
    <row r="2" spans="2:10">
      <c r="B2" s="120" t="str">
        <f>'Payment Application'!B2</f>
        <v>NASA MULTIPLEX L.L.C</v>
      </c>
      <c r="C2" s="120"/>
    </row>
    <row r="3" spans="2:10">
      <c r="B3" s="120" t="str">
        <f>'Payment Application'!B3</f>
        <v>The Opus, Business Bay</v>
      </c>
      <c r="C3" s="120"/>
    </row>
    <row r="4" spans="2:10">
      <c r="B4" s="120"/>
      <c r="C4" s="120"/>
    </row>
    <row r="5" spans="2:10">
      <c r="B5" s="120" t="str">
        <f>'Contractor''s Application'!G8</f>
        <v>Date of Application:</v>
      </c>
      <c r="C5" s="120"/>
      <c r="H5" s="121"/>
      <c r="J5" s="121">
        <f>'Contractor''s Application'!H8</f>
        <v>39873</v>
      </c>
    </row>
    <row r="6" spans="2:10">
      <c r="B6" s="120"/>
      <c r="C6" s="120"/>
    </row>
    <row r="7" spans="2:10">
      <c r="B7" s="120" t="str">
        <f>'Contractor''s Application'!G7</f>
        <v>Application No:</v>
      </c>
      <c r="C7" s="120"/>
      <c r="E7" s="114"/>
      <c r="F7" s="114"/>
      <c r="J7" s="122">
        <v>11</v>
      </c>
    </row>
    <row r="8" spans="2:10">
      <c r="B8" s="120"/>
      <c r="C8" s="120"/>
      <c r="E8" s="114"/>
      <c r="F8" s="114"/>
      <c r="G8" s="122"/>
    </row>
    <row r="9" spans="2:10" ht="18">
      <c r="B9" s="123" t="s">
        <v>158</v>
      </c>
      <c r="C9" s="123"/>
      <c r="E9" s="114"/>
      <c r="F9" s="114"/>
      <c r="G9" s="122"/>
    </row>
    <row r="10" spans="2:10">
      <c r="B10" s="120"/>
      <c r="C10" s="120"/>
      <c r="E10" s="114"/>
      <c r="F10" s="114"/>
      <c r="G10" s="124"/>
    </row>
    <row r="11" spans="2:10" ht="23.25" customHeight="1">
      <c r="B11" s="126"/>
      <c r="C11" s="300"/>
      <c r="D11" s="127"/>
      <c r="E11" s="1025" t="s">
        <v>159</v>
      </c>
      <c r="F11" s="1025"/>
      <c r="G11" s="1025"/>
      <c r="H11" s="1026" t="s">
        <v>160</v>
      </c>
      <c r="I11" s="1026"/>
      <c r="J11" s="1026"/>
    </row>
    <row r="12" spans="2:10" ht="23.25" customHeight="1">
      <c r="B12" s="128" t="s">
        <v>63</v>
      </c>
      <c r="C12" s="301"/>
      <c r="D12" s="129" t="s">
        <v>161</v>
      </c>
      <c r="E12" s="1027" t="s">
        <v>61</v>
      </c>
      <c r="F12" s="1028" t="s">
        <v>68</v>
      </c>
      <c r="G12" s="1027" t="s">
        <v>69</v>
      </c>
      <c r="H12" s="1029" t="s">
        <v>162</v>
      </c>
      <c r="I12" s="1030" t="s">
        <v>68</v>
      </c>
      <c r="J12" s="1031" t="s">
        <v>69</v>
      </c>
    </row>
    <row r="13" spans="2:10" ht="23.25" customHeight="1">
      <c r="B13" s="130"/>
      <c r="C13" s="302"/>
      <c r="D13" s="131"/>
      <c r="E13" s="1027"/>
      <c r="F13" s="1028"/>
      <c r="G13" s="1027"/>
      <c r="H13" s="1029"/>
      <c r="I13" s="1030"/>
      <c r="J13" s="1031"/>
    </row>
    <row r="14" spans="2:10" ht="18">
      <c r="B14" s="134"/>
      <c r="C14" s="303"/>
      <c r="D14" s="135"/>
      <c r="E14" s="136"/>
      <c r="F14" s="136"/>
      <c r="G14" s="304"/>
      <c r="H14" s="305"/>
      <c r="I14" s="306"/>
      <c r="J14" s="155"/>
    </row>
    <row r="15" spans="2:10" ht="18" customHeight="1">
      <c r="B15" s="134">
        <v>1</v>
      </c>
      <c r="C15" s="303" t="s">
        <v>163</v>
      </c>
      <c r="D15" s="135" t="s">
        <v>164</v>
      </c>
      <c r="E15" s="145">
        <v>204300000</v>
      </c>
      <c r="F15" s="307">
        <v>0.15</v>
      </c>
      <c r="G15" s="308">
        <f>E15*F15</f>
        <v>30645000</v>
      </c>
      <c r="H15" s="145">
        <f>+'Structure-Temp'!F46</f>
        <v>0</v>
      </c>
      <c r="I15" s="309">
        <v>0.15</v>
      </c>
      <c r="J15" s="310">
        <f>+H15*I15</f>
        <v>0</v>
      </c>
    </row>
    <row r="16" spans="2:10" ht="18">
      <c r="B16" s="311"/>
      <c r="C16" s="312"/>
      <c r="D16" s="313"/>
      <c r="E16" s="314"/>
      <c r="F16" s="315"/>
      <c r="G16" s="316"/>
      <c r="H16" s="317"/>
      <c r="I16" s="318"/>
      <c r="J16" s="319"/>
    </row>
    <row r="17" spans="2:10" ht="18">
      <c r="B17" s="134"/>
      <c r="C17" s="320"/>
      <c r="D17" s="135"/>
      <c r="E17" s="136"/>
      <c r="F17" s="307"/>
      <c r="G17" s="304"/>
      <c r="H17" s="145"/>
      <c r="I17" s="306"/>
      <c r="J17" s="155"/>
    </row>
    <row r="18" spans="2:10" ht="18">
      <c r="B18" s="134">
        <v>2</v>
      </c>
      <c r="C18" s="321" t="s">
        <v>165</v>
      </c>
      <c r="D18" s="135" t="s">
        <v>142</v>
      </c>
      <c r="E18" s="148"/>
      <c r="F18" s="322"/>
      <c r="G18" s="323"/>
      <c r="H18" s="145"/>
      <c r="I18" s="306"/>
      <c r="J18" s="155"/>
    </row>
    <row r="19" spans="2:10" ht="18">
      <c r="B19" s="147"/>
      <c r="C19" s="321"/>
      <c r="D19" s="135"/>
      <c r="E19" s="148"/>
      <c r="F19" s="322"/>
      <c r="G19" s="323"/>
      <c r="H19" s="145"/>
      <c r="I19" s="306"/>
      <c r="J19" s="155"/>
    </row>
    <row r="20" spans="2:10" ht="18">
      <c r="B20" s="147"/>
      <c r="C20" s="321"/>
      <c r="D20" s="135" t="s">
        <v>71</v>
      </c>
      <c r="E20" s="145">
        <v>10600000</v>
      </c>
      <c r="F20" s="307"/>
      <c r="G20" s="323"/>
      <c r="H20" s="145"/>
      <c r="I20" s="306"/>
      <c r="J20" s="155"/>
    </row>
    <row r="21" spans="2:10" ht="18">
      <c r="B21" s="147"/>
      <c r="C21" s="321"/>
      <c r="D21" s="135" t="s">
        <v>72</v>
      </c>
      <c r="E21" s="145">
        <v>1100000</v>
      </c>
      <c r="F21" s="322"/>
      <c r="G21" s="323"/>
      <c r="H21" s="145"/>
      <c r="I21" s="306"/>
      <c r="J21" s="155"/>
    </row>
    <row r="22" spans="2:10" ht="18">
      <c r="B22" s="147"/>
      <c r="C22" s="321"/>
      <c r="D22" s="135" t="s">
        <v>73</v>
      </c>
      <c r="E22" s="145">
        <v>154500000</v>
      </c>
      <c r="F22" s="307">
        <v>0.15</v>
      </c>
      <c r="G22" s="323"/>
      <c r="H22" s="145">
        <v>0</v>
      </c>
      <c r="I22" s="306"/>
      <c r="J22" s="155"/>
    </row>
    <row r="23" spans="2:10" ht="18">
      <c r="B23" s="147"/>
      <c r="C23" s="321"/>
      <c r="D23" s="135" t="s">
        <v>166</v>
      </c>
      <c r="E23" s="145">
        <v>11700000</v>
      </c>
      <c r="F23" s="307"/>
      <c r="G23" s="323"/>
      <c r="H23" s="145"/>
      <c r="I23" s="306"/>
      <c r="J23" s="155"/>
    </row>
    <row r="24" spans="2:10" ht="18">
      <c r="B24" s="147"/>
      <c r="C24" s="321"/>
      <c r="D24" s="135" t="s">
        <v>75</v>
      </c>
      <c r="E24" s="145">
        <v>7000000</v>
      </c>
      <c r="F24" s="322"/>
      <c r="G24" s="323"/>
      <c r="H24" s="145"/>
      <c r="I24" s="306"/>
      <c r="J24" s="155"/>
    </row>
    <row r="25" spans="2:10" ht="18">
      <c r="B25" s="147"/>
      <c r="C25" s="321"/>
      <c r="D25" s="135" t="s">
        <v>76</v>
      </c>
      <c r="E25" s="145">
        <v>300000</v>
      </c>
      <c r="F25" s="307"/>
      <c r="G25" s="323"/>
      <c r="H25" s="145"/>
      <c r="I25" s="306"/>
      <c r="J25" s="155"/>
    </row>
    <row r="26" spans="2:10" ht="18">
      <c r="B26" s="147"/>
      <c r="C26" s="321"/>
      <c r="D26" s="135" t="s">
        <v>77</v>
      </c>
      <c r="E26" s="145">
        <v>2600000</v>
      </c>
      <c r="F26" s="322"/>
      <c r="G26" s="323"/>
      <c r="H26" s="145"/>
      <c r="I26" s="306"/>
      <c r="J26" s="155"/>
    </row>
    <row r="27" spans="2:10" ht="18">
      <c r="B27" s="147"/>
      <c r="C27" s="321"/>
      <c r="D27" s="135" t="s">
        <v>78</v>
      </c>
      <c r="E27" s="145">
        <v>1000000</v>
      </c>
      <c r="F27" s="307"/>
      <c r="G27" s="323"/>
      <c r="H27" s="145"/>
      <c r="I27" s="306"/>
      <c r="J27" s="155"/>
    </row>
    <row r="28" spans="2:10" ht="18">
      <c r="B28" s="147"/>
      <c r="C28" s="321"/>
      <c r="D28" s="135" t="s">
        <v>79</v>
      </c>
      <c r="E28" s="145">
        <v>1300000</v>
      </c>
      <c r="F28" s="322"/>
      <c r="G28" s="323"/>
      <c r="H28" s="145"/>
      <c r="I28" s="306"/>
      <c r="J28" s="155"/>
    </row>
    <row r="29" spans="2:10" ht="18">
      <c r="B29" s="147"/>
      <c r="C29" s="321"/>
      <c r="D29" s="135" t="s">
        <v>80</v>
      </c>
      <c r="E29" s="145">
        <v>900000</v>
      </c>
      <c r="F29" s="307"/>
      <c r="G29" s="323"/>
      <c r="H29" s="145"/>
      <c r="I29" s="306"/>
      <c r="J29" s="155"/>
    </row>
    <row r="30" spans="2:10" ht="18">
      <c r="B30" s="147"/>
      <c r="C30" s="321"/>
      <c r="D30" s="135" t="s">
        <v>81</v>
      </c>
      <c r="E30" s="145">
        <v>1900000</v>
      </c>
      <c r="F30" s="322"/>
      <c r="G30" s="323"/>
      <c r="H30" s="145"/>
      <c r="I30" s="306"/>
      <c r="J30" s="155"/>
    </row>
    <row r="31" spans="2:10" ht="18">
      <c r="B31" s="147"/>
      <c r="C31" s="321"/>
      <c r="D31" s="135" t="s">
        <v>82</v>
      </c>
      <c r="E31" s="145">
        <v>57800000</v>
      </c>
      <c r="F31" s="307"/>
      <c r="G31" s="323"/>
      <c r="H31" s="145"/>
      <c r="I31" s="306"/>
      <c r="J31" s="155"/>
    </row>
    <row r="32" spans="2:10" ht="18">
      <c r="B32" s="147"/>
      <c r="C32" s="321"/>
      <c r="D32" s="135" t="s">
        <v>83</v>
      </c>
      <c r="E32" s="145">
        <v>63200000</v>
      </c>
      <c r="F32" s="322"/>
      <c r="G32" s="323"/>
      <c r="H32" s="145"/>
      <c r="I32" s="306"/>
      <c r="J32" s="155"/>
    </row>
    <row r="33" spans="2:10" ht="18">
      <c r="B33" s="147"/>
      <c r="C33" s="321"/>
      <c r="D33" s="135" t="s">
        <v>84</v>
      </c>
      <c r="E33" s="145">
        <v>30000000</v>
      </c>
      <c r="F33" s="307">
        <v>0.15</v>
      </c>
      <c r="G33" s="323">
        <v>0</v>
      </c>
      <c r="H33" s="145">
        <v>0</v>
      </c>
      <c r="I33" s="306"/>
      <c r="J33" s="155"/>
    </row>
    <row r="34" spans="2:10" ht="18">
      <c r="B34" s="147"/>
      <c r="C34" s="321"/>
      <c r="D34" s="135" t="s">
        <v>85</v>
      </c>
      <c r="E34" s="145">
        <v>2800000</v>
      </c>
      <c r="F34" s="322"/>
      <c r="G34" s="323"/>
      <c r="H34" s="145"/>
      <c r="I34" s="306"/>
      <c r="J34" s="155"/>
    </row>
    <row r="35" spans="2:10" ht="18">
      <c r="B35" s="147"/>
      <c r="C35" s="321"/>
      <c r="D35" s="135" t="s">
        <v>86</v>
      </c>
      <c r="E35" s="145">
        <v>9600000</v>
      </c>
      <c r="F35" s="307"/>
      <c r="G35" s="323"/>
      <c r="H35" s="145"/>
      <c r="I35" s="306"/>
      <c r="J35" s="155"/>
    </row>
    <row r="36" spans="2:10" ht="18">
      <c r="B36" s="147"/>
      <c r="C36" s="321"/>
      <c r="D36" s="135" t="s">
        <v>87</v>
      </c>
      <c r="E36" s="145">
        <v>12750000</v>
      </c>
      <c r="F36" s="322"/>
      <c r="G36" s="323"/>
      <c r="H36" s="145"/>
      <c r="I36" s="306"/>
      <c r="J36" s="155"/>
    </row>
    <row r="37" spans="2:10" ht="18">
      <c r="B37" s="147"/>
      <c r="C37" s="321"/>
      <c r="D37" s="135" t="s">
        <v>88</v>
      </c>
      <c r="E37" s="145">
        <v>8000000</v>
      </c>
      <c r="F37" s="307"/>
      <c r="G37" s="323"/>
      <c r="H37" s="145"/>
      <c r="I37" s="306"/>
      <c r="J37" s="155"/>
    </row>
    <row r="38" spans="2:10" ht="31">
      <c r="B38" s="147"/>
      <c r="C38" s="321"/>
      <c r="D38" s="135" t="s">
        <v>89</v>
      </c>
      <c r="E38" s="145">
        <v>28700000</v>
      </c>
      <c r="F38" s="322"/>
      <c r="G38" s="323"/>
      <c r="H38" s="145"/>
      <c r="I38" s="306"/>
      <c r="J38" s="155"/>
    </row>
    <row r="39" spans="2:10" ht="18">
      <c r="B39" s="147"/>
      <c r="C39" s="321"/>
      <c r="D39" s="135" t="s">
        <v>90</v>
      </c>
      <c r="E39" s="145">
        <v>15000000</v>
      </c>
      <c r="F39" s="307"/>
      <c r="G39" s="323"/>
      <c r="H39" s="145"/>
      <c r="I39" s="306"/>
      <c r="J39" s="155"/>
    </row>
    <row r="40" spans="2:10">
      <c r="B40" s="311"/>
      <c r="C40" s="313"/>
      <c r="D40" s="313"/>
      <c r="E40" s="314"/>
      <c r="F40" s="315"/>
      <c r="G40" s="316"/>
      <c r="H40" s="145"/>
      <c r="I40" s="306"/>
      <c r="J40" s="155"/>
    </row>
    <row r="41" spans="2:10" ht="18">
      <c r="B41" s="134"/>
      <c r="C41" s="320"/>
      <c r="D41" s="135"/>
      <c r="E41" s="136"/>
      <c r="F41" s="307"/>
      <c r="G41" s="304"/>
      <c r="H41" s="324"/>
      <c r="I41" s="325"/>
      <c r="J41" s="326"/>
    </row>
    <row r="42" spans="2:10" ht="46.5">
      <c r="B42" s="134">
        <v>3</v>
      </c>
      <c r="C42" s="321" t="s">
        <v>167</v>
      </c>
      <c r="D42" s="135" t="s">
        <v>168</v>
      </c>
      <c r="E42" s="327"/>
      <c r="F42" s="328"/>
      <c r="G42" s="329"/>
      <c r="H42" s="145"/>
      <c r="I42" s="306"/>
      <c r="J42" s="155"/>
    </row>
    <row r="43" spans="2:10" ht="18">
      <c r="B43" s="134"/>
      <c r="C43" s="303"/>
      <c r="D43" s="135"/>
      <c r="E43" s="327"/>
      <c r="F43" s="328"/>
      <c r="G43" s="329"/>
      <c r="H43" s="145"/>
      <c r="I43" s="306"/>
      <c r="J43" s="155"/>
    </row>
    <row r="44" spans="2:10" ht="18">
      <c r="B44" s="134"/>
      <c r="C44" s="321"/>
      <c r="D44" s="135" t="s">
        <v>169</v>
      </c>
      <c r="E44" s="327">
        <v>10439000</v>
      </c>
      <c r="F44" s="328">
        <v>0.15</v>
      </c>
      <c r="G44" s="308">
        <v>0</v>
      </c>
      <c r="H44" s="145">
        <f>+Design!F19</f>
        <v>6119850</v>
      </c>
      <c r="I44" s="309">
        <v>0</v>
      </c>
      <c r="J44" s="310">
        <f>+H44*I44</f>
        <v>0</v>
      </c>
    </row>
    <row r="45" spans="2:10" ht="18">
      <c r="B45" s="134"/>
      <c r="C45" s="303"/>
      <c r="D45" s="135" t="s">
        <v>170</v>
      </c>
      <c r="E45" s="327">
        <v>960000</v>
      </c>
      <c r="F45" s="328">
        <v>0.15</v>
      </c>
      <c r="G45" s="308">
        <v>0</v>
      </c>
      <c r="H45" s="145">
        <f>+Design!F25</f>
        <v>528000</v>
      </c>
      <c r="I45" s="309">
        <v>0</v>
      </c>
      <c r="J45" s="310">
        <f>+H45*I45</f>
        <v>0</v>
      </c>
    </row>
    <row r="46" spans="2:10" ht="18">
      <c r="B46" s="134"/>
      <c r="C46" s="303"/>
      <c r="D46" s="135" t="s">
        <v>171</v>
      </c>
      <c r="E46" s="327">
        <v>601000</v>
      </c>
      <c r="F46" s="328"/>
      <c r="G46" s="329"/>
      <c r="H46" s="145"/>
      <c r="I46" s="306"/>
      <c r="J46" s="155"/>
    </row>
    <row r="47" spans="2:10">
      <c r="B47" s="311"/>
      <c r="C47" s="313"/>
      <c r="D47" s="313"/>
      <c r="E47" s="314"/>
      <c r="F47" s="315"/>
      <c r="G47" s="316"/>
      <c r="H47" s="317"/>
      <c r="I47" s="318"/>
      <c r="J47" s="319"/>
    </row>
    <row r="48" spans="2:10" ht="18">
      <c r="B48" s="134"/>
      <c r="C48" s="303"/>
      <c r="D48" s="135"/>
      <c r="E48" s="136"/>
      <c r="F48" s="307"/>
      <c r="G48" s="304"/>
      <c r="H48" s="330"/>
      <c r="I48" s="325"/>
      <c r="J48" s="326"/>
    </row>
    <row r="49" spans="2:10" ht="18">
      <c r="B49" s="134">
        <v>4</v>
      </c>
      <c r="C49" s="303"/>
      <c r="D49" s="135" t="s">
        <v>172</v>
      </c>
      <c r="E49" s="145">
        <v>80000000</v>
      </c>
      <c r="F49" s="307">
        <v>0.15</v>
      </c>
      <c r="G49" s="308">
        <f>E49*F49</f>
        <v>12000000</v>
      </c>
      <c r="H49" s="145">
        <f>'Prelim-Temp'!F56</f>
        <v>0</v>
      </c>
      <c r="I49" s="309">
        <v>0.15</v>
      </c>
      <c r="J49" s="310">
        <f>+H49*I49</f>
        <v>0</v>
      </c>
    </row>
    <row r="50" spans="2:10">
      <c r="B50" s="134"/>
      <c r="C50" s="331"/>
      <c r="D50" s="135"/>
      <c r="E50" s="145"/>
      <c r="F50" s="307"/>
      <c r="G50" s="308"/>
      <c r="H50" s="332"/>
      <c r="I50" s="318"/>
      <c r="J50" s="319"/>
    </row>
    <row r="51" spans="2:10" ht="18">
      <c r="B51" s="333"/>
      <c r="C51" s="303"/>
      <c r="D51" s="334"/>
      <c r="E51" s="324"/>
      <c r="F51" s="335"/>
      <c r="G51" s="336"/>
      <c r="H51" s="305"/>
      <c r="I51" s="306"/>
      <c r="J51" s="326"/>
    </row>
    <row r="52" spans="2:10" ht="18">
      <c r="B52" s="134">
        <v>5</v>
      </c>
      <c r="C52" s="321" t="s">
        <v>173</v>
      </c>
      <c r="D52" s="135" t="s">
        <v>174</v>
      </c>
      <c r="E52" s="145">
        <v>2820000</v>
      </c>
      <c r="F52" s="307">
        <v>0.15</v>
      </c>
      <c r="G52" s="308">
        <f>E52*F52</f>
        <v>423000</v>
      </c>
      <c r="H52" s="145">
        <f>+'Enabling Works Attendances'!J68</f>
        <v>1794548</v>
      </c>
      <c r="I52" s="309">
        <v>0</v>
      </c>
      <c r="J52" s="310">
        <f>+H52*I52</f>
        <v>0</v>
      </c>
    </row>
    <row r="53" spans="2:10" ht="18">
      <c r="B53" s="311"/>
      <c r="C53" s="303"/>
      <c r="D53" s="313"/>
      <c r="E53" s="317"/>
      <c r="F53" s="315"/>
      <c r="G53" s="337"/>
      <c r="H53" s="305"/>
      <c r="I53" s="306"/>
      <c r="J53" s="155"/>
    </row>
    <row r="54" spans="2:10" ht="18">
      <c r="B54" s="134"/>
      <c r="C54" s="338"/>
      <c r="D54" s="135"/>
      <c r="E54" s="145"/>
      <c r="F54" s="307"/>
      <c r="G54" s="308"/>
      <c r="H54" s="330"/>
      <c r="I54" s="325"/>
      <c r="J54" s="326"/>
    </row>
    <row r="55" spans="2:10" ht="18">
      <c r="B55" s="134">
        <v>6</v>
      </c>
      <c r="C55" s="321" t="s">
        <v>175</v>
      </c>
      <c r="D55" s="135" t="s">
        <v>176</v>
      </c>
      <c r="E55" s="145">
        <v>2000000</v>
      </c>
      <c r="F55" s="307">
        <v>0.15</v>
      </c>
      <c r="G55" s="308">
        <f>E55*F55</f>
        <v>300000</v>
      </c>
      <c r="H55" s="145">
        <f>+'PI Insurance'!J68</f>
        <v>437500</v>
      </c>
      <c r="I55" s="309">
        <v>0</v>
      </c>
      <c r="J55" s="310">
        <f>+H55*I55</f>
        <v>0</v>
      </c>
    </row>
    <row r="56" spans="2:10">
      <c r="B56" s="134"/>
      <c r="C56" s="135"/>
      <c r="D56" s="135"/>
      <c r="E56" s="145"/>
      <c r="F56" s="307"/>
      <c r="G56" s="308"/>
      <c r="H56" s="332"/>
      <c r="I56" s="318"/>
      <c r="J56" s="319"/>
    </row>
    <row r="57" spans="2:10">
      <c r="B57" s="333"/>
      <c r="C57" s="334"/>
      <c r="D57" s="334"/>
      <c r="E57" s="324"/>
      <c r="F57" s="335"/>
      <c r="G57" s="336"/>
      <c r="H57" s="305"/>
      <c r="I57" s="306"/>
      <c r="J57" s="155"/>
    </row>
    <row r="58" spans="2:10" ht="18">
      <c r="B58" s="134"/>
      <c r="C58" s="303"/>
      <c r="D58" s="141" t="s">
        <v>177</v>
      </c>
      <c r="E58" s="339">
        <f>SUM(E15:E55)</f>
        <v>721870000</v>
      </c>
      <c r="F58" s="340"/>
      <c r="G58" s="308">
        <f>SUM(G15:G55)</f>
        <v>43368000</v>
      </c>
      <c r="H58" s="308">
        <f>SUM(H15:H55)</f>
        <v>8879898</v>
      </c>
      <c r="I58" s="306"/>
      <c r="J58" s="155">
        <f>SUM(J15:J55)</f>
        <v>0</v>
      </c>
    </row>
    <row r="59" spans="2:10">
      <c r="B59" s="134"/>
      <c r="C59" s="135"/>
      <c r="D59" s="135"/>
      <c r="E59" s="145"/>
      <c r="F59" s="307"/>
      <c r="G59" s="308"/>
      <c r="H59" s="305"/>
      <c r="I59" s="306"/>
      <c r="J59" s="155"/>
    </row>
    <row r="60" spans="2:10">
      <c r="B60" s="333"/>
      <c r="C60" s="334"/>
      <c r="D60" s="334"/>
      <c r="E60" s="324"/>
      <c r="F60" s="335"/>
      <c r="G60" s="336"/>
      <c r="H60" s="330"/>
      <c r="I60" s="325"/>
      <c r="J60" s="326"/>
    </row>
    <row r="61" spans="2:10" ht="18">
      <c r="B61" s="134">
        <v>7</v>
      </c>
      <c r="C61" s="303"/>
      <c r="D61" s="141" t="s">
        <v>178</v>
      </c>
      <c r="E61" s="145">
        <f>E58*10%</f>
        <v>72187000</v>
      </c>
      <c r="F61" s="307">
        <v>0.15</v>
      </c>
      <c r="G61" s="308">
        <f>E61*F61</f>
        <v>10828050</v>
      </c>
      <c r="H61" s="341">
        <f>PRODUCT(H58,10%)</f>
        <v>887990</v>
      </c>
      <c r="I61" s="309">
        <v>0</v>
      </c>
      <c r="J61" s="310">
        <f>+H61*I61</f>
        <v>0</v>
      </c>
    </row>
    <row r="62" spans="2:10">
      <c r="B62" s="134"/>
      <c r="C62" s="135"/>
      <c r="D62" s="135"/>
      <c r="E62" s="145"/>
      <c r="F62" s="307"/>
      <c r="G62" s="308"/>
      <c r="H62" s="305"/>
      <c r="I62" s="306"/>
      <c r="J62" s="155"/>
    </row>
    <row r="63" spans="2:10">
      <c r="B63" s="150"/>
      <c r="C63" s="151"/>
      <c r="D63" s="151"/>
      <c r="E63" s="342"/>
      <c r="F63" s="343"/>
      <c r="G63" s="344"/>
      <c r="H63" s="345"/>
      <c r="I63" s="346"/>
      <c r="J63" s="347"/>
    </row>
    <row r="64" spans="2:10" ht="18">
      <c r="B64" s="134"/>
      <c r="C64" s="303"/>
      <c r="D64" s="348" t="s">
        <v>58</v>
      </c>
      <c r="E64" s="339">
        <f>SUM(E58:E61)</f>
        <v>794057000</v>
      </c>
      <c r="F64" s="340"/>
      <c r="G64" s="308">
        <f>SUM(G58:G61)</f>
        <v>54196050</v>
      </c>
      <c r="H64" s="308">
        <f>SUM(H58:H61)</f>
        <v>9767888</v>
      </c>
      <c r="I64" s="306"/>
      <c r="J64" s="155">
        <f>SUM(J58:J61)</f>
        <v>0</v>
      </c>
    </row>
    <row r="65" spans="2:10" ht="18">
      <c r="B65" s="134"/>
      <c r="C65" s="303"/>
      <c r="D65" s="348"/>
      <c r="E65" s="339"/>
      <c r="F65" s="340"/>
      <c r="G65" s="308"/>
      <c r="H65" s="308"/>
      <c r="I65" s="306"/>
      <c r="J65" s="155"/>
    </row>
    <row r="66" spans="2:10" ht="18">
      <c r="B66" s="158"/>
      <c r="C66" s="349"/>
      <c r="D66" s="159"/>
      <c r="E66" s="350"/>
      <c r="F66" s="351"/>
      <c r="G66" s="352"/>
      <c r="H66" s="353"/>
      <c r="I66" s="354"/>
      <c r="J66" s="355"/>
    </row>
    <row r="67" spans="2:10" ht="7.5" customHeight="1">
      <c r="C67" s="303"/>
    </row>
    <row r="70" spans="2:10" ht="15.75" customHeight="1"/>
  </sheetData>
  <sheetProtection selectLockedCells="1" selectUnlockedCells="1"/>
  <mergeCells count="8">
    <mergeCell ref="E11:G11"/>
    <mergeCell ref="H11:J11"/>
    <mergeCell ref="E12:E13"/>
    <mergeCell ref="F12:F13"/>
    <mergeCell ref="G12:G13"/>
    <mergeCell ref="H12:H13"/>
    <mergeCell ref="I12:I13"/>
    <mergeCell ref="J12:J13"/>
  </mergeCells>
  <pageMargins left="0.75" right="0" top="0.75" bottom="0.5" header="0.51180555555555551" footer="0.51180555555555551"/>
  <pageSetup paperSize="9" scale="55" firstPageNumber="0" orientation="portrait" horizontalDpi="300" verticalDpi="300"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4"/>
  </sheetPr>
  <dimension ref="B2:H58"/>
  <sheetViews>
    <sheetView zoomScaleNormal="100" workbookViewId="0"/>
  </sheetViews>
  <sheetFormatPr defaultColWidth="9.08984375" defaultRowHeight="15.5"/>
  <cols>
    <col min="1" max="1" width="3.6328125" style="114" customWidth="1"/>
    <col min="2" max="2" width="10.6328125" style="115" customWidth="1"/>
    <col min="3" max="3" width="36.90625" style="116" customWidth="1"/>
    <col min="4" max="5" width="18.36328125" style="117" customWidth="1"/>
    <col min="6" max="6" width="18.36328125" style="119" customWidth="1"/>
    <col min="7" max="7" width="31" style="119" customWidth="1"/>
    <col min="8" max="8" width="3.6328125" style="114" customWidth="1"/>
    <col min="9" max="16384" width="9.08984375" style="114"/>
  </cols>
  <sheetData>
    <row r="2" spans="2:8">
      <c r="B2" s="120" t="str">
        <f>'Payment Application'!B2</f>
        <v>NASA MULTIPLEX L.L.C</v>
      </c>
    </row>
    <row r="3" spans="2:8">
      <c r="B3" s="120" t="str">
        <f>'Payment Application'!B3</f>
        <v>The Opus, Business Bay</v>
      </c>
    </row>
    <row r="4" spans="2:8">
      <c r="B4" s="120"/>
    </row>
    <row r="5" spans="2:8">
      <c r="B5" s="120" t="str">
        <f>'Advance Payment'!B5</f>
        <v>Date of Application:</v>
      </c>
      <c r="G5" s="121">
        <f>'Advance Payment'!J5</f>
        <v>39873</v>
      </c>
      <c r="H5" s="121"/>
    </row>
    <row r="6" spans="2:8">
      <c r="B6" s="120"/>
    </row>
    <row r="7" spans="2:8">
      <c r="B7" s="120" t="str">
        <f>'Advance Payment'!B7</f>
        <v>Application No:</v>
      </c>
      <c r="D7" s="114"/>
      <c r="E7" s="114"/>
      <c r="G7" s="122">
        <v>11</v>
      </c>
    </row>
    <row r="8" spans="2:8">
      <c r="B8" s="120"/>
      <c r="D8" s="114"/>
      <c r="E8" s="114"/>
      <c r="F8" s="122"/>
      <c r="G8" s="122"/>
    </row>
    <row r="9" spans="2:8" ht="18">
      <c r="B9" s="123" t="s">
        <v>179</v>
      </c>
      <c r="D9" s="114"/>
      <c r="E9" s="114"/>
      <c r="F9" s="122"/>
      <c r="G9" s="122"/>
    </row>
    <row r="10" spans="2:8">
      <c r="B10" s="120"/>
      <c r="D10" s="114"/>
      <c r="E10" s="114"/>
      <c r="F10" s="124"/>
      <c r="G10" s="124"/>
    </row>
    <row r="11" spans="2:8" ht="18">
      <c r="B11" s="125"/>
      <c r="C11" s="356"/>
      <c r="D11" s="356"/>
      <c r="E11" s="356"/>
      <c r="F11" s="356"/>
      <c r="G11" s="356"/>
    </row>
    <row r="12" spans="2:8">
      <c r="B12" s="120"/>
      <c r="D12" s="114"/>
      <c r="E12" s="114"/>
      <c r="F12" s="124"/>
      <c r="G12" s="124"/>
    </row>
    <row r="13" spans="2:8" ht="15.75" customHeight="1">
      <c r="B13" s="126"/>
      <c r="C13" s="127"/>
      <c r="D13" s="1017" t="s">
        <v>61</v>
      </c>
      <c r="E13" s="1017" t="s">
        <v>180</v>
      </c>
      <c r="F13" s="1032" t="s">
        <v>181</v>
      </c>
      <c r="G13" s="1032" t="s">
        <v>182</v>
      </c>
    </row>
    <row r="14" spans="2:8">
      <c r="B14" s="128" t="s">
        <v>63</v>
      </c>
      <c r="C14" s="129" t="s">
        <v>64</v>
      </c>
      <c r="D14" s="1017"/>
      <c r="E14" s="1017"/>
      <c r="F14" s="1032"/>
      <c r="G14" s="1032"/>
    </row>
    <row r="15" spans="2:8">
      <c r="B15" s="130"/>
      <c r="C15" s="131"/>
      <c r="D15" s="1017"/>
      <c r="E15" s="1017"/>
      <c r="F15" s="1032"/>
      <c r="G15" s="1032"/>
    </row>
    <row r="16" spans="2:8">
      <c r="B16" s="134"/>
      <c r="C16" s="135"/>
      <c r="D16" s="136"/>
      <c r="E16" s="307"/>
      <c r="F16" s="304"/>
      <c r="G16" s="357"/>
    </row>
    <row r="17" spans="2:7">
      <c r="B17" s="140">
        <v>1</v>
      </c>
      <c r="C17" s="141" t="s">
        <v>179</v>
      </c>
      <c r="D17" s="136"/>
      <c r="E17" s="307"/>
      <c r="F17" s="304"/>
      <c r="G17" s="358"/>
    </row>
    <row r="18" spans="2:7">
      <c r="B18" s="134"/>
      <c r="C18" s="135"/>
      <c r="D18" s="136"/>
      <c r="E18" s="307"/>
      <c r="F18" s="304"/>
      <c r="G18" s="358"/>
    </row>
    <row r="19" spans="2:7">
      <c r="B19" s="134">
        <v>1.1000000000000001</v>
      </c>
      <c r="C19" s="135" t="s">
        <v>183</v>
      </c>
      <c r="D19" s="359"/>
      <c r="E19" s="307"/>
      <c r="F19" s="360">
        <v>0</v>
      </c>
      <c r="G19" s="361" t="s">
        <v>184</v>
      </c>
    </row>
    <row r="20" spans="2:7">
      <c r="B20" s="134"/>
      <c r="C20" s="135"/>
      <c r="D20" s="362"/>
      <c r="E20" s="307"/>
      <c r="F20" s="363"/>
      <c r="G20" s="364"/>
    </row>
    <row r="21" spans="2:7">
      <c r="B21" s="134">
        <v>1.2</v>
      </c>
      <c r="C21" s="135" t="s">
        <v>185</v>
      </c>
      <c r="D21" s="136"/>
      <c r="E21" s="307"/>
      <c r="F21" s="365">
        <v>0</v>
      </c>
      <c r="G21" s="361" t="s">
        <v>184</v>
      </c>
    </row>
    <row r="22" spans="2:7">
      <c r="B22" s="134"/>
      <c r="D22" s="362"/>
      <c r="E22" s="307"/>
      <c r="F22" s="363"/>
      <c r="G22" s="364"/>
    </row>
    <row r="23" spans="2:7">
      <c r="B23" s="134">
        <v>1.3</v>
      </c>
      <c r="C23" s="135" t="s">
        <v>186</v>
      </c>
      <c r="D23" s="359"/>
      <c r="E23" s="322"/>
      <c r="F23" s="360">
        <v>0</v>
      </c>
      <c r="G23" s="361" t="s">
        <v>184</v>
      </c>
    </row>
    <row r="24" spans="2:7">
      <c r="B24" s="134"/>
      <c r="D24" s="362"/>
      <c r="E24" s="307"/>
      <c r="F24" s="363"/>
      <c r="G24" s="364"/>
    </row>
    <row r="25" spans="2:7">
      <c r="B25" s="134"/>
      <c r="D25" s="136"/>
      <c r="E25" s="307"/>
      <c r="F25" s="365"/>
      <c r="G25" s="361"/>
    </row>
    <row r="26" spans="2:7">
      <c r="B26" s="134"/>
      <c r="D26" s="362"/>
      <c r="E26" s="307"/>
      <c r="F26" s="363"/>
      <c r="G26" s="364"/>
    </row>
    <row r="27" spans="2:7">
      <c r="B27" s="134"/>
      <c r="D27" s="362"/>
      <c r="E27" s="307"/>
      <c r="F27" s="363"/>
      <c r="G27" s="364"/>
    </row>
    <row r="28" spans="2:7">
      <c r="B28" s="134"/>
      <c r="D28" s="362"/>
      <c r="E28" s="307"/>
      <c r="F28" s="323"/>
      <c r="G28" s="366"/>
    </row>
    <row r="29" spans="2:7">
      <c r="B29" s="134"/>
      <c r="D29" s="362"/>
      <c r="E29" s="322"/>
      <c r="F29" s="323"/>
      <c r="G29" s="366"/>
    </row>
    <row r="30" spans="2:7">
      <c r="B30" s="134"/>
      <c r="D30" s="362"/>
      <c r="E30" s="307"/>
      <c r="F30" s="323"/>
      <c r="G30" s="366"/>
    </row>
    <row r="31" spans="2:7">
      <c r="B31" s="134"/>
      <c r="D31" s="362"/>
      <c r="E31" s="322"/>
      <c r="F31" s="323"/>
      <c r="G31" s="366"/>
    </row>
    <row r="32" spans="2:7">
      <c r="B32" s="134"/>
      <c r="D32" s="136"/>
      <c r="E32" s="322"/>
      <c r="F32" s="323"/>
      <c r="G32" s="366"/>
    </row>
    <row r="33" spans="2:7">
      <c r="B33" s="134"/>
      <c r="D33" s="136"/>
      <c r="E33" s="322"/>
      <c r="F33" s="323"/>
      <c r="G33" s="366"/>
    </row>
    <row r="34" spans="2:7">
      <c r="B34" s="147"/>
      <c r="C34" s="135"/>
      <c r="D34" s="362"/>
      <c r="E34" s="322"/>
      <c r="F34" s="323"/>
      <c r="G34" s="366"/>
    </row>
    <row r="35" spans="2:7">
      <c r="B35" s="147"/>
      <c r="C35" s="135"/>
      <c r="D35" s="362"/>
      <c r="E35" s="307"/>
      <c r="F35" s="323"/>
      <c r="G35" s="366"/>
    </row>
    <row r="36" spans="2:7">
      <c r="B36" s="147"/>
      <c r="C36" s="135"/>
      <c r="D36" s="362"/>
      <c r="E36" s="322"/>
      <c r="F36" s="323"/>
      <c r="G36" s="366"/>
    </row>
    <row r="37" spans="2:7">
      <c r="B37" s="367"/>
      <c r="C37" s="135"/>
      <c r="D37" s="362"/>
      <c r="E37" s="307"/>
      <c r="F37" s="323"/>
      <c r="G37" s="366"/>
    </row>
    <row r="38" spans="2:7">
      <c r="B38" s="147"/>
      <c r="C38" s="146"/>
      <c r="D38" s="362"/>
      <c r="E38" s="322"/>
      <c r="F38" s="323"/>
      <c r="G38" s="366"/>
    </row>
    <row r="39" spans="2:7">
      <c r="B39" s="147"/>
      <c r="C39" s="135"/>
      <c r="D39" s="362"/>
      <c r="E39" s="307"/>
      <c r="F39" s="323"/>
      <c r="G39" s="366"/>
    </row>
    <row r="40" spans="2:7">
      <c r="B40" s="147"/>
      <c r="C40" s="135"/>
      <c r="D40" s="362"/>
      <c r="E40" s="322"/>
      <c r="F40" s="323"/>
      <c r="G40" s="366"/>
    </row>
    <row r="41" spans="2:7">
      <c r="B41" s="147"/>
      <c r="C41" s="135"/>
      <c r="D41" s="362"/>
      <c r="E41" s="307"/>
      <c r="F41" s="323"/>
      <c r="G41" s="366"/>
    </row>
    <row r="42" spans="2:7">
      <c r="B42" s="147"/>
      <c r="C42" s="135"/>
      <c r="D42" s="362"/>
      <c r="E42" s="307"/>
      <c r="F42" s="323"/>
      <c r="G42" s="366"/>
    </row>
    <row r="43" spans="2:7">
      <c r="B43" s="147"/>
      <c r="C43" s="135"/>
      <c r="D43" s="362"/>
      <c r="E43" s="307"/>
      <c r="F43" s="323"/>
      <c r="G43" s="366"/>
    </row>
    <row r="44" spans="2:7">
      <c r="B44" s="311"/>
      <c r="C44" s="313"/>
      <c r="D44" s="362"/>
      <c r="E44" s="315"/>
      <c r="F44" s="316"/>
      <c r="G44" s="368"/>
    </row>
    <row r="45" spans="2:7">
      <c r="B45" s="333"/>
      <c r="C45" s="334"/>
      <c r="D45" s="369"/>
      <c r="E45" s="335"/>
      <c r="F45" s="336"/>
      <c r="G45" s="326"/>
    </row>
    <row r="46" spans="2:7">
      <c r="B46" s="134"/>
      <c r="C46" s="141" t="s">
        <v>91</v>
      </c>
      <c r="D46" s="370">
        <v>204300000</v>
      </c>
      <c r="E46" s="340">
        <f>+F46/D46</f>
        <v>0</v>
      </c>
      <c r="F46" s="370">
        <f>SUM(F16:F44)</f>
        <v>0</v>
      </c>
      <c r="G46" s="155"/>
    </row>
    <row r="47" spans="2:7">
      <c r="B47" s="158"/>
      <c r="C47" s="159"/>
      <c r="D47" s="371"/>
      <c r="E47" s="351"/>
      <c r="F47" s="352"/>
      <c r="G47" s="355"/>
    </row>
    <row r="58" ht="15.75" customHeight="1"/>
  </sheetData>
  <sheetProtection selectLockedCells="1" selectUnlockedCells="1"/>
  <mergeCells count="4">
    <mergeCell ref="D13:D15"/>
    <mergeCell ref="E13:E15"/>
    <mergeCell ref="F13:F15"/>
    <mergeCell ref="G13:G15"/>
  </mergeCells>
  <pageMargins left="0.75" right="0" top="0.75" bottom="0.5" header="0.51180555555555551" footer="0.51180555555555551"/>
  <pageSetup paperSize="9" scale="70"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133C1783-A278-430C-900F-792030DC5E78}">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22</vt:i4>
      </vt:variant>
    </vt:vector>
  </HeadingPairs>
  <TitlesOfParts>
    <vt:vector size="44" baseType="lpstr">
      <vt:lpstr>PC FOR ISSUANCE</vt:lpstr>
      <vt:lpstr>Plot 18</vt:lpstr>
      <vt:lpstr>BOQ</vt:lpstr>
      <vt:lpstr>CERTIFIED TO DATE</vt:lpstr>
      <vt:lpstr>PS</vt:lpstr>
      <vt:lpstr>Contractor's Application</vt:lpstr>
      <vt:lpstr>Payment Application</vt:lpstr>
      <vt:lpstr>Advance Payment</vt:lpstr>
      <vt:lpstr>Structure-Temp</vt:lpstr>
      <vt:lpstr>Structural Sum</vt:lpstr>
      <vt:lpstr>◄Formwork</vt:lpstr>
      <vt:lpstr>Design</vt:lpstr>
      <vt:lpstr>Prelim-Temp</vt:lpstr>
      <vt:lpstr>◄Cranes</vt:lpstr>
      <vt:lpstr>Enabling Works Attendances</vt:lpstr>
      <vt:lpstr>PI Insurance</vt:lpstr>
      <vt:lpstr>EOT-Temp</vt:lpstr>
      <vt:lpstr>Anwa</vt:lpstr>
      <vt:lpstr>The Sterling East</vt:lpstr>
      <vt:lpstr>The Sterling West</vt:lpstr>
      <vt:lpstr>The Gemini</vt:lpstr>
      <vt:lpstr>Opus Hotel</vt:lpstr>
      <vt:lpstr>'◄Formwork'!Print_Area</vt:lpstr>
      <vt:lpstr>'Advance Payment'!Print_Area</vt:lpstr>
      <vt:lpstr>Anwa!Print_Area</vt:lpstr>
      <vt:lpstr>BOQ!Print_Area</vt:lpstr>
      <vt:lpstr>'CERTIFIED TO DATE'!Print_Area</vt:lpstr>
      <vt:lpstr>'Contractor''s Application'!Print_Area</vt:lpstr>
      <vt:lpstr>Design!Print_Area</vt:lpstr>
      <vt:lpstr>'Enabling Works Attendances'!Print_Area</vt:lpstr>
      <vt:lpstr>'EOT-Temp'!Print_Area</vt:lpstr>
      <vt:lpstr>'Opus Hotel'!Print_Area</vt:lpstr>
      <vt:lpstr>'Payment Application'!Print_Area</vt:lpstr>
      <vt:lpstr>'PC FOR ISSUANCE'!Print_Area</vt:lpstr>
      <vt:lpstr>'PI Insurance'!Print_Area</vt:lpstr>
      <vt:lpstr>'Plot 18'!Print_Area</vt:lpstr>
      <vt:lpstr>'Prelim-Temp'!Print_Area</vt:lpstr>
      <vt:lpstr>PS!Print_Area</vt:lpstr>
      <vt:lpstr>'Structural Sum'!Print_Area</vt:lpstr>
      <vt:lpstr>'Structure-Temp'!Print_Area</vt:lpstr>
      <vt:lpstr>'The Gemini'!Print_Area</vt:lpstr>
      <vt:lpstr>'The Sterling East'!Print_Area</vt:lpstr>
      <vt:lpstr>'The Sterling West'!Print_Area</vt:lpstr>
      <vt:lpstr>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Himal Kosala</cp:lastModifiedBy>
  <cp:revision>0</cp:revision>
  <cp:lastPrinted>2022-12-29T13:17:06Z</cp:lastPrinted>
  <dcterms:created xsi:type="dcterms:W3CDTF">2004-06-19T06:29:13Z</dcterms:created>
  <dcterms:modified xsi:type="dcterms:W3CDTF">2023-01-24T09:37:38Z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nmx</vt:lpwstr>
  </property>
  <property fmtid="{D5CDD505-2E9C-101B-9397-08002B2CF9AE}" pid="4" name="DocSecurity">
    <vt:r8>0</vt:r8>
  </property>
  <property fmtid="{D5CDD505-2E9C-101B-9397-08002B2CF9AE}" pid="5" name="HyperlinksChanged">
    <vt:bool>false</vt:bool>
  </property>
  <property fmtid="{D5CDD505-2E9C-101B-9397-08002B2CF9AE}" pid="6" name="LinksUpToDate">
    <vt:bool>false</vt:bool>
  </property>
  <property fmtid="{D5CDD505-2E9C-101B-9397-08002B2CF9AE}" pid="7" name="PS9Connected">
    <vt:bool>true</vt:bool>
  </property>
  <property fmtid="{D5CDD505-2E9C-101B-9397-08002B2CF9AE}" pid="8" name="ScaleCrop">
    <vt:bool>false</vt:bool>
  </property>
  <property fmtid="{D5CDD505-2E9C-101B-9397-08002B2CF9AE}" pid="9" name="ShareDoc">
    <vt:bool>false</vt:bool>
  </property>
  <property fmtid="{D5CDD505-2E9C-101B-9397-08002B2CF9AE}" pid="10" name="PlanSwiftJobName">
    <vt:lpwstr/>
  </property>
  <property fmtid="{D5CDD505-2E9C-101B-9397-08002B2CF9AE}" pid="11" name="PlanSwiftJobGuid">
    <vt:lpwstr/>
  </property>
  <property fmtid="{D5CDD505-2E9C-101B-9397-08002B2CF9AE}" pid="12" name="LinkedDataId">
    <vt:lpwstr>{133C1783-A278-430C-900F-792030DC5E78}</vt:lpwstr>
  </property>
</Properties>
</file>