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Subcontrator Payments\FireStop\3. Payment Assessment\5 December\"/>
    </mc:Choice>
  </mc:AlternateContent>
  <xr:revisionPtr revIDLastSave="0" documentId="13_ncr:1_{0277D25D-4DDE-4779-92A0-46BFA250E0BC}" xr6:coauthVersionLast="47" xr6:coauthVersionMax="47" xr10:uidLastSave="{00000000-0000-0000-0000-000000000000}"/>
  <bookViews>
    <workbookView xWindow="-110" yWindow="-110" windowWidth="25820" windowHeight="13900" tabRatio="931" xr2:uid="{00000000-000D-0000-FFFF-FFFF00000000}"/>
  </bookViews>
  <sheets>
    <sheet name="Contract" sheetId="43" r:id="rId1"/>
    <sheet name="Joints" sheetId="40" r:id="rId2"/>
    <sheet name="FR230 opening (Civil)" sheetId="41" r:id="rId3"/>
    <sheet name="MEP opening (Civil)" sheetId="42" r:id="rId4"/>
  </sheets>
  <externalReferences>
    <externalReference r:id="rId5"/>
  </externalReferences>
  <definedNames>
    <definedName name="_xlnm._FilterDatabase" localSheetId="0" hidden="1">Contract!$B$5:$N$65</definedName>
    <definedName name="_xlnm._FilterDatabase" localSheetId="2" hidden="1">'FR230 opening (Civil)'!$A$8:$V$84</definedName>
    <definedName name="_xlnm._FilterDatabase" localSheetId="1" hidden="1">Joints!$A$8:$R$44</definedName>
    <definedName name="_xlnm._FilterDatabase" localSheetId="3" hidden="1">'MEP opening (Civil)'!$A$8:$W$295</definedName>
    <definedName name="_xlnm.Print_Area" localSheetId="0">Contract!$B$2:$N$67</definedName>
    <definedName name="_xlnm.Print_Area" localSheetId="2">'FR230 opening (Civil)'!$A$1:$Q$86</definedName>
    <definedName name="_xlnm.Print_Area" localSheetId="1">Joints!$A$1:$M$47</definedName>
    <definedName name="_xlnm.Print_Area" localSheetId="3">'MEP opening (Civil)'!$A$1:$R$297</definedName>
    <definedName name="_xlnm.Print_Titles" localSheetId="2">'FR230 opening (Civil)'!$1:$9</definedName>
    <definedName name="_xlnm.Print_Titles" localSheetId="1">Joints!$1:$8</definedName>
    <definedName name="_xlnm.Print_Titles" localSheetId="3">'MEP opening (Civil)'!$1:$293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43" l="1"/>
  <c r="U8" i="43"/>
  <c r="T9" i="43"/>
  <c r="U9" i="43"/>
  <c r="T10" i="43"/>
  <c r="U10" i="43"/>
  <c r="T11" i="43"/>
  <c r="U11" i="43"/>
  <c r="T12" i="43"/>
  <c r="U12" i="43"/>
  <c r="T13" i="43"/>
  <c r="U13" i="43"/>
  <c r="T14" i="43"/>
  <c r="U14" i="43"/>
  <c r="T15" i="43"/>
  <c r="U15" i="43"/>
  <c r="T16" i="43"/>
  <c r="U16" i="43"/>
  <c r="T17" i="43"/>
  <c r="U17" i="43"/>
  <c r="T18" i="43"/>
  <c r="U18" i="43"/>
  <c r="T19" i="43"/>
  <c r="U19" i="43"/>
  <c r="T20" i="43"/>
  <c r="U20" i="43"/>
  <c r="T21" i="43"/>
  <c r="U21" i="43"/>
  <c r="T22" i="43"/>
  <c r="U22" i="43"/>
  <c r="T23" i="43"/>
  <c r="U23" i="43"/>
  <c r="T24" i="43"/>
  <c r="U24" i="43"/>
  <c r="T25" i="43"/>
  <c r="U25" i="43"/>
  <c r="T26" i="43"/>
  <c r="U26" i="43"/>
  <c r="T27" i="43"/>
  <c r="U27" i="43"/>
  <c r="T28" i="43"/>
  <c r="U28" i="43"/>
  <c r="T29" i="43"/>
  <c r="U29" i="43"/>
  <c r="T30" i="43"/>
  <c r="U30" i="43"/>
  <c r="T31" i="43"/>
  <c r="U31" i="43"/>
  <c r="T32" i="43"/>
  <c r="U32" i="43"/>
  <c r="T33" i="43"/>
  <c r="U33" i="43"/>
  <c r="T34" i="43"/>
  <c r="U34" i="43"/>
  <c r="T35" i="43"/>
  <c r="U35" i="43"/>
  <c r="T36" i="43"/>
  <c r="U36" i="43"/>
  <c r="T37" i="43"/>
  <c r="U37" i="43"/>
  <c r="T38" i="43"/>
  <c r="U38" i="43"/>
  <c r="T39" i="43"/>
  <c r="U39" i="43"/>
  <c r="T40" i="43"/>
  <c r="U40" i="43"/>
  <c r="T41" i="43"/>
  <c r="U41" i="43"/>
  <c r="T42" i="43"/>
  <c r="U42" i="43"/>
  <c r="T43" i="43"/>
  <c r="U43" i="43"/>
  <c r="T44" i="43"/>
  <c r="U44" i="43"/>
  <c r="T45" i="43"/>
  <c r="U45" i="43"/>
  <c r="T46" i="43"/>
  <c r="U46" i="43"/>
  <c r="T47" i="43"/>
  <c r="U47" i="43"/>
  <c r="T48" i="43"/>
  <c r="U48" i="43"/>
  <c r="T49" i="43"/>
  <c r="U49" i="43"/>
  <c r="T50" i="43"/>
  <c r="U50" i="43"/>
  <c r="T51" i="43"/>
  <c r="U51" i="43"/>
  <c r="T52" i="43"/>
  <c r="U52" i="43"/>
  <c r="T53" i="43"/>
  <c r="U53" i="43"/>
  <c r="T54" i="43"/>
  <c r="U54" i="43"/>
  <c r="T55" i="43"/>
  <c r="U55" i="43"/>
  <c r="T56" i="43"/>
  <c r="U56" i="43"/>
  <c r="T57" i="43"/>
  <c r="U57" i="43"/>
  <c r="T58" i="43"/>
  <c r="U58" i="43"/>
  <c r="T59" i="43"/>
  <c r="U59" i="43"/>
  <c r="T60" i="43"/>
  <c r="U60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8" i="43"/>
  <c r="T7" i="43"/>
  <c r="U7" i="43"/>
  <c r="R8" i="43"/>
  <c r="R7" i="43"/>
  <c r="Q7" i="43"/>
  <c r="N294" i="42"/>
  <c r="Q65" i="43" l="1"/>
  <c r="P65" i="43"/>
  <c r="T65" i="43"/>
  <c r="S65" i="43"/>
  <c r="R65" i="43"/>
  <c r="M69" i="43"/>
  <c r="J65" i="43"/>
  <c r="I65" i="43"/>
  <c r="H65" i="43"/>
  <c r="L60" i="43"/>
  <c r="K60" i="43"/>
  <c r="J60" i="43"/>
  <c r="O60" i="43" s="1"/>
  <c r="G60" i="43"/>
  <c r="L57" i="43"/>
  <c r="K57" i="43"/>
  <c r="J57" i="43"/>
  <c r="O57" i="43" s="1"/>
  <c r="G57" i="43"/>
  <c r="L56" i="43"/>
  <c r="K56" i="43"/>
  <c r="J56" i="43"/>
  <c r="M56" i="43" s="1"/>
  <c r="G56" i="43"/>
  <c r="O55" i="43"/>
  <c r="M55" i="43"/>
  <c r="L55" i="43"/>
  <c r="K55" i="43"/>
  <c r="J55" i="43"/>
  <c r="G55" i="43"/>
  <c r="L54" i="43"/>
  <c r="K54" i="43"/>
  <c r="J54" i="43"/>
  <c r="O54" i="43" s="1"/>
  <c r="G54" i="43"/>
  <c r="L53" i="43"/>
  <c r="K53" i="43"/>
  <c r="J53" i="43"/>
  <c r="O53" i="43" s="1"/>
  <c r="G53" i="43"/>
  <c r="O52" i="43"/>
  <c r="L52" i="43"/>
  <c r="K52" i="43"/>
  <c r="J52" i="43"/>
  <c r="M52" i="43" s="1"/>
  <c r="G52" i="43"/>
  <c r="L51" i="43"/>
  <c r="K51" i="43"/>
  <c r="J51" i="43"/>
  <c r="O51" i="43" s="1"/>
  <c r="G51" i="43"/>
  <c r="L50" i="43"/>
  <c r="K50" i="43"/>
  <c r="J50" i="43"/>
  <c r="O50" i="43" s="1"/>
  <c r="G50" i="43"/>
  <c r="L49" i="43"/>
  <c r="K49" i="43"/>
  <c r="J49" i="43"/>
  <c r="O49" i="43" s="1"/>
  <c r="G49" i="43"/>
  <c r="L48" i="43"/>
  <c r="K48" i="43"/>
  <c r="J48" i="43"/>
  <c r="M48" i="43" s="1"/>
  <c r="G48" i="43"/>
  <c r="O47" i="43"/>
  <c r="M47" i="43"/>
  <c r="L47" i="43"/>
  <c r="K47" i="43"/>
  <c r="J47" i="43"/>
  <c r="G47" i="43"/>
  <c r="L45" i="43"/>
  <c r="K45" i="43"/>
  <c r="J45" i="43"/>
  <c r="O45" i="43" s="1"/>
  <c r="G45" i="43"/>
  <c r="L44" i="43"/>
  <c r="K44" i="43"/>
  <c r="J44" i="43"/>
  <c r="O44" i="43" s="1"/>
  <c r="G44" i="43"/>
  <c r="O43" i="43"/>
  <c r="L43" i="43"/>
  <c r="K43" i="43"/>
  <c r="J43" i="43"/>
  <c r="M43" i="43" s="1"/>
  <c r="G43" i="43"/>
  <c r="L42" i="43"/>
  <c r="K42" i="43"/>
  <c r="J42" i="43"/>
  <c r="O42" i="43" s="1"/>
  <c r="G42" i="43"/>
  <c r="O41" i="43"/>
  <c r="L41" i="43"/>
  <c r="K41" i="43"/>
  <c r="J41" i="43"/>
  <c r="M41" i="43" s="1"/>
  <c r="G41" i="43"/>
  <c r="L40" i="43"/>
  <c r="K40" i="43"/>
  <c r="J40" i="43"/>
  <c r="O40" i="43" s="1"/>
  <c r="G40" i="43"/>
  <c r="L39" i="43"/>
  <c r="K39" i="43"/>
  <c r="J39" i="43"/>
  <c r="M39" i="43" s="1"/>
  <c r="G39" i="43"/>
  <c r="O38" i="43"/>
  <c r="M38" i="43"/>
  <c r="L38" i="43"/>
  <c r="K38" i="43"/>
  <c r="J38" i="43"/>
  <c r="G38" i="43"/>
  <c r="L37" i="43"/>
  <c r="K37" i="43"/>
  <c r="J37" i="43"/>
  <c r="O37" i="43" s="1"/>
  <c r="G37" i="43"/>
  <c r="L35" i="43"/>
  <c r="K35" i="43"/>
  <c r="J35" i="43"/>
  <c r="O35" i="43" s="1"/>
  <c r="G35" i="43"/>
  <c r="O34" i="43"/>
  <c r="L34" i="43"/>
  <c r="K34" i="43"/>
  <c r="J34" i="43"/>
  <c r="M34" i="43" s="1"/>
  <c r="G34" i="43"/>
  <c r="L33" i="43"/>
  <c r="K33" i="43"/>
  <c r="J33" i="43"/>
  <c r="O33" i="43" s="1"/>
  <c r="G33" i="43"/>
  <c r="L32" i="43"/>
  <c r="K32" i="43"/>
  <c r="J32" i="43"/>
  <c r="M32" i="43" s="1"/>
  <c r="G32" i="43"/>
  <c r="L31" i="43"/>
  <c r="K31" i="43"/>
  <c r="J31" i="43"/>
  <c r="O31" i="43" s="1"/>
  <c r="G31" i="43"/>
  <c r="L29" i="43"/>
  <c r="K29" i="43"/>
  <c r="J29" i="43"/>
  <c r="M29" i="43" s="1"/>
  <c r="O27" i="43"/>
  <c r="M27" i="43"/>
  <c r="L27" i="43"/>
  <c r="K27" i="43"/>
  <c r="G27" i="43"/>
  <c r="O26" i="43"/>
  <c r="M26" i="43"/>
  <c r="L26" i="43"/>
  <c r="K26" i="43"/>
  <c r="G26" i="43"/>
  <c r="O25" i="43"/>
  <c r="M25" i="43"/>
  <c r="L25" i="43"/>
  <c r="K25" i="43"/>
  <c r="G25" i="43"/>
  <c r="L24" i="43"/>
  <c r="K24" i="43"/>
  <c r="J24" i="43"/>
  <c r="M24" i="43" s="1"/>
  <c r="G24" i="43"/>
  <c r="L23" i="43"/>
  <c r="K23" i="43"/>
  <c r="J23" i="43"/>
  <c r="O23" i="43" s="1"/>
  <c r="G23" i="43"/>
  <c r="O22" i="43"/>
  <c r="M22" i="43"/>
  <c r="L22" i="43"/>
  <c r="K22" i="43"/>
  <c r="G22" i="43"/>
  <c r="O20" i="43"/>
  <c r="M20" i="43"/>
  <c r="L20" i="43"/>
  <c r="K20" i="43"/>
  <c r="G20" i="43"/>
  <c r="O19" i="43"/>
  <c r="M19" i="43"/>
  <c r="L19" i="43"/>
  <c r="K19" i="43"/>
  <c r="G19" i="43"/>
  <c r="L18" i="43"/>
  <c r="K18" i="43"/>
  <c r="J18" i="43"/>
  <c r="M18" i="43" s="1"/>
  <c r="G18" i="43"/>
  <c r="O17" i="43"/>
  <c r="M17" i="43"/>
  <c r="L17" i="43"/>
  <c r="K17" i="43"/>
  <c r="G17" i="43"/>
  <c r="L16" i="43"/>
  <c r="K16" i="43"/>
  <c r="J16" i="43"/>
  <c r="O16" i="43" s="1"/>
  <c r="G16" i="43"/>
  <c r="L15" i="43"/>
  <c r="K15" i="43"/>
  <c r="J15" i="43"/>
  <c r="M15" i="43" s="1"/>
  <c r="G15" i="43"/>
  <c r="M11" i="43"/>
  <c r="L11" i="43"/>
  <c r="K11" i="43"/>
  <c r="G11" i="43"/>
  <c r="M9" i="43"/>
  <c r="L9" i="43"/>
  <c r="K9" i="43"/>
  <c r="G9" i="43"/>
  <c r="L8" i="43"/>
  <c r="K8" i="43"/>
  <c r="J8" i="43"/>
  <c r="G8" i="43"/>
  <c r="G65" i="43" s="1"/>
  <c r="M7" i="43"/>
  <c r="L7" i="43"/>
  <c r="L65" i="43" s="1"/>
  <c r="L71" i="43" s="1"/>
  <c r="K7" i="43"/>
  <c r="K65" i="43" s="1"/>
  <c r="K71" i="43" s="1"/>
  <c r="J7" i="43"/>
  <c r="G7" i="43"/>
  <c r="U65" i="43" l="1"/>
  <c r="M65" i="43"/>
  <c r="M71" i="43" s="1"/>
  <c r="O24" i="43"/>
  <c r="M53" i="43"/>
  <c r="O56" i="43"/>
  <c r="O18" i="43"/>
  <c r="M33" i="43"/>
  <c r="M42" i="43"/>
  <c r="M51" i="43"/>
  <c r="M60" i="43"/>
  <c r="O39" i="43"/>
  <c r="M35" i="43"/>
  <c r="M8" i="43"/>
  <c r="M37" i="43"/>
  <c r="M45" i="43"/>
  <c r="M54" i="43"/>
  <c r="O32" i="43"/>
  <c r="M44" i="43"/>
  <c r="O29" i="43"/>
  <c r="O48" i="43"/>
  <c r="M16" i="43"/>
  <c r="M23" i="43"/>
  <c r="M31" i="43"/>
  <c r="M40" i="43"/>
  <c r="M49" i="43"/>
  <c r="M57" i="43"/>
  <c r="M50" i="43"/>
  <c r="Z292" i="42" l="1"/>
  <c r="Z289" i="42"/>
  <c r="Z286" i="42"/>
  <c r="Z283" i="42"/>
  <c r="Z280" i="42"/>
  <c r="Z277" i="42"/>
  <c r="Z275" i="42"/>
  <c r="Z272" i="42"/>
  <c r="Z269" i="42"/>
  <c r="Z264" i="42"/>
  <c r="Z258" i="42"/>
  <c r="Z254" i="42"/>
  <c r="Z251" i="42"/>
  <c r="Z246" i="42"/>
  <c r="Z234" i="42"/>
  <c r="Z232" i="42"/>
  <c r="Z223" i="42"/>
  <c r="Z212" i="42"/>
  <c r="Z210" i="42"/>
  <c r="Z206" i="42"/>
  <c r="Z192" i="42"/>
  <c r="Z186" i="42"/>
  <c r="Z180" i="42"/>
  <c r="Z175" i="42"/>
  <c r="Z170" i="42"/>
  <c r="Z163" i="42"/>
  <c r="Z159" i="42"/>
  <c r="Z155" i="42"/>
  <c r="Z145" i="42"/>
  <c r="Z143" i="42"/>
  <c r="Z141" i="42"/>
  <c r="Z137" i="42"/>
  <c r="Z133" i="42"/>
  <c r="Z129" i="42"/>
  <c r="Z123" i="42"/>
  <c r="Z120" i="42"/>
  <c r="Z100" i="42"/>
  <c r="Z98" i="42"/>
  <c r="Z96" i="42"/>
  <c r="Z84" i="42"/>
  <c r="Z71" i="42"/>
  <c r="Z64" i="42"/>
  <c r="Z57" i="42"/>
  <c r="Z55" i="42"/>
  <c r="Z46" i="42"/>
  <c r="Y292" i="42"/>
  <c r="Y289" i="42"/>
  <c r="Y286" i="42"/>
  <c r="Y283" i="42"/>
  <c r="Y280" i="42"/>
  <c r="Y277" i="42"/>
  <c r="Y275" i="42"/>
  <c r="Y272" i="42"/>
  <c r="Y269" i="42"/>
  <c r="Y264" i="42"/>
  <c r="Y258" i="42"/>
  <c r="Y254" i="42"/>
  <c r="Y251" i="42"/>
  <c r="Y246" i="42"/>
  <c r="Y234" i="42"/>
  <c r="Y232" i="42"/>
  <c r="Y223" i="42"/>
  <c r="Y212" i="42"/>
  <c r="Y210" i="42"/>
  <c r="Y206" i="42"/>
  <c r="Y192" i="42"/>
  <c r="Y186" i="42"/>
  <c r="Y180" i="42"/>
  <c r="Y175" i="42"/>
  <c r="Y170" i="42"/>
  <c r="Y163" i="42"/>
  <c r="Y159" i="42"/>
  <c r="Y155" i="42"/>
  <c r="Y145" i="42"/>
  <c r="Y143" i="42"/>
  <c r="Y141" i="42"/>
  <c r="Y137" i="42"/>
  <c r="Y133" i="42"/>
  <c r="Y129" i="42"/>
  <c r="Y123" i="42"/>
  <c r="Y120" i="42"/>
  <c r="Y100" i="42"/>
  <c r="Y98" i="42"/>
  <c r="Y96" i="42"/>
  <c r="Y84" i="42"/>
  <c r="Y71" i="42"/>
  <c r="Y64" i="42"/>
  <c r="Y57" i="42"/>
  <c r="Y55" i="42"/>
  <c r="Y46" i="42"/>
  <c r="X36" i="42"/>
  <c r="X35" i="42"/>
  <c r="X37" i="42"/>
  <c r="Z34" i="42"/>
  <c r="Y34" i="42"/>
  <c r="X292" i="42"/>
  <c r="X291" i="42"/>
  <c r="X290" i="42"/>
  <c r="X289" i="42"/>
  <c r="X288" i="42"/>
  <c r="X287" i="42"/>
  <c r="X286" i="42"/>
  <c r="X285" i="42"/>
  <c r="X284" i="42"/>
  <c r="X283" i="42"/>
  <c r="X282" i="42"/>
  <c r="X281" i="42"/>
  <c r="X277" i="42"/>
  <c r="X276" i="42"/>
  <c r="X280" i="42"/>
  <c r="X279" i="42"/>
  <c r="X278" i="42"/>
  <c r="X275" i="42"/>
  <c r="X274" i="42"/>
  <c r="X273" i="42"/>
  <c r="X272" i="42"/>
  <c r="X271" i="42"/>
  <c r="X270" i="42"/>
  <c r="X269" i="42"/>
  <c r="X268" i="42"/>
  <c r="X267" i="42"/>
  <c r="X264" i="42"/>
  <c r="X263" i="42"/>
  <c r="X262" i="42"/>
  <c r="X261" i="42"/>
  <c r="X260" i="42"/>
  <c r="X259" i="42"/>
  <c r="X258" i="42"/>
  <c r="X257" i="42"/>
  <c r="X256" i="42"/>
  <c r="X255" i="42"/>
  <c r="X254" i="42"/>
  <c r="X253" i="42"/>
  <c r="X252" i="42"/>
  <c r="X251" i="42"/>
  <c r="X250" i="42"/>
  <c r="X249" i="42"/>
  <c r="X248" i="42"/>
  <c r="X247" i="42"/>
  <c r="X246" i="42"/>
  <c r="X245" i="42"/>
  <c r="X244" i="42"/>
  <c r="X243" i="42"/>
  <c r="X234" i="42"/>
  <c r="X233" i="42"/>
  <c r="X232" i="42"/>
  <c r="X231" i="42"/>
  <c r="X230" i="42"/>
  <c r="X223" i="42"/>
  <c r="X222" i="42"/>
  <c r="X212" i="42"/>
  <c r="X211" i="42"/>
  <c r="X210" i="42"/>
  <c r="X209" i="42"/>
  <c r="X206" i="42"/>
  <c r="X204" i="42"/>
  <c r="X203" i="42"/>
  <c r="X205" i="42"/>
  <c r="X202" i="42"/>
  <c r="X201" i="42"/>
  <c r="X192" i="42"/>
  <c r="X191" i="42"/>
  <c r="X186" i="42"/>
  <c r="X185" i="42"/>
  <c r="X180" i="42"/>
  <c r="X179" i="42"/>
  <c r="X178" i="42"/>
  <c r="X177" i="42"/>
  <c r="X176" i="42"/>
  <c r="X175" i="42"/>
  <c r="X174" i="42"/>
  <c r="X170" i="42"/>
  <c r="X168" i="42"/>
  <c r="X169" i="42"/>
  <c r="X167" i="42"/>
  <c r="X166" i="42"/>
  <c r="X165" i="42"/>
  <c r="X164" i="42"/>
  <c r="X163" i="42"/>
  <c r="X162" i="42"/>
  <c r="X161" i="42"/>
  <c r="X160" i="42"/>
  <c r="X159" i="42"/>
  <c r="X157" i="42"/>
  <c r="X158" i="42"/>
  <c r="X156" i="42"/>
  <c r="X155" i="42"/>
  <c r="X154" i="42"/>
  <c r="X153" i="42"/>
  <c r="X152" i="42"/>
  <c r="X151" i="42"/>
  <c r="X147" i="42"/>
  <c r="X148" i="42"/>
  <c r="X149" i="42"/>
  <c r="X150" i="42"/>
  <c r="X146" i="42"/>
  <c r="X145" i="42"/>
  <c r="X144" i="42"/>
  <c r="X143" i="42"/>
  <c r="X142" i="42"/>
  <c r="X141" i="42"/>
  <c r="X140" i="42"/>
  <c r="X137" i="42"/>
  <c r="X136" i="42"/>
  <c r="X135" i="42"/>
  <c r="X134" i="42"/>
  <c r="X133" i="42"/>
  <c r="X129" i="42"/>
  <c r="X130" i="42"/>
  <c r="X132" i="42"/>
  <c r="X131" i="42"/>
  <c r="X128" i="42"/>
  <c r="X127" i="42"/>
  <c r="X123" i="42"/>
  <c r="X122" i="42"/>
  <c r="X121" i="42"/>
  <c r="X120" i="42"/>
  <c r="X118" i="42"/>
  <c r="X115" i="42"/>
  <c r="X116" i="42"/>
  <c r="X117" i="42"/>
  <c r="X119" i="42"/>
  <c r="X114" i="42"/>
  <c r="X100" i="42"/>
  <c r="X99" i="42"/>
  <c r="X98" i="42"/>
  <c r="X97" i="42"/>
  <c r="X96" i="42"/>
  <c r="X95" i="42"/>
  <c r="X84" i="42"/>
  <c r="X82" i="42"/>
  <c r="X83" i="42"/>
  <c r="X81" i="42"/>
  <c r="X71" i="42"/>
  <c r="X70" i="42"/>
  <c r="X64" i="42"/>
  <c r="X63" i="42"/>
  <c r="X62" i="42"/>
  <c r="X57" i="42"/>
  <c r="X56" i="42"/>
  <c r="X55" i="42"/>
  <c r="X54" i="42"/>
  <c r="X46" i="42"/>
  <c r="X44" i="42"/>
  <c r="X45" i="42"/>
  <c r="X43" i="42"/>
  <c r="X33" i="42"/>
  <c r="X34" i="42"/>
  <c r="M46" i="40"/>
  <c r="R297" i="42"/>
  <c r="V98" i="42"/>
  <c r="V96" i="42"/>
  <c r="V95" i="42"/>
  <c r="V97" i="42"/>
  <c r="Y37" i="42" l="1"/>
  <c r="Z37" i="42" s="1"/>
  <c r="M98" i="42"/>
  <c r="N98" i="42" s="1"/>
  <c r="R98" i="42" s="1"/>
  <c r="R97" i="42"/>
  <c r="M96" i="42"/>
  <c r="N96" i="42" s="1"/>
  <c r="R96" i="42" s="1"/>
  <c r="A96" i="42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R95" i="42"/>
  <c r="R292" i="42"/>
  <c r="V292" i="42"/>
  <c r="M292" i="42"/>
  <c r="N292" i="42" s="1"/>
  <c r="V291" i="42"/>
  <c r="R291" i="42"/>
  <c r="V290" i="42"/>
  <c r="R290" i="42"/>
  <c r="V289" i="42"/>
  <c r="R289" i="42"/>
  <c r="M289" i="42"/>
  <c r="N289" i="42" s="1"/>
  <c r="V288" i="42"/>
  <c r="R288" i="42"/>
  <c r="V287" i="42"/>
  <c r="R287" i="42"/>
  <c r="V286" i="42"/>
  <c r="R286" i="42"/>
  <c r="M286" i="42"/>
  <c r="N286" i="42" s="1"/>
  <c r="V285" i="42"/>
  <c r="R285" i="42"/>
  <c r="V284" i="42"/>
  <c r="R284" i="42"/>
  <c r="V283" i="42"/>
  <c r="R283" i="42"/>
  <c r="M283" i="42"/>
  <c r="N283" i="42" s="1"/>
  <c r="V282" i="42"/>
  <c r="R282" i="42"/>
  <c r="V281" i="42"/>
  <c r="R281" i="42"/>
  <c r="V280" i="42"/>
  <c r="R280" i="42"/>
  <c r="M280" i="42"/>
  <c r="N280" i="42" s="1"/>
  <c r="V279" i="42"/>
  <c r="R279" i="42"/>
  <c r="V278" i="42"/>
  <c r="R278" i="42"/>
  <c r="V277" i="42"/>
  <c r="R277" i="42"/>
  <c r="M277" i="42"/>
  <c r="N277" i="42" s="1"/>
  <c r="V276" i="42"/>
  <c r="R276" i="42"/>
  <c r="V275" i="42"/>
  <c r="R275" i="42"/>
  <c r="M275" i="42"/>
  <c r="N275" i="42" s="1"/>
  <c r="V274" i="42"/>
  <c r="R274" i="42"/>
  <c r="V273" i="42"/>
  <c r="R273" i="42"/>
  <c r="M272" i="42"/>
  <c r="N272" i="42" s="1"/>
  <c r="V271" i="42"/>
  <c r="R271" i="42"/>
  <c r="V270" i="42"/>
  <c r="R270" i="42"/>
  <c r="M269" i="42"/>
  <c r="N269" i="42" s="1"/>
  <c r="V269" i="42" s="1"/>
  <c r="V268" i="42"/>
  <c r="R268" i="42"/>
  <c r="A268" i="42"/>
  <c r="A269" i="42" s="1"/>
  <c r="A270" i="42" s="1"/>
  <c r="A271" i="42" s="1"/>
  <c r="A272" i="42" s="1"/>
  <c r="A273" i="42" s="1"/>
  <c r="A274" i="42" s="1"/>
  <c r="A275" i="42" s="1"/>
  <c r="A276" i="42" s="1"/>
  <c r="A277" i="42" s="1"/>
  <c r="A278" i="42" s="1"/>
  <c r="A279" i="42" s="1"/>
  <c r="A280" i="42" s="1"/>
  <c r="A281" i="42" s="1"/>
  <c r="A282" i="42" s="1"/>
  <c r="A283" i="42" s="1"/>
  <c r="A284" i="42" s="1"/>
  <c r="A285" i="42" s="1"/>
  <c r="A286" i="42" s="1"/>
  <c r="A287" i="42" s="1"/>
  <c r="A288" i="42" s="1"/>
  <c r="A289" i="42" s="1"/>
  <c r="A290" i="42" s="1"/>
  <c r="A291" i="42" s="1"/>
  <c r="A292" i="42" s="1"/>
  <c r="V267" i="42"/>
  <c r="R267" i="42"/>
  <c r="M264" i="42"/>
  <c r="V263" i="42"/>
  <c r="R263" i="42"/>
  <c r="V262" i="42"/>
  <c r="R262" i="42"/>
  <c r="V261" i="42"/>
  <c r="R261" i="42"/>
  <c r="V260" i="42"/>
  <c r="R260" i="42"/>
  <c r="J260" i="42"/>
  <c r="V259" i="42"/>
  <c r="R259" i="42"/>
  <c r="J259" i="42"/>
  <c r="V258" i="42"/>
  <c r="R258" i="42"/>
  <c r="M258" i="42"/>
  <c r="V257" i="42"/>
  <c r="R257" i="42"/>
  <c r="J257" i="42"/>
  <c r="V256" i="42"/>
  <c r="R256" i="42"/>
  <c r="J256" i="42"/>
  <c r="V255" i="42"/>
  <c r="R255" i="42"/>
  <c r="M254" i="42"/>
  <c r="V253" i="42"/>
  <c r="R253" i="42"/>
  <c r="V252" i="42"/>
  <c r="R252" i="42"/>
  <c r="J252" i="42"/>
  <c r="M251" i="42"/>
  <c r="V250" i="42"/>
  <c r="R250" i="42"/>
  <c r="V249" i="42"/>
  <c r="R249" i="42"/>
  <c r="V248" i="42"/>
  <c r="R248" i="42"/>
  <c r="J248" i="42"/>
  <c r="V247" i="42"/>
  <c r="R247" i="42"/>
  <c r="J247" i="42"/>
  <c r="M246" i="42"/>
  <c r="V245" i="42"/>
  <c r="R245" i="42"/>
  <c r="V244" i="42"/>
  <c r="R244" i="42"/>
  <c r="J244" i="42"/>
  <c r="A244" i="42"/>
  <c r="A245" i="42" s="1"/>
  <c r="A246" i="42" s="1"/>
  <c r="A247" i="42" s="1"/>
  <c r="A248" i="42" s="1"/>
  <c r="A249" i="42" s="1"/>
  <c r="A250" i="42" s="1"/>
  <c r="A251" i="42" s="1"/>
  <c r="A252" i="42" s="1"/>
  <c r="A253" i="42" s="1"/>
  <c r="A254" i="42" s="1"/>
  <c r="A255" i="42" s="1"/>
  <c r="A256" i="42" s="1"/>
  <c r="A257" i="42" s="1"/>
  <c r="A258" i="42" s="1"/>
  <c r="A259" i="42" s="1"/>
  <c r="A260" i="42" s="1"/>
  <c r="A261" i="42" s="1"/>
  <c r="A262" i="42" s="1"/>
  <c r="A263" i="42" s="1"/>
  <c r="A264" i="42" s="1"/>
  <c r="V243" i="42"/>
  <c r="R243" i="42"/>
  <c r="J243" i="42"/>
  <c r="V240" i="42"/>
  <c r="R240" i="42"/>
  <c r="V239" i="42"/>
  <c r="R239" i="42"/>
  <c r="V238" i="42"/>
  <c r="R238" i="42"/>
  <c r="V237" i="42"/>
  <c r="R237" i="42"/>
  <c r="V236" i="42"/>
  <c r="R236" i="42"/>
  <c r="V235" i="42"/>
  <c r="R235" i="42"/>
  <c r="V234" i="42"/>
  <c r="R234" i="42"/>
  <c r="M234" i="42"/>
  <c r="N234" i="42" s="1"/>
  <c r="V233" i="42"/>
  <c r="R233" i="42"/>
  <c r="V232" i="42"/>
  <c r="R232" i="42"/>
  <c r="M232" i="42"/>
  <c r="V231" i="42"/>
  <c r="R231" i="42"/>
  <c r="V230" i="42"/>
  <c r="R230" i="42"/>
  <c r="J230" i="42"/>
  <c r="V229" i="42"/>
  <c r="R229" i="42"/>
  <c r="V228" i="42"/>
  <c r="R228" i="42"/>
  <c r="V227" i="42"/>
  <c r="R227" i="42"/>
  <c r="V226" i="42"/>
  <c r="R226" i="42"/>
  <c r="V225" i="42"/>
  <c r="R225" i="42"/>
  <c r="V224" i="42"/>
  <c r="R224" i="42"/>
  <c r="V223" i="42"/>
  <c r="R223" i="42"/>
  <c r="M223" i="42"/>
  <c r="V222" i="42"/>
  <c r="R222" i="42"/>
  <c r="J222" i="42"/>
  <c r="V221" i="42"/>
  <c r="R221" i="42"/>
  <c r="V220" i="42"/>
  <c r="R220" i="42"/>
  <c r="M220" i="42"/>
  <c r="J220" i="42"/>
  <c r="V219" i="42"/>
  <c r="R219" i="42"/>
  <c r="V218" i="42"/>
  <c r="R218" i="42"/>
  <c r="V217" i="42"/>
  <c r="R217" i="42"/>
  <c r="M217" i="42"/>
  <c r="V216" i="42"/>
  <c r="R216" i="42"/>
  <c r="V215" i="42"/>
  <c r="R215" i="42"/>
  <c r="V214" i="42"/>
  <c r="R214" i="42"/>
  <c r="V213" i="42"/>
  <c r="R213" i="42"/>
  <c r="V212" i="42"/>
  <c r="R212" i="42"/>
  <c r="M212" i="42"/>
  <c r="V211" i="42"/>
  <c r="R211" i="42"/>
  <c r="J211" i="42"/>
  <c r="V210" i="42"/>
  <c r="R210" i="42"/>
  <c r="M210" i="42"/>
  <c r="A210" i="42"/>
  <c r="A211" i="42" s="1"/>
  <c r="A212" i="42" s="1"/>
  <c r="A213" i="42" s="1"/>
  <c r="A214" i="42" s="1"/>
  <c r="A215" i="42" s="1"/>
  <c r="A216" i="42" s="1"/>
  <c r="A217" i="42" s="1"/>
  <c r="A218" i="42" s="1"/>
  <c r="A219" i="42" s="1"/>
  <c r="A220" i="42" s="1"/>
  <c r="A221" i="42" s="1"/>
  <c r="A222" i="42" s="1"/>
  <c r="A223" i="42" s="1"/>
  <c r="A224" i="42" s="1"/>
  <c r="A225" i="42" s="1"/>
  <c r="A226" i="42" s="1"/>
  <c r="A227" i="42" s="1"/>
  <c r="A228" i="42" s="1"/>
  <c r="A229" i="42" s="1"/>
  <c r="A230" i="42" s="1"/>
  <c r="A231" i="42" s="1"/>
  <c r="A232" i="42" s="1"/>
  <c r="A233" i="42" s="1"/>
  <c r="A234" i="42" s="1"/>
  <c r="A235" i="42" s="1"/>
  <c r="A236" i="42" s="1"/>
  <c r="A237" i="42" s="1"/>
  <c r="A238" i="42" s="1"/>
  <c r="A239" i="42" s="1"/>
  <c r="A240" i="42" s="1"/>
  <c r="V209" i="42"/>
  <c r="R209" i="42"/>
  <c r="J209" i="42"/>
  <c r="V206" i="42"/>
  <c r="R206" i="42"/>
  <c r="M206" i="42"/>
  <c r="V205" i="42"/>
  <c r="R205" i="42"/>
  <c r="V204" i="42"/>
  <c r="R204" i="42"/>
  <c r="J204" i="42"/>
  <c r="V203" i="42"/>
  <c r="R203" i="42"/>
  <c r="J203" i="42"/>
  <c r="V202" i="42"/>
  <c r="R202" i="42"/>
  <c r="V201" i="42"/>
  <c r="R201" i="42"/>
  <c r="V200" i="42"/>
  <c r="R200" i="42"/>
  <c r="V199" i="42"/>
  <c r="R199" i="42"/>
  <c r="V198" i="42"/>
  <c r="R198" i="42"/>
  <c r="M198" i="42"/>
  <c r="J198" i="42"/>
  <c r="V197" i="42"/>
  <c r="R197" i="42"/>
  <c r="V196" i="42"/>
  <c r="R196" i="42"/>
  <c r="V195" i="42"/>
  <c r="R195" i="42"/>
  <c r="V194" i="42"/>
  <c r="R194" i="42"/>
  <c r="V193" i="42"/>
  <c r="R193" i="42"/>
  <c r="V192" i="42"/>
  <c r="R192" i="42"/>
  <c r="M192" i="42"/>
  <c r="V191" i="42"/>
  <c r="R191" i="42"/>
  <c r="J191" i="42"/>
  <c r="V190" i="42"/>
  <c r="R190" i="42"/>
  <c r="M190" i="42"/>
  <c r="J190" i="42"/>
  <c r="V189" i="42"/>
  <c r="R189" i="42"/>
  <c r="M189" i="42"/>
  <c r="J189" i="42"/>
  <c r="V188" i="42"/>
  <c r="R188" i="42"/>
  <c r="V187" i="42"/>
  <c r="R187" i="42"/>
  <c r="V186" i="42"/>
  <c r="R186" i="42"/>
  <c r="M186" i="42"/>
  <c r="V185" i="42"/>
  <c r="R185" i="42"/>
  <c r="J185" i="42"/>
  <c r="V184" i="42"/>
  <c r="R184" i="42"/>
  <c r="V183" i="42"/>
  <c r="R183" i="42"/>
  <c r="V182" i="42"/>
  <c r="R182" i="42"/>
  <c r="V181" i="42"/>
  <c r="R181" i="42"/>
  <c r="V180" i="42"/>
  <c r="R180" i="42"/>
  <c r="M180" i="42"/>
  <c r="V179" i="42"/>
  <c r="R179" i="42"/>
  <c r="V178" i="42"/>
  <c r="R178" i="42"/>
  <c r="V177" i="42"/>
  <c r="R177" i="42"/>
  <c r="V176" i="42"/>
  <c r="R176" i="42"/>
  <c r="J176" i="42"/>
  <c r="V175" i="42"/>
  <c r="R175" i="42"/>
  <c r="M175" i="42"/>
  <c r="N175" i="42" s="1"/>
  <c r="A175" i="42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A188" i="42" s="1"/>
  <c r="A189" i="42" s="1"/>
  <c r="A190" i="42" s="1"/>
  <c r="A191" i="42" s="1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206" i="42" s="1"/>
  <c r="V174" i="42"/>
  <c r="R174" i="42"/>
  <c r="V171" i="42"/>
  <c r="R171" i="42"/>
  <c r="V170" i="42"/>
  <c r="R170" i="42"/>
  <c r="M170" i="42"/>
  <c r="V169" i="42"/>
  <c r="R169" i="42"/>
  <c r="J169" i="42"/>
  <c r="V168" i="42"/>
  <c r="R168" i="42"/>
  <c r="J168" i="42"/>
  <c r="V167" i="42"/>
  <c r="R167" i="42"/>
  <c r="V166" i="42"/>
  <c r="R166" i="42"/>
  <c r="V165" i="42"/>
  <c r="R165" i="42"/>
  <c r="V164" i="42"/>
  <c r="R164" i="42"/>
  <c r="J164" i="42"/>
  <c r="V163" i="42"/>
  <c r="R163" i="42"/>
  <c r="M163" i="42"/>
  <c r="V162" i="42"/>
  <c r="R162" i="42"/>
  <c r="J162" i="42"/>
  <c r="V161" i="42"/>
  <c r="R161" i="42"/>
  <c r="V160" i="42"/>
  <c r="R160" i="42"/>
  <c r="J160" i="42"/>
  <c r="V159" i="42"/>
  <c r="R159" i="42"/>
  <c r="M159" i="42"/>
  <c r="V158" i="42"/>
  <c r="R158" i="42"/>
  <c r="V157" i="42"/>
  <c r="R157" i="42"/>
  <c r="J157" i="42"/>
  <c r="V156" i="42"/>
  <c r="R156" i="42"/>
  <c r="J156" i="42"/>
  <c r="M155" i="42"/>
  <c r="V154" i="42"/>
  <c r="R154" i="42"/>
  <c r="J154" i="42"/>
  <c r="V153" i="42"/>
  <c r="R153" i="42"/>
  <c r="V152" i="42"/>
  <c r="R152" i="42"/>
  <c r="J152" i="42"/>
  <c r="V151" i="42"/>
  <c r="R151" i="42"/>
  <c r="V150" i="42"/>
  <c r="R150" i="42"/>
  <c r="V149" i="42"/>
  <c r="R149" i="42"/>
  <c r="V148" i="42"/>
  <c r="R148" i="42"/>
  <c r="V147" i="42"/>
  <c r="R147" i="42"/>
  <c r="V146" i="42"/>
  <c r="R146" i="42"/>
  <c r="V145" i="42"/>
  <c r="R145" i="42"/>
  <c r="M145" i="42"/>
  <c r="V144" i="42"/>
  <c r="R144" i="42"/>
  <c r="J144" i="42"/>
  <c r="V143" i="42"/>
  <c r="R143" i="42"/>
  <c r="M143" i="42"/>
  <c r="V142" i="42"/>
  <c r="R142" i="42"/>
  <c r="J142" i="42"/>
  <c r="V141" i="42"/>
  <c r="R141" i="42"/>
  <c r="M141" i="42"/>
  <c r="A141" i="42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V140" i="42"/>
  <c r="R140" i="42"/>
  <c r="J140" i="42"/>
  <c r="M137" i="42"/>
  <c r="N137" i="42" s="1"/>
  <c r="V136" i="42"/>
  <c r="R136" i="42"/>
  <c r="V135" i="42"/>
  <c r="R135" i="42"/>
  <c r="V134" i="42"/>
  <c r="R134" i="42"/>
  <c r="M133" i="42"/>
  <c r="N133" i="42" s="1"/>
  <c r="V132" i="42"/>
  <c r="R132" i="42"/>
  <c r="V131" i="42"/>
  <c r="R131" i="42"/>
  <c r="V130" i="42"/>
  <c r="R130" i="42"/>
  <c r="M129" i="42"/>
  <c r="N129" i="42" s="1"/>
  <c r="V128" i="42"/>
  <c r="R128" i="42"/>
  <c r="A128" i="42"/>
  <c r="A129" i="42" s="1"/>
  <c r="A130" i="42" s="1"/>
  <c r="A131" i="42" s="1"/>
  <c r="A132" i="42" s="1"/>
  <c r="A133" i="42" s="1"/>
  <c r="A134" i="42" s="1"/>
  <c r="A135" i="42" s="1"/>
  <c r="A136" i="42" s="1"/>
  <c r="A137" i="42" s="1"/>
  <c r="V127" i="42"/>
  <c r="R127" i="42"/>
  <c r="V124" i="42"/>
  <c r="R124" i="42"/>
  <c r="M123" i="42"/>
  <c r="V122" i="42"/>
  <c r="R122" i="42"/>
  <c r="J121" i="42"/>
  <c r="V121" i="42" s="1"/>
  <c r="M120" i="42"/>
  <c r="V119" i="42"/>
  <c r="R119" i="42"/>
  <c r="V118" i="42"/>
  <c r="R118" i="42"/>
  <c r="J118" i="42"/>
  <c r="V117" i="42"/>
  <c r="R117" i="42"/>
  <c r="V116" i="42"/>
  <c r="R116" i="42"/>
  <c r="V115" i="42"/>
  <c r="R115" i="42"/>
  <c r="V114" i="42"/>
  <c r="R114" i="42"/>
  <c r="V113" i="42"/>
  <c r="R113" i="42"/>
  <c r="V112" i="42"/>
  <c r="R112" i="42"/>
  <c r="V111" i="42"/>
  <c r="R111" i="42"/>
  <c r="V110" i="42"/>
  <c r="R110" i="42"/>
  <c r="M110" i="42"/>
  <c r="V109" i="42"/>
  <c r="R109" i="42"/>
  <c r="M109" i="42"/>
  <c r="V108" i="42"/>
  <c r="R108" i="42"/>
  <c r="V107" i="42"/>
  <c r="R107" i="42"/>
  <c r="V106" i="42"/>
  <c r="R106" i="42"/>
  <c r="V105" i="42"/>
  <c r="R105" i="42"/>
  <c r="V104" i="42"/>
  <c r="R104" i="42"/>
  <c r="V103" i="42"/>
  <c r="R103" i="42"/>
  <c r="V102" i="42"/>
  <c r="R102" i="42"/>
  <c r="V101" i="42"/>
  <c r="R101" i="42"/>
  <c r="V100" i="42"/>
  <c r="R100" i="42"/>
  <c r="M100" i="42"/>
  <c r="V99" i="42"/>
  <c r="R99" i="42"/>
  <c r="J99" i="42"/>
  <c r="V92" i="42"/>
  <c r="R92" i="42"/>
  <c r="V91" i="42"/>
  <c r="R91" i="42"/>
  <c r="V90" i="42"/>
  <c r="R90" i="42"/>
  <c r="M90" i="42"/>
  <c r="J90" i="42"/>
  <c r="V89" i="42"/>
  <c r="R89" i="42"/>
  <c r="V88" i="42"/>
  <c r="R88" i="42"/>
  <c r="V87" i="42"/>
  <c r="R87" i="42"/>
  <c r="V86" i="42"/>
  <c r="R86" i="42"/>
  <c r="V85" i="42"/>
  <c r="R85" i="42"/>
  <c r="V84" i="42"/>
  <c r="R84" i="42"/>
  <c r="M84" i="42"/>
  <c r="N84" i="42" s="1"/>
  <c r="V83" i="42"/>
  <c r="R83" i="42"/>
  <c r="V82" i="42"/>
  <c r="R82" i="42"/>
  <c r="V81" i="42"/>
  <c r="R81" i="42"/>
  <c r="V80" i="42"/>
  <c r="R80" i="42"/>
  <c r="V79" i="42"/>
  <c r="R79" i="42"/>
  <c r="V78" i="42"/>
  <c r="R78" i="42"/>
  <c r="V77" i="42"/>
  <c r="R77" i="42"/>
  <c r="A77" i="42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V76" i="42"/>
  <c r="R76" i="42"/>
  <c r="M76" i="42"/>
  <c r="V73" i="42"/>
  <c r="R73" i="42"/>
  <c r="V72" i="42"/>
  <c r="R72" i="42"/>
  <c r="V71" i="42"/>
  <c r="R71" i="42"/>
  <c r="M71" i="42"/>
  <c r="N71" i="42" s="1"/>
  <c r="V70" i="42"/>
  <c r="R70" i="42"/>
  <c r="J70" i="42"/>
  <c r="V69" i="42"/>
  <c r="R69" i="42"/>
  <c r="V68" i="42"/>
  <c r="R68" i="42"/>
  <c r="M68" i="42"/>
  <c r="J68" i="42"/>
  <c r="V67" i="42"/>
  <c r="R67" i="42"/>
  <c r="V66" i="42"/>
  <c r="R66" i="42"/>
  <c r="V65" i="42"/>
  <c r="R65" i="42"/>
  <c r="V64" i="42"/>
  <c r="R64" i="42"/>
  <c r="M64" i="42"/>
  <c r="N64" i="42" s="1"/>
  <c r="V63" i="42"/>
  <c r="R63" i="42"/>
  <c r="V62" i="42"/>
  <c r="R62" i="42"/>
  <c r="V61" i="42"/>
  <c r="R61" i="42"/>
  <c r="V60" i="42"/>
  <c r="R60" i="42"/>
  <c r="M60" i="42"/>
  <c r="V59" i="42"/>
  <c r="R59" i="42"/>
  <c r="V58" i="42"/>
  <c r="R58" i="42"/>
  <c r="V57" i="42"/>
  <c r="R57" i="42"/>
  <c r="M57" i="42"/>
  <c r="V56" i="42"/>
  <c r="R56" i="42"/>
  <c r="J56" i="42"/>
  <c r="V55" i="42"/>
  <c r="R55" i="42"/>
  <c r="M55" i="42"/>
  <c r="N55" i="42" s="1"/>
  <c r="V54" i="42"/>
  <c r="R54" i="42"/>
  <c r="J54" i="42"/>
  <c r="V53" i="42"/>
  <c r="R53" i="42"/>
  <c r="M53" i="42"/>
  <c r="J53" i="42"/>
  <c r="V52" i="42"/>
  <c r="R52" i="42"/>
  <c r="V51" i="42"/>
  <c r="R51" i="42"/>
  <c r="V50" i="42"/>
  <c r="R50" i="42"/>
  <c r="V49" i="42"/>
  <c r="R49" i="42"/>
  <c r="V48" i="42"/>
  <c r="R48" i="42"/>
  <c r="V47" i="42"/>
  <c r="R47" i="42"/>
  <c r="V46" i="42"/>
  <c r="R46" i="42"/>
  <c r="M46" i="42"/>
  <c r="N46" i="42" s="1"/>
  <c r="V45" i="42"/>
  <c r="R45" i="42"/>
  <c r="V44" i="42"/>
  <c r="R44" i="42"/>
  <c r="V43" i="42"/>
  <c r="R43" i="42"/>
  <c r="A43" i="42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V42" i="42"/>
  <c r="R42" i="42"/>
  <c r="V39" i="42"/>
  <c r="R39" i="42"/>
  <c r="V38" i="42"/>
  <c r="R38" i="42"/>
  <c r="V37" i="42"/>
  <c r="R37" i="42"/>
  <c r="M37" i="42"/>
  <c r="V36" i="42"/>
  <c r="R36" i="42"/>
  <c r="J36" i="42"/>
  <c r="V35" i="42"/>
  <c r="R35" i="42"/>
  <c r="J35" i="42"/>
  <c r="V34" i="42"/>
  <c r="R34" i="42"/>
  <c r="M34" i="42"/>
  <c r="N34" i="42" s="1"/>
  <c r="V33" i="42"/>
  <c r="R33" i="42"/>
  <c r="V32" i="42"/>
  <c r="R32" i="42"/>
  <c r="V31" i="42"/>
  <c r="R31" i="42"/>
  <c r="V30" i="42"/>
  <c r="R30" i="42"/>
  <c r="V29" i="42"/>
  <c r="R29" i="42"/>
  <c r="V28" i="42"/>
  <c r="R28" i="42"/>
  <c r="V27" i="42"/>
  <c r="R27" i="42"/>
  <c r="V26" i="42"/>
  <c r="R26" i="42"/>
  <c r="V25" i="42"/>
  <c r="R25" i="42"/>
  <c r="V24" i="42"/>
  <c r="R24" i="42"/>
  <c r="M24" i="42"/>
  <c r="V23" i="42"/>
  <c r="R23" i="42"/>
  <c r="M23" i="42"/>
  <c r="V22" i="42"/>
  <c r="R22" i="42"/>
  <c r="V21" i="42"/>
  <c r="R21" i="42"/>
  <c r="V20" i="42"/>
  <c r="R20" i="42"/>
  <c r="V19" i="42"/>
  <c r="R19" i="42"/>
  <c r="V18" i="42"/>
  <c r="R18" i="42"/>
  <c r="V17" i="42"/>
  <c r="R17" i="42"/>
  <c r="V16" i="42"/>
  <c r="R16" i="42"/>
  <c r="V15" i="42"/>
  <c r="R15" i="42"/>
  <c r="V14" i="42"/>
  <c r="R14" i="42"/>
  <c r="V13" i="42"/>
  <c r="R13" i="42"/>
  <c r="V12" i="42"/>
  <c r="R12" i="42"/>
  <c r="M12" i="42"/>
  <c r="J12" i="42"/>
  <c r="A12" i="42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V11" i="42"/>
  <c r="R11" i="42"/>
  <c r="M11" i="42"/>
  <c r="J11" i="42"/>
  <c r="N258" i="42" l="1"/>
  <c r="N37" i="42"/>
  <c r="N232" i="42"/>
  <c r="N254" i="42"/>
  <c r="R254" i="42" s="1"/>
  <c r="N264" i="42"/>
  <c r="R264" i="42" s="1"/>
  <c r="N251" i="42"/>
  <c r="V251" i="42" s="1"/>
  <c r="N192" i="42"/>
  <c r="N246" i="42"/>
  <c r="R246" i="42" s="1"/>
  <c r="N143" i="42"/>
  <c r="N223" i="42"/>
  <c r="N145" i="42"/>
  <c r="N210" i="42"/>
  <c r="N170" i="42"/>
  <c r="N57" i="42"/>
  <c r="N212" i="42"/>
  <c r="N206" i="42"/>
  <c r="N163" i="42"/>
  <c r="N120" i="42"/>
  <c r="V120" i="42" s="1"/>
  <c r="N141" i="42"/>
  <c r="N155" i="42"/>
  <c r="R155" i="42" s="1"/>
  <c r="N159" i="42"/>
  <c r="N186" i="42"/>
  <c r="N100" i="42"/>
  <c r="N123" i="42"/>
  <c r="V123" i="42" s="1"/>
  <c r="N180" i="42"/>
  <c r="R129" i="42"/>
  <c r="V129" i="42"/>
  <c r="V133" i="42"/>
  <c r="R133" i="42"/>
  <c r="V272" i="42"/>
  <c r="R272" i="42"/>
  <c r="V137" i="42"/>
  <c r="R137" i="42"/>
  <c r="R269" i="42"/>
  <c r="R121" i="42"/>
  <c r="L82" i="41"/>
  <c r="U81" i="41"/>
  <c r="Q81" i="41"/>
  <c r="I81" i="41"/>
  <c r="L80" i="41"/>
  <c r="U79" i="41"/>
  <c r="Q79" i="41"/>
  <c r="I79" i="41"/>
  <c r="L78" i="41"/>
  <c r="U77" i="41"/>
  <c r="Q77" i="41"/>
  <c r="U76" i="41"/>
  <c r="Q76" i="41"/>
  <c r="I76" i="41"/>
  <c r="U75" i="41"/>
  <c r="Q75" i="41"/>
  <c r="I75" i="41"/>
  <c r="L74" i="41"/>
  <c r="U73" i="41"/>
  <c r="Q73" i="41"/>
  <c r="I73" i="41"/>
  <c r="L72" i="41"/>
  <c r="U71" i="41"/>
  <c r="Q71" i="41"/>
  <c r="I71" i="41"/>
  <c r="U70" i="41"/>
  <c r="Q70" i="41"/>
  <c r="I70" i="41"/>
  <c r="L69" i="41"/>
  <c r="U68" i="41"/>
  <c r="Q68" i="41"/>
  <c r="U67" i="41"/>
  <c r="Q67" i="41"/>
  <c r="I67" i="41"/>
  <c r="U66" i="41"/>
  <c r="Q66" i="41"/>
  <c r="I66" i="41"/>
  <c r="U62" i="41"/>
  <c r="Q62" i="41"/>
  <c r="I62" i="41"/>
  <c r="L65" i="41"/>
  <c r="U64" i="41"/>
  <c r="Q64" i="41"/>
  <c r="I64" i="41"/>
  <c r="L63" i="41"/>
  <c r="U61" i="41"/>
  <c r="Q61" i="41"/>
  <c r="I61" i="41"/>
  <c r="L60" i="41"/>
  <c r="U59" i="41"/>
  <c r="Q59" i="41"/>
  <c r="U58" i="41"/>
  <c r="Q58" i="41"/>
  <c r="I58" i="41"/>
  <c r="A58" i="4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U57" i="41"/>
  <c r="Q57" i="41"/>
  <c r="I57" i="41"/>
  <c r="L52" i="41"/>
  <c r="U51" i="41"/>
  <c r="Q51" i="41"/>
  <c r="I51" i="41"/>
  <c r="L44" i="41"/>
  <c r="U43" i="41"/>
  <c r="Q43" i="41"/>
  <c r="I43" i="41"/>
  <c r="L36" i="41"/>
  <c r="U35" i="41"/>
  <c r="Q35" i="41"/>
  <c r="I35" i="41"/>
  <c r="L54" i="41"/>
  <c r="U53" i="41"/>
  <c r="Q53" i="41"/>
  <c r="I53" i="41"/>
  <c r="L50" i="41"/>
  <c r="U49" i="41"/>
  <c r="Q49" i="41"/>
  <c r="U48" i="41"/>
  <c r="Q48" i="41"/>
  <c r="I48" i="41"/>
  <c r="U47" i="41"/>
  <c r="Q47" i="41"/>
  <c r="I47" i="41"/>
  <c r="L46" i="41"/>
  <c r="U45" i="41"/>
  <c r="Q45" i="41"/>
  <c r="I45" i="41"/>
  <c r="L42" i="41"/>
  <c r="U41" i="41"/>
  <c r="Q41" i="41"/>
  <c r="U40" i="41"/>
  <c r="Q40" i="41"/>
  <c r="I40" i="41"/>
  <c r="U39" i="41"/>
  <c r="Q39" i="41"/>
  <c r="I39" i="41"/>
  <c r="L38" i="41"/>
  <c r="U37" i="41"/>
  <c r="Q37" i="41"/>
  <c r="I37" i="41"/>
  <c r="L34" i="41"/>
  <c r="U33" i="41"/>
  <c r="Q33" i="41"/>
  <c r="U32" i="41"/>
  <c r="Q32" i="41"/>
  <c r="I32" i="41"/>
  <c r="A32" i="4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U31" i="41"/>
  <c r="Q31" i="41"/>
  <c r="I31" i="41"/>
  <c r="L28" i="41"/>
  <c r="U27" i="41"/>
  <c r="Q27" i="41"/>
  <c r="I27" i="41"/>
  <c r="L26" i="41"/>
  <c r="U25" i="41"/>
  <c r="Q25" i="41"/>
  <c r="U24" i="41"/>
  <c r="Q24" i="41"/>
  <c r="I24" i="41"/>
  <c r="U23" i="41"/>
  <c r="Q23" i="41"/>
  <c r="I23" i="41"/>
  <c r="L22" i="41"/>
  <c r="U21" i="41"/>
  <c r="Q21" i="41"/>
  <c r="I21" i="41"/>
  <c r="L20" i="41"/>
  <c r="U19" i="41"/>
  <c r="Q19" i="41"/>
  <c r="U18" i="41"/>
  <c r="Q18" i="41"/>
  <c r="I18" i="41"/>
  <c r="U17" i="41"/>
  <c r="Q17" i="41"/>
  <c r="I17" i="41"/>
  <c r="L16" i="41"/>
  <c r="I15" i="41"/>
  <c r="I11" i="41"/>
  <c r="Q13" i="41"/>
  <c r="U13" i="41"/>
  <c r="L14" i="41"/>
  <c r="U12" i="41"/>
  <c r="Q12" i="41"/>
  <c r="I12" i="41"/>
  <c r="U11" i="41"/>
  <c r="Q11" i="41"/>
  <c r="R251" i="42" l="1"/>
  <c r="V155" i="42"/>
  <c r="V254" i="42"/>
  <c r="V246" i="42"/>
  <c r="V264" i="42"/>
  <c r="M50" i="41"/>
  <c r="U50" i="41" s="1"/>
  <c r="R120" i="42"/>
  <c r="R123" i="42"/>
  <c r="M14" i="41"/>
  <c r="Q14" i="41" s="1"/>
  <c r="M78" i="41"/>
  <c r="M42" i="41"/>
  <c r="M26" i="41"/>
  <c r="M34" i="41"/>
  <c r="Q34" i="41" s="1"/>
  <c r="M69" i="41"/>
  <c r="M82" i="41"/>
  <c r="U82" i="41" s="1"/>
  <c r="M20" i="41"/>
  <c r="Q20" i="41" s="1"/>
  <c r="M60" i="41"/>
  <c r="M72" i="41"/>
  <c r="M54" i="41"/>
  <c r="U54" i="41" s="1"/>
  <c r="M38" i="41"/>
  <c r="Q38" i="41" s="1"/>
  <c r="M36" i="41"/>
  <c r="Q36" i="41" s="1"/>
  <c r="M63" i="41"/>
  <c r="M80" i="41"/>
  <c r="Q80" i="41" s="1"/>
  <c r="M46" i="41"/>
  <c r="Q46" i="41" s="1"/>
  <c r="M74" i="41"/>
  <c r="Q74" i="41" s="1"/>
  <c r="M65" i="41"/>
  <c r="M22" i="41"/>
  <c r="Q22" i="41" s="1"/>
  <c r="U38" i="41"/>
  <c r="M28" i="41"/>
  <c r="M44" i="41"/>
  <c r="M16" i="41"/>
  <c r="Q16" i="41" s="1"/>
  <c r="M52" i="41"/>
  <c r="Q42" i="40"/>
  <c r="N42" i="40"/>
  <c r="M42" i="40"/>
  <c r="Q41" i="40"/>
  <c r="N41" i="40"/>
  <c r="M41" i="40"/>
  <c r="Q40" i="40"/>
  <c r="N40" i="40"/>
  <c r="M40" i="40"/>
  <c r="Q39" i="40"/>
  <c r="N39" i="40"/>
  <c r="M39" i="40"/>
  <c r="Q38" i="40"/>
  <c r="N38" i="40"/>
  <c r="M38" i="40"/>
  <c r="Q37" i="40"/>
  <c r="N37" i="40"/>
  <c r="M37" i="40"/>
  <c r="Q36" i="40"/>
  <c r="N36" i="40"/>
  <c r="M36" i="40"/>
  <c r="Q35" i="40"/>
  <c r="N35" i="40"/>
  <c r="M35" i="40"/>
  <c r="Q34" i="40"/>
  <c r="N34" i="40"/>
  <c r="M34" i="40"/>
  <c r="Q33" i="40"/>
  <c r="N33" i="40"/>
  <c r="M33" i="40"/>
  <c r="Q32" i="40"/>
  <c r="N32" i="40"/>
  <c r="M32" i="40"/>
  <c r="Q31" i="40"/>
  <c r="N31" i="40"/>
  <c r="M31" i="40"/>
  <c r="Q30" i="40"/>
  <c r="N30" i="40"/>
  <c r="M30" i="40"/>
  <c r="Q29" i="40"/>
  <c r="N29" i="40"/>
  <c r="M29" i="40"/>
  <c r="Q28" i="40"/>
  <c r="N28" i="40"/>
  <c r="M28" i="40"/>
  <c r="Q27" i="40"/>
  <c r="N27" i="40"/>
  <c r="M27" i="40"/>
  <c r="Q26" i="40"/>
  <c r="N26" i="40"/>
  <c r="M26" i="40"/>
  <c r="Q25" i="40"/>
  <c r="N25" i="40"/>
  <c r="M25" i="40"/>
  <c r="Q24" i="40"/>
  <c r="N24" i="40"/>
  <c r="M24" i="40"/>
  <c r="A24" i="40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Q23" i="40"/>
  <c r="N23" i="40"/>
  <c r="M23" i="40"/>
  <c r="Q20" i="40"/>
  <c r="N20" i="40"/>
  <c r="M20" i="40"/>
  <c r="Q19" i="40"/>
  <c r="N19" i="40"/>
  <c r="M19" i="40"/>
  <c r="Q18" i="40"/>
  <c r="N18" i="40"/>
  <c r="M18" i="40"/>
  <c r="Q17" i="40"/>
  <c r="N17" i="40"/>
  <c r="M17" i="40"/>
  <c r="Q16" i="40"/>
  <c r="N16" i="40"/>
  <c r="M16" i="40"/>
  <c r="A16" i="40"/>
  <c r="A17" i="40" s="1"/>
  <c r="A18" i="40" s="1"/>
  <c r="A19" i="40" s="1"/>
  <c r="A20" i="40" s="1"/>
  <c r="Q15" i="40"/>
  <c r="N15" i="40"/>
  <c r="M15" i="40"/>
  <c r="Q15" i="41"/>
  <c r="A12" i="40"/>
  <c r="M12" i="40"/>
  <c r="N12" i="40"/>
  <c r="Q12" i="40"/>
  <c r="U15" i="41"/>
  <c r="A12" i="4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Q50" i="41" l="1"/>
  <c r="M50" i="40"/>
  <c r="U36" i="41"/>
  <c r="Q54" i="41"/>
  <c r="U69" i="41"/>
  <c r="Q69" i="41"/>
  <c r="U20" i="41"/>
  <c r="U80" i="41"/>
  <c r="U26" i="41"/>
  <c r="Q26" i="41"/>
  <c r="U34" i="41"/>
  <c r="Q82" i="41"/>
  <c r="U14" i="41"/>
  <c r="U42" i="41"/>
  <c r="Q42" i="41"/>
  <c r="U60" i="41"/>
  <c r="Q60" i="41"/>
  <c r="U78" i="41"/>
  <c r="Q78" i="41"/>
  <c r="U74" i="41"/>
  <c r="Q63" i="41"/>
  <c r="U63" i="41"/>
  <c r="U46" i="41"/>
  <c r="U72" i="41"/>
  <c r="Q72" i="41"/>
  <c r="U22" i="41"/>
  <c r="U52" i="41"/>
  <c r="Q52" i="41"/>
  <c r="U16" i="41"/>
  <c r="U65" i="41"/>
  <c r="Q65" i="41"/>
  <c r="Q44" i="41"/>
  <c r="U44" i="41"/>
  <c r="U86" i="41" s="1"/>
  <c r="Q28" i="41"/>
  <c r="U28" i="41"/>
  <c r="V297" i="42"/>
  <c r="Q86" i="41" l="1"/>
  <c r="M49" i="40" s="1"/>
  <c r="Q11" i="40"/>
  <c r="Q46" i="40" s="1"/>
  <c r="M11" i="40"/>
  <c r="M48" i="40" s="1"/>
  <c r="M53" i="40" l="1"/>
  <c r="N11" i="40"/>
</calcChain>
</file>

<file path=xl/sharedStrings.xml><?xml version="1.0" encoding="utf-8"?>
<sst xmlns="http://schemas.openxmlformats.org/spreadsheetml/2006/main" count="3138" uniqueCount="247">
  <si>
    <t>Project:</t>
  </si>
  <si>
    <t>Client:</t>
  </si>
  <si>
    <t>No.</t>
  </si>
  <si>
    <t>Location</t>
  </si>
  <si>
    <t>Sides</t>
  </si>
  <si>
    <t>Rate (AED)</t>
  </si>
  <si>
    <t>Total (AED)</t>
  </si>
  <si>
    <t xml:space="preserve">Period of Completed Works: </t>
  </si>
  <si>
    <t>Nos</t>
  </si>
  <si>
    <t>Penetrant Type</t>
  </si>
  <si>
    <t>Penetrant Size (in meter)</t>
  </si>
  <si>
    <t>SquareMeters</t>
  </si>
  <si>
    <t>Opening Size (in meter)</t>
  </si>
  <si>
    <t>2"</t>
  </si>
  <si>
    <t>Level</t>
  </si>
  <si>
    <t>duct</t>
  </si>
  <si>
    <t>CHW pipe</t>
  </si>
  <si>
    <t>3"</t>
  </si>
  <si>
    <t>fire fighting pipe</t>
  </si>
  <si>
    <t>1"</t>
  </si>
  <si>
    <t xml:space="preserve">Summary of Completed Firestopping Works </t>
  </si>
  <si>
    <t>6"</t>
  </si>
  <si>
    <t>Remarks</t>
  </si>
  <si>
    <t>Grand Total</t>
  </si>
  <si>
    <t>conduit pipe</t>
  </si>
  <si>
    <t>PPR pipe</t>
  </si>
  <si>
    <t>PVC pipe</t>
  </si>
  <si>
    <t>opening</t>
  </si>
  <si>
    <t>4"</t>
  </si>
  <si>
    <t>CDP pipe</t>
  </si>
  <si>
    <t>0.5"</t>
  </si>
  <si>
    <t>5"</t>
  </si>
  <si>
    <t>Period of Completed Works:</t>
  </si>
  <si>
    <t>Summary of Completed Firestopping Works (Construction Joints)</t>
  </si>
  <si>
    <t>Type</t>
  </si>
  <si>
    <t>Joint Size (in meter)</t>
  </si>
  <si>
    <t>Head of wall joint</t>
  </si>
  <si>
    <t>@</t>
  </si>
  <si>
    <t>Dorchester Collection Dubai - Hotel &amp; Residences | OMNIYAT</t>
  </si>
  <si>
    <t>Joints</t>
  </si>
  <si>
    <t>Diffirence</t>
  </si>
  <si>
    <t>FS709</t>
  </si>
  <si>
    <t>FS702/FB750</t>
  </si>
  <si>
    <t>FS702</t>
  </si>
  <si>
    <t>FS702/FP302</t>
  </si>
  <si>
    <t>WIR No.</t>
  </si>
  <si>
    <t>Hotel</t>
  </si>
  <si>
    <t>QTY</t>
  </si>
  <si>
    <t>Hotel / Residence</t>
  </si>
  <si>
    <t>8"</t>
  </si>
  <si>
    <t>WIR List as per SOS</t>
  </si>
  <si>
    <t>all mortar openings priced by sqm diff</t>
  </si>
  <si>
    <t>Sos Number</t>
  </si>
  <si>
    <t>Serial No</t>
  </si>
  <si>
    <t>Ground Level</t>
  </si>
  <si>
    <t>10"</t>
  </si>
  <si>
    <t>FS702/FP302/FB750</t>
  </si>
  <si>
    <t>Level 21</t>
  </si>
  <si>
    <t>Shaft</t>
  </si>
  <si>
    <t>Level 18</t>
  </si>
  <si>
    <t>Vertical joint</t>
  </si>
  <si>
    <t>MEP Opening (Civil)</t>
  </si>
  <si>
    <t>Civil Total</t>
  </si>
  <si>
    <t>gas pipe</t>
  </si>
  <si>
    <t>cable tray</t>
  </si>
  <si>
    <t>cable trunking</t>
  </si>
  <si>
    <t>1.5"</t>
  </si>
  <si>
    <t>Residence</t>
  </si>
  <si>
    <t>December 2022 - Residence</t>
  </si>
  <si>
    <t>Level 29</t>
  </si>
  <si>
    <t>Level 30</t>
  </si>
  <si>
    <t>Wall</t>
  </si>
  <si>
    <t>FTR work</t>
  </si>
  <si>
    <t>Sheet 62274</t>
  </si>
  <si>
    <t>Sheet 62275</t>
  </si>
  <si>
    <t>Staircase</t>
  </si>
  <si>
    <t>Housekeeping</t>
  </si>
  <si>
    <t>Corridor Entry Dr.</t>
  </si>
  <si>
    <t>Lobby</t>
  </si>
  <si>
    <t>Electrical Room</t>
  </si>
  <si>
    <t>Water Meter Rm</t>
  </si>
  <si>
    <t>FF Lobby</t>
  </si>
  <si>
    <t>FHC</t>
  </si>
  <si>
    <t>Sheet 62276</t>
  </si>
  <si>
    <t>December 2022 - Hotel</t>
  </si>
  <si>
    <t>Sheet 62271</t>
  </si>
  <si>
    <t>Sheet 62272</t>
  </si>
  <si>
    <t>Sheet 62278</t>
  </si>
  <si>
    <t>Sheet 62279</t>
  </si>
  <si>
    <t xml:space="preserve">Hotel  </t>
  </si>
  <si>
    <t>Level 22</t>
  </si>
  <si>
    <t>Level 26</t>
  </si>
  <si>
    <t>Level 27</t>
  </si>
  <si>
    <t>Level 28</t>
  </si>
  <si>
    <t>12"</t>
  </si>
  <si>
    <t>AHU for F-B- NX Rm</t>
  </si>
  <si>
    <t>BOH Corridor</t>
  </si>
  <si>
    <t>Sheet 62280</t>
  </si>
  <si>
    <t>Sheet 62281</t>
  </si>
  <si>
    <t>Kitchen</t>
  </si>
  <si>
    <t>Window High</t>
  </si>
  <si>
    <t>Food Storage Rm</t>
  </si>
  <si>
    <t>Sheet 62282</t>
  </si>
  <si>
    <t>Shaft Opening 01</t>
  </si>
  <si>
    <t>Shaft Opening 02</t>
  </si>
  <si>
    <t>Shaft Opening 03</t>
  </si>
  <si>
    <t>Shaft Opening 04</t>
  </si>
  <si>
    <t>Corridor Shaft 03</t>
  </si>
  <si>
    <t>Level 09</t>
  </si>
  <si>
    <t>Level 07</t>
  </si>
  <si>
    <t>Level 06</t>
  </si>
  <si>
    <t>Sheet  62273</t>
  </si>
  <si>
    <t>Sheet  62283</t>
  </si>
  <si>
    <t>Horizontal joint</t>
  </si>
  <si>
    <t>Sheet  62277</t>
  </si>
  <si>
    <t>Gas Shaft</t>
  </si>
  <si>
    <t>Lift lobby</t>
  </si>
  <si>
    <t>FR230 opening (Civil)</t>
  </si>
  <si>
    <t>Sheet 62286</t>
  </si>
  <si>
    <t>FR230</t>
  </si>
  <si>
    <t>opening Mortar</t>
  </si>
  <si>
    <t>Sheet 62285</t>
  </si>
  <si>
    <t>Level 08</t>
  </si>
  <si>
    <t>bus bar</t>
  </si>
  <si>
    <t>Sheet 62284</t>
  </si>
  <si>
    <t>Level 02</t>
  </si>
  <si>
    <t>Level 04</t>
  </si>
  <si>
    <t>Level 05</t>
  </si>
  <si>
    <t>WIR - 01839</t>
  </si>
  <si>
    <t>WIR - 01768</t>
  </si>
  <si>
    <t>WIR - 01955</t>
  </si>
  <si>
    <t>WIR - 00188</t>
  </si>
  <si>
    <t>WIR - 00189</t>
  </si>
  <si>
    <t>WIR - 00190</t>
  </si>
  <si>
    <t>WIR - 00191</t>
  </si>
  <si>
    <t>WIR - 00192</t>
  </si>
  <si>
    <t>WIR - 00187</t>
  </si>
  <si>
    <t>WIR - 00186</t>
  </si>
  <si>
    <t>WIR - 00184</t>
  </si>
  <si>
    <t>WIR - 00183</t>
  </si>
  <si>
    <t>WIR - 00182</t>
  </si>
  <si>
    <t>WIR - 00185</t>
  </si>
  <si>
    <t>FS709/FB750</t>
  </si>
  <si>
    <t>December 2022</t>
  </si>
  <si>
    <t>Khansaheb Civil Engineering - Construction Division</t>
  </si>
  <si>
    <t>FIRE STOP WORKS ON MEP PENETRATIONS AND JOINTS</t>
  </si>
  <si>
    <t>FIRE STOP</t>
  </si>
  <si>
    <t>Quantity</t>
  </si>
  <si>
    <t>Progress Amount (AED)</t>
  </si>
  <si>
    <t>S.Nr</t>
  </si>
  <si>
    <t>Description</t>
  </si>
  <si>
    <t>Qty</t>
  </si>
  <si>
    <t>Unit</t>
  </si>
  <si>
    <t>Rate</t>
  </si>
  <si>
    <t>Amount</t>
  </si>
  <si>
    <t xml:space="preserve">Previous </t>
  </si>
  <si>
    <t>Current</t>
  </si>
  <si>
    <t>Cumulative</t>
  </si>
  <si>
    <t>WIR Ref./ Remarks</t>
  </si>
  <si>
    <t>G</t>
  </si>
  <si>
    <t>Supply and installation of firestop sealant and mineral wool to Head of wall / Wall to wall joints (Single Sided)</t>
  </si>
  <si>
    <t>G1</t>
  </si>
  <si>
    <t>Upto 20mm joint width</t>
  </si>
  <si>
    <t>m</t>
  </si>
  <si>
    <t>G2</t>
  </si>
  <si>
    <t>Upto 30mm joint width</t>
  </si>
  <si>
    <t>G3</t>
  </si>
  <si>
    <t>Upto 35mm joint width</t>
  </si>
  <si>
    <t>H</t>
  </si>
  <si>
    <t>Supply and installation of Sealant and mineral wool non-fire rated Head of wall / Wall to wall joints (Single Sided)</t>
  </si>
  <si>
    <t>H1</t>
  </si>
  <si>
    <t>A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</si>
  <si>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</si>
  <si>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</si>
  <si>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</si>
  <si>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</si>
  <si>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</si>
  <si>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</si>
  <si>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</si>
  <si>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</si>
  <si>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</si>
  <si>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</si>
  <si>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</si>
  <si>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</si>
  <si>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</si>
  <si>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B</t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</si>
  <si>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</si>
  <si>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</si>
  <si>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</si>
  <si>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</si>
  <si>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</si>
  <si>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</si>
  <si>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</si>
  <si>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</si>
  <si>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</si>
  <si>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 conduits &amp; cable pipes</t>
  </si>
  <si>
    <t>C1</t>
  </si>
  <si>
    <t>Supply and apply firestop sealant and mineral wool backing to PVC/ combustible pipes (Single Sided)</t>
  </si>
  <si>
    <t>C2</t>
  </si>
  <si>
    <t>C3</t>
  </si>
  <si>
    <t>C4</t>
  </si>
  <si>
    <t>C5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</si>
  <si>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</si>
  <si>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</si>
  <si>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</si>
  <si>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</si>
  <si>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</si>
  <si>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</si>
  <si>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</si>
  <si>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</si>
  <si>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</si>
  <si>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</si>
  <si>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</si>
  <si>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</si>
  <si>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</si>
  <si>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</si>
  <si>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</si>
  <si>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</si>
  <si>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</si>
  <si>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</si>
  <si>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</si>
  <si>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</si>
  <si>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</si>
  <si>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</si>
  <si>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</si>
  <si>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</si>
  <si>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</si>
  <si>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</si>
  <si>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</si>
  <si>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</si>
  <si>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</si>
  <si>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</si>
  <si>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</si>
  <si>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</si>
  <si>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</si>
  <si>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</si>
  <si>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</si>
  <si>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</si>
  <si>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</si>
  <si>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</si>
  <si>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</si>
  <si>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</si>
  <si>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F</t>
  </si>
  <si>
    <t>Supply and installation of Nullfire FR 230 firestop mortar material (100mm thickness) to Electrical Openings (Single Sided)</t>
  </si>
  <si>
    <t>F1</t>
  </si>
  <si>
    <t xml:space="preserve"> TOTAL AMOUNT OF CONSTRUCTION JOINTS</t>
  </si>
  <si>
    <t>Certified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</si>
</sst>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AED]\ #,##0.00"/>
    <numFmt numFmtId="165" formatCode="0.0"/>
    <numFmt numFmtId="166" formatCode="0.000"/>
    <numFmt numFmtId="167" formatCode="0.0000"/>
    <numFmt numFmtId="168" formatCode="0.00_);[Red]\(0.00\)"/>
    <numFmt numFmtId="169" formatCode="[$-409]d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9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6" fillId="0" borderId="0" xfId="1" applyFont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2" fontId="8" fillId="8" borderId="1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49" fontId="5" fillId="0" borderId="0" xfId="0" quotePrefix="1" applyNumberFormat="1" applyFont="1" applyAlignment="1">
      <alignment horizontal="left" vertical="center"/>
    </xf>
    <xf numFmtId="164" fontId="10" fillId="4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6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4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44" fontId="6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6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1" fontId="4" fillId="6" borderId="6" xfId="0" applyNumberFormat="1" applyFont="1" applyFill="1" applyBorder="1" applyAlignment="1">
      <alignment horizontal="center" vertical="center" wrapText="1"/>
    </xf>
    <xf numFmtId="164" fontId="4" fillId="12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44" fontId="6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44" fontId="6" fillId="0" borderId="0" xfId="0" applyNumberFormat="1" applyFont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right" vertical="center"/>
    </xf>
    <xf numFmtId="43" fontId="0" fillId="0" borderId="0" xfId="1" applyFont="1"/>
    <xf numFmtId="166" fontId="9" fillId="0" borderId="1" xfId="1" applyNumberFormat="1" applyFont="1" applyFill="1" applyBorder="1" applyAlignment="1">
      <alignment horizontal="center" vertical="center"/>
    </xf>
    <xf numFmtId="2" fontId="9" fillId="0" borderId="1" xfId="1" applyNumberFormat="1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 wrapText="1"/>
    </xf>
    <xf numFmtId="167" fontId="9" fillId="0" borderId="1" xfId="1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 wrapText="1"/>
    </xf>
    <xf numFmtId="43" fontId="12" fillId="0" borderId="0" xfId="1" applyFont="1"/>
    <xf numFmtId="0" fontId="16" fillId="0" borderId="0" xfId="0" applyFont="1"/>
    <xf numFmtId="43" fontId="6" fillId="0" borderId="0" xfId="0" applyNumberFormat="1" applyFont="1" applyAlignment="1">
      <alignment vertical="center"/>
    </xf>
    <xf numFmtId="0" fontId="6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/>
    <xf numFmtId="49" fontId="11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6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43" fontId="6" fillId="13" borderId="1" xfId="1" applyFont="1" applyFill="1" applyBorder="1" applyAlignment="1">
      <alignment vertical="center"/>
    </xf>
    <xf numFmtId="2" fontId="0" fillId="13" borderId="1" xfId="0" applyNumberForma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2" fontId="0" fillId="0" borderId="0" xfId="0" applyNumberFormat="1"/>
    <xf numFmtId="2" fontId="9" fillId="13" borderId="1" xfId="1" applyNumberFormat="1" applyFont="1" applyFill="1" applyBorder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64" fontId="5" fillId="13" borderId="3" xfId="0" applyNumberFormat="1" applyFont="1" applyFill="1" applyBorder="1"/>
    <xf numFmtId="43" fontId="0" fillId="13" borderId="3" xfId="1" applyFont="1" applyFill="1" applyBorder="1"/>
    <xf numFmtId="0" fontId="7" fillId="0" borderId="0" xfId="0" applyFont="1" applyAlignment="1">
      <alignment horizontal="center"/>
    </xf>
    <xf numFmtId="0" fontId="4" fillId="11" borderId="4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8" fillId="8" borderId="1" xfId="0" applyNumberFormat="1" applyFont="1" applyFill="1" applyBorder="1" applyAlignment="1">
      <alignment horizontal="center" vertical="center" wrapText="1"/>
    </xf>
    <xf numFmtId="2" fontId="8" fillId="9" borderId="1" xfId="0" applyNumberFormat="1" applyFont="1" applyFill="1" applyBorder="1" applyAlignment="1">
      <alignment horizontal="center" vertical="center" wrapText="1"/>
    </xf>
    <xf numFmtId="0" fontId="8" fillId="0" borderId="0" xfId="2" quotePrefix="1" applyFont="1" applyAlignment="1">
      <alignment vertical="center"/>
    </xf>
    <xf numFmtId="0" fontId="8" fillId="0" borderId="0" xfId="2" quotePrefix="1" applyFont="1" applyAlignment="1">
      <alignment horizontal="left" vertical="center"/>
    </xf>
    <xf numFmtId="169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69" fontId="8" fillId="0" borderId="0" xfId="2" applyNumberFormat="1" applyFont="1" applyAlignment="1">
      <alignment horizontal="left" vertical="center"/>
    </xf>
    <xf numFmtId="0" fontId="8" fillId="0" borderId="0" xfId="2" applyFont="1" applyAlignment="1">
      <alignment vertical="center"/>
    </xf>
    <xf numFmtId="43" fontId="14" fillId="0" borderId="0" xfId="1" applyFont="1" applyAlignment="1">
      <alignment horizontal="center" vertical="center"/>
    </xf>
    <xf numFmtId="0" fontId="8" fillId="0" borderId="0" xfId="2" quotePrefix="1" applyFont="1" applyAlignment="1">
      <alignment horizontal="right" vertical="center"/>
    </xf>
    <xf numFmtId="0" fontId="20" fillId="0" borderId="0" xfId="2" applyFont="1"/>
    <xf numFmtId="0" fontId="10" fillId="0" borderId="0" xfId="2" applyFont="1" applyAlignment="1">
      <alignment horizontal="left" vertical="center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12" borderId="1" xfId="2" applyFont="1" applyFill="1" applyBorder="1" applyAlignment="1">
      <alignment horizontal="center" vertical="center"/>
    </xf>
    <xf numFmtId="0" fontId="21" fillId="14" borderId="5" xfId="2" applyFont="1" applyFill="1" applyBorder="1" applyAlignment="1">
      <alignment horizontal="center" vertical="center"/>
    </xf>
    <xf numFmtId="0" fontId="21" fillId="14" borderId="6" xfId="2" applyFont="1" applyFill="1" applyBorder="1" applyAlignment="1">
      <alignment horizontal="center" vertical="center"/>
    </xf>
    <xf numFmtId="0" fontId="10" fillId="14" borderId="1" xfId="2" applyFont="1" applyFill="1" applyBorder="1" applyAlignment="1">
      <alignment horizontal="center" vertical="center" wrapText="1"/>
    </xf>
    <xf numFmtId="0" fontId="10" fillId="14" borderId="6" xfId="2" applyFont="1" applyFill="1" applyBorder="1" applyAlignment="1">
      <alignment horizontal="left" vertical="center" wrapText="1"/>
    </xf>
    <xf numFmtId="0" fontId="10" fillId="14" borderId="6" xfId="2" applyFont="1" applyFill="1" applyBorder="1" applyAlignment="1">
      <alignment horizontal="center" vertical="center" wrapText="1"/>
    </xf>
    <xf numFmtId="0" fontId="10" fillId="14" borderId="5" xfId="2" applyFont="1" applyFill="1" applyBorder="1" applyAlignment="1">
      <alignment horizontal="center" vertical="center" wrapText="1"/>
    </xf>
    <xf numFmtId="43" fontId="10" fillId="12" borderId="6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/>
    </xf>
    <xf numFmtId="43" fontId="10" fillId="14" borderId="6" xfId="3" applyFont="1" applyFill="1" applyBorder="1" applyAlignment="1">
      <alignment horizontal="center" vertical="center" wrapText="1"/>
    </xf>
    <xf numFmtId="43" fontId="10" fillId="14" borderId="1" xfId="3" applyFont="1" applyFill="1" applyBorder="1" applyAlignment="1">
      <alignment horizontal="center" vertical="center" wrapText="1"/>
    </xf>
    <xf numFmtId="1" fontId="22" fillId="0" borderId="8" xfId="1" applyNumberFormat="1" applyFont="1" applyBorder="1" applyAlignment="1">
      <alignment horizontal="center" vertical="center" wrapText="1"/>
    </xf>
    <xf numFmtId="49" fontId="22" fillId="0" borderId="9" xfId="2" applyNumberFormat="1" applyFont="1" applyBorder="1" applyAlignment="1">
      <alignment horizontal="left" vertical="center"/>
    </xf>
    <xf numFmtId="37" fontId="9" fillId="0" borderId="9" xfId="1" applyNumberFormat="1" applyFont="1" applyBorder="1" applyAlignment="1">
      <alignment horizontal="center" vertical="center" wrapText="1"/>
    </xf>
    <xf numFmtId="49" fontId="9" fillId="0" borderId="8" xfId="2" applyNumberFormat="1" applyFont="1" applyBorder="1" applyAlignment="1">
      <alignment horizontal="left" vertical="center" wrapText="1"/>
    </xf>
    <xf numFmtId="39" fontId="9" fillId="0" borderId="9" xfId="1" applyNumberFormat="1" applyFont="1" applyBorder="1" applyAlignment="1">
      <alignment horizontal="center" vertical="center"/>
    </xf>
    <xf numFmtId="39" fontId="23" fillId="0" borderId="0" xfId="1" applyNumberFormat="1" applyFont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5" fillId="0" borderId="0" xfId="1" applyFont="1" applyAlignment="1">
      <alignment horizontal="center" vertical="center"/>
    </xf>
    <xf numFmtId="43" fontId="24" fillId="0" borderId="8" xfId="1" applyFont="1" applyFill="1" applyBorder="1" applyAlignment="1">
      <alignment horizontal="center" vertical="center"/>
    </xf>
    <xf numFmtId="43" fontId="20" fillId="0" borderId="8" xfId="3" applyFont="1" applyFill="1" applyBorder="1" applyAlignment="1">
      <alignment horizontal="left" vertical="center"/>
    </xf>
    <xf numFmtId="1" fontId="9" fillId="0" borderId="8" xfId="1" applyNumberFormat="1" applyFont="1" applyBorder="1" applyAlignment="1">
      <alignment horizontal="center" vertical="center" wrapText="1"/>
    </xf>
    <xf numFmtId="49" fontId="9" fillId="0" borderId="9" xfId="2" applyNumberFormat="1" applyFont="1" applyBorder="1" applyAlignment="1">
      <alignment horizontal="left" vertical="center" wrapText="1"/>
    </xf>
    <xf numFmtId="49" fontId="9" fillId="0" borderId="8" xfId="2" applyNumberFormat="1" applyFont="1" applyBorder="1" applyAlignment="1">
      <alignment horizontal="center" vertical="center" wrapText="1"/>
    </xf>
    <xf numFmtId="39" fontId="9" fillId="0" borderId="0" xfId="1" applyNumberFormat="1" applyFont="1" applyBorder="1" applyAlignment="1">
      <alignment horizontal="center" vertical="center"/>
    </xf>
    <xf numFmtId="43" fontId="20" fillId="0" borderId="8" xfId="1" applyFont="1" applyBorder="1" applyAlignment="1">
      <alignment horizontal="center" vertical="center" wrapText="1"/>
    </xf>
    <xf numFmtId="43" fontId="15" fillId="0" borderId="0" xfId="1" applyFont="1" applyFill="1" applyAlignment="1">
      <alignment horizontal="center" vertical="center"/>
    </xf>
    <xf numFmtId="43" fontId="20" fillId="0" borderId="8" xfId="1" applyFont="1" applyBorder="1" applyAlignment="1">
      <alignment horizontal="center" vertical="center"/>
    </xf>
    <xf numFmtId="43" fontId="20" fillId="0" borderId="0" xfId="2" applyNumberFormat="1" applyFont="1"/>
    <xf numFmtId="43" fontId="15" fillId="0" borderId="8" xfId="1" applyFont="1" applyBorder="1" applyAlignment="1">
      <alignment horizontal="center" vertical="center"/>
    </xf>
    <xf numFmtId="43" fontId="15" fillId="0" borderId="0" xfId="1" applyFont="1" applyAlignment="1">
      <alignment horizontal="center" vertical="center"/>
    </xf>
    <xf numFmtId="43" fontId="24" fillId="0" borderId="8" xfId="1" applyFont="1" applyBorder="1" applyAlignment="1">
      <alignment horizontal="center" vertical="center" wrapText="1"/>
    </xf>
    <xf numFmtId="43" fontId="20" fillId="0" borderId="9" xfId="1" applyFont="1" applyBorder="1" applyAlignment="1">
      <alignment horizontal="center" vertical="center" wrapText="1"/>
    </xf>
    <xf numFmtId="43" fontId="27" fillId="0" borderId="9" xfId="1" applyFont="1" applyBorder="1" applyAlignment="1">
      <alignment horizontal="center" vertical="center" wrapText="1"/>
    </xf>
    <xf numFmtId="43" fontId="20" fillId="0" borderId="0" xfId="1" applyFont="1" applyFill="1" applyAlignment="1">
      <alignment horizontal="center" vertical="center"/>
    </xf>
    <xf numFmtId="43" fontId="20" fillId="0" borderId="0" xfId="1" applyFont="1" applyAlignment="1">
      <alignment horizontal="center" vertical="center"/>
    </xf>
    <xf numFmtId="43" fontId="27" fillId="0" borderId="8" xfId="1" applyFont="1" applyBorder="1" applyAlignment="1">
      <alignment horizontal="center" vertical="center" wrapText="1"/>
    </xf>
    <xf numFmtId="43" fontId="27" fillId="0" borderId="8" xfId="1" applyFont="1" applyFill="1" applyBorder="1" applyAlignment="1">
      <alignment horizontal="center" vertical="center"/>
    </xf>
    <xf numFmtId="43" fontId="20" fillId="0" borderId="0" xfId="1" applyFont="1" applyBorder="1" applyAlignment="1">
      <alignment horizontal="center" vertical="center"/>
    </xf>
    <xf numFmtId="43" fontId="20" fillId="0" borderId="8" xfId="1" applyFont="1" applyFill="1" applyBorder="1" applyAlignment="1">
      <alignment horizontal="center" vertical="center"/>
    </xf>
    <xf numFmtId="0" fontId="9" fillId="14" borderId="10" xfId="2" applyFont="1" applyFill="1" applyBorder="1" applyAlignment="1">
      <alignment horizontal="center" vertical="center"/>
    </xf>
    <xf numFmtId="0" fontId="9" fillId="14" borderId="10" xfId="2" applyFont="1" applyFill="1" applyBorder="1" applyAlignment="1">
      <alignment horizontal="center" vertical="center"/>
    </xf>
    <xf numFmtId="39" fontId="10" fillId="14" borderId="11" xfId="2" applyNumberFormat="1" applyFont="1" applyFill="1" applyBorder="1" applyAlignment="1">
      <alignment horizontal="center" vertical="center" wrapText="1"/>
    </xf>
    <xf numFmtId="39" fontId="21" fillId="14" borderId="12" xfId="1" applyNumberFormat="1" applyFont="1" applyFill="1" applyBorder="1" applyAlignment="1">
      <alignment horizontal="center" vertical="center" wrapText="1"/>
    </xf>
    <xf numFmtId="39" fontId="21" fillId="14" borderId="10" xfId="1" applyNumberFormat="1" applyFont="1" applyFill="1" applyBorder="1" applyAlignment="1">
      <alignment horizontal="center" vertical="center" wrapText="1"/>
    </xf>
    <xf numFmtId="43" fontId="10" fillId="14" borderId="10" xfId="2" applyNumberFormat="1" applyFont="1" applyFill="1" applyBorder="1" applyAlignment="1">
      <alignment horizontal="center" vertical="center" wrapText="1"/>
    </xf>
    <xf numFmtId="0" fontId="20" fillId="0" borderId="13" xfId="2" applyFont="1" applyBorder="1" applyAlignment="1">
      <alignment vertical="center"/>
    </xf>
    <xf numFmtId="0" fontId="9" fillId="0" borderId="14" xfId="4" applyFont="1" applyBorder="1" applyAlignment="1">
      <alignment horizontal="left" vertical="center"/>
    </xf>
    <xf numFmtId="43" fontId="9" fillId="0" borderId="15" xfId="1" applyFont="1" applyBorder="1" applyAlignment="1">
      <alignment horizontal="center" vertical="center"/>
    </xf>
    <xf numFmtId="39" fontId="9" fillId="0" borderId="15" xfId="1" applyNumberFormat="1" applyFont="1" applyBorder="1" applyAlignment="1">
      <alignment horizontal="center" vertical="center"/>
    </xf>
    <xf numFmtId="0" fontId="20" fillId="0" borderId="15" xfId="2" applyFont="1" applyBorder="1" applyAlignment="1">
      <alignment vertical="center"/>
    </xf>
    <xf numFmtId="0" fontId="20" fillId="0" borderId="16" xfId="2" applyFont="1" applyBorder="1" applyAlignment="1">
      <alignment vertical="center"/>
    </xf>
    <xf numFmtId="0" fontId="20" fillId="0" borderId="0" xfId="2" applyFont="1" applyAlignment="1">
      <alignment vertical="center"/>
    </xf>
    <xf numFmtId="43" fontId="0" fillId="0" borderId="0" xfId="0" applyNumberFormat="1"/>
    <xf numFmtId="0" fontId="21" fillId="14" borderId="1" xfId="2" applyFont="1" applyFill="1" applyBorder="1" applyAlignment="1">
      <alignment horizontal="center" vertical="center"/>
    </xf>
    <xf numFmtId="43" fontId="25" fillId="0" borderId="8" xfId="1" applyFont="1" applyBorder="1" applyAlignment="1">
      <alignment horizontal="center" vertical="center"/>
    </xf>
    <xf numFmtId="43" fontId="15" fillId="0" borderId="8" xfId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</cellXfs>
  <cellStyles count="5">
    <cellStyle name="Comma" xfId="1" builtinId="3"/>
    <cellStyle name="Comma 2 2 2" xfId="3" xr:uid="{3F55FCBD-184D-4031-B625-A99F4BDC7C77}"/>
    <cellStyle name="Normal" xfId="0" builtinId="0"/>
    <cellStyle name="Normal 2 10" xfId="4" xr:uid="{DDB5821D-8451-4A2F-9E92-B0AE8E36A2D9}"/>
    <cellStyle name="Normal 2 2 2" xfId="2" xr:uid="{BC80FCD6-230F-4A97-9186-0D2B435F2B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1238250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F9E5C-FB53-4CAC-9D14-9ED249F6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42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3E5B0458-C570-46D3-8F25-098E3626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0431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5CE4FA0-BBA5-4DC0-B961-63EB44886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806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mulative%20-%20December%202022%20-%20Civ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-6"/>
      <sheetName val="Contract"/>
      <sheetName val="Joints 20mm"/>
      <sheetName val="Joints 30mm"/>
      <sheetName val="FF 2&quot;"/>
      <sheetName val="FF 3&quot;"/>
      <sheetName val="FF 6&quot;"/>
      <sheetName val="CHW 3&quot;"/>
      <sheetName val="CHW 4&quot;"/>
      <sheetName val="conduit &amp; cable pipe"/>
      <sheetName val="Plastic pipe 2&quot;"/>
      <sheetName val="Plastic pipe 3&quot;"/>
      <sheetName val="Plastic pipe 4&quot;"/>
      <sheetName val="Plastic pipe 6&quot;"/>
      <sheetName val="Plastic pipe 8&quot; "/>
      <sheetName val="civil opening"/>
      <sheetName val="duct"/>
      <sheetName val="civil opening (FR 230)"/>
    </sheetNames>
    <sheetDataSet>
      <sheetData sheetId="0"/>
      <sheetData sheetId="1"/>
      <sheetData sheetId="2">
        <row r="146">
          <cell r="Q146">
            <v>3131.3700000000017</v>
          </cell>
        </row>
      </sheetData>
      <sheetData sheetId="3">
        <row r="14">
          <cell r="Q14">
            <v>39</v>
          </cell>
        </row>
      </sheetData>
      <sheetData sheetId="4">
        <row r="31">
          <cell r="V31">
            <v>37</v>
          </cell>
        </row>
      </sheetData>
      <sheetData sheetId="5">
        <row r="36">
          <cell r="V36">
            <v>34</v>
          </cell>
        </row>
      </sheetData>
      <sheetData sheetId="6">
        <row r="12">
          <cell r="V12">
            <v>2</v>
          </cell>
        </row>
      </sheetData>
      <sheetData sheetId="7">
        <row r="40">
          <cell r="V40">
            <v>65</v>
          </cell>
        </row>
      </sheetData>
      <sheetData sheetId="8">
        <row r="12">
          <cell r="V12">
            <v>4</v>
          </cell>
        </row>
      </sheetData>
      <sheetData sheetId="9">
        <row r="14">
          <cell r="V14">
            <v>2</v>
          </cell>
        </row>
      </sheetData>
      <sheetData sheetId="10">
        <row r="17">
          <cell r="V17">
            <v>5</v>
          </cell>
        </row>
      </sheetData>
      <sheetData sheetId="11">
        <row r="56">
          <cell r="V56">
            <v>162</v>
          </cell>
        </row>
      </sheetData>
      <sheetData sheetId="12">
        <row r="21">
          <cell r="V21">
            <v>19</v>
          </cell>
        </row>
      </sheetData>
      <sheetData sheetId="13">
        <row r="32">
          <cell r="V32">
            <v>21</v>
          </cell>
        </row>
      </sheetData>
      <sheetData sheetId="14">
        <row r="15">
          <cell r="V15">
            <v>3</v>
          </cell>
        </row>
      </sheetData>
      <sheetData sheetId="15">
        <row r="48">
          <cell r="V48">
            <v>52</v>
          </cell>
        </row>
        <row r="114">
          <cell r="V114">
            <v>102</v>
          </cell>
        </row>
        <row r="160">
          <cell r="V160">
            <v>58</v>
          </cell>
        </row>
        <row r="206">
          <cell r="V206">
            <v>55</v>
          </cell>
        </row>
        <row r="223">
          <cell r="V223">
            <v>10</v>
          </cell>
        </row>
        <row r="255">
          <cell r="V255">
            <v>39</v>
          </cell>
        </row>
        <row r="276">
          <cell r="V276">
            <v>10</v>
          </cell>
        </row>
        <row r="292">
          <cell r="V292">
            <v>7</v>
          </cell>
        </row>
        <row r="328">
          <cell r="V328">
            <v>76.334486235000014</v>
          </cell>
        </row>
      </sheetData>
      <sheetData sheetId="16">
        <row r="11">
          <cell r="V11">
            <v>0</v>
          </cell>
        </row>
        <row r="26">
          <cell r="V26">
            <v>16</v>
          </cell>
        </row>
        <row r="37">
          <cell r="V37">
            <v>4</v>
          </cell>
        </row>
        <row r="47">
          <cell r="V47">
            <v>2</v>
          </cell>
        </row>
        <row r="53">
          <cell r="V53">
            <v>0</v>
          </cell>
        </row>
        <row r="59">
          <cell r="V59">
            <v>0</v>
          </cell>
        </row>
        <row r="65">
          <cell r="V65">
            <v>0</v>
          </cell>
        </row>
        <row r="71">
          <cell r="V71">
            <v>0</v>
          </cell>
        </row>
        <row r="77">
          <cell r="V77">
            <v>0</v>
          </cell>
        </row>
        <row r="83">
          <cell r="V83">
            <v>0</v>
          </cell>
        </row>
        <row r="89">
          <cell r="V89">
            <v>0</v>
          </cell>
        </row>
      </sheetData>
      <sheetData sheetId="17">
        <row r="82">
          <cell r="V82">
            <v>35.46779999999999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D1BA-CE7A-4789-B9D8-BE05B0BB334F}">
  <sheetPr>
    <pageSetUpPr fitToPage="1"/>
  </sheetPr>
  <dimension ref="B1:U73"/>
  <sheetViews>
    <sheetView tabSelected="1" zoomScale="90" zoomScaleNormal="90" zoomScaleSheetLayoutView="90" workbookViewId="0">
      <selection activeCell="J11" sqref="J11"/>
    </sheetView>
  </sheetViews>
  <sheetFormatPr defaultColWidth="8.81640625" defaultRowHeight="14.5" x14ac:dyDescent="0.35"/>
  <cols>
    <col min="1" max="1" width="3" customWidth="1"/>
    <col min="2" max="2" width="6.26953125" customWidth="1"/>
    <col min="3" max="3" width="23.54296875" style="27" customWidth="1"/>
    <col min="4" max="4" width="6.453125" style="25" customWidth="1"/>
    <col min="5" max="5" width="6.1796875" style="29" customWidth="1"/>
    <col min="6" max="6" width="8.1796875" style="29" customWidth="1"/>
    <col min="7" max="7" width="11.7265625" style="29" customWidth="1"/>
    <col min="8" max="8" width="10.81640625" customWidth="1"/>
    <col min="9" max="9" width="11.1796875" style="80" customWidth="1"/>
    <col min="10" max="10" width="12" style="80" customWidth="1"/>
    <col min="11" max="11" width="12.7265625" customWidth="1"/>
    <col min="12" max="12" width="11.7265625" customWidth="1"/>
    <col min="13" max="13" width="13.54296875" customWidth="1"/>
    <col min="14" max="14" width="13.26953125" customWidth="1"/>
    <col min="16" max="16" width="10.81640625" customWidth="1"/>
    <col min="17" max="17" width="11.1796875" style="80" customWidth="1"/>
    <col min="18" max="18" width="12" style="80" customWidth="1"/>
    <col min="19" max="19" width="12.7265625" customWidth="1"/>
    <col min="20" max="20" width="11.7265625" customWidth="1"/>
    <col min="21" max="21" width="13.54296875" customWidth="1"/>
  </cols>
  <sheetData>
    <row r="1" spans="2:21" ht="14.5" customHeight="1" x14ac:dyDescent="0.35"/>
    <row r="2" spans="2:21" ht="9.65" customHeight="1" x14ac:dyDescent="0.35"/>
    <row r="3" spans="2:21" s="121" customFormat="1" ht="24.65" customHeight="1" x14ac:dyDescent="0.35">
      <c r="B3" s="116" t="s">
        <v>145</v>
      </c>
      <c r="C3" s="117"/>
      <c r="D3" s="118"/>
      <c r="E3" s="119"/>
      <c r="F3" s="120"/>
      <c r="G3" s="120"/>
      <c r="I3" s="122"/>
      <c r="J3" s="122"/>
      <c r="N3" s="123" t="s">
        <v>146</v>
      </c>
      <c r="P3" s="186" t="s">
        <v>246</v>
      </c>
      <c r="Q3" s="186"/>
      <c r="R3" s="186"/>
      <c r="S3" s="186"/>
      <c r="T3" s="186"/>
      <c r="U3" s="186"/>
    </row>
    <row r="4" spans="2:21" s="124" customFormat="1" ht="26.5" customHeight="1" x14ac:dyDescent="0.3">
      <c r="C4" s="125"/>
      <c r="D4" s="126"/>
      <c r="E4" s="127"/>
      <c r="F4" s="127"/>
      <c r="G4" s="127"/>
      <c r="H4" s="128" t="s">
        <v>147</v>
      </c>
      <c r="I4" s="128"/>
      <c r="J4" s="128"/>
      <c r="K4" s="129" t="s">
        <v>148</v>
      </c>
      <c r="L4" s="129"/>
      <c r="M4" s="130"/>
      <c r="P4" s="128" t="s">
        <v>147</v>
      </c>
      <c r="Q4" s="128"/>
      <c r="R4" s="128"/>
      <c r="S4" s="183" t="s">
        <v>148</v>
      </c>
      <c r="T4" s="183"/>
      <c r="U4" s="183"/>
    </row>
    <row r="5" spans="2:21" s="126" customFormat="1" ht="34.5" customHeight="1" x14ac:dyDescent="0.3">
      <c r="B5" s="131" t="s">
        <v>149</v>
      </c>
      <c r="C5" s="132" t="s">
        <v>150</v>
      </c>
      <c r="D5" s="133" t="s">
        <v>151</v>
      </c>
      <c r="E5" s="131" t="s">
        <v>152</v>
      </c>
      <c r="F5" s="133" t="s">
        <v>153</v>
      </c>
      <c r="G5" s="134" t="s">
        <v>154</v>
      </c>
      <c r="H5" s="135" t="s">
        <v>155</v>
      </c>
      <c r="I5" s="136" t="s">
        <v>156</v>
      </c>
      <c r="J5" s="137" t="s">
        <v>157</v>
      </c>
      <c r="K5" s="138" t="s">
        <v>155</v>
      </c>
      <c r="L5" s="139" t="s">
        <v>156</v>
      </c>
      <c r="M5" s="139" t="s">
        <v>157</v>
      </c>
      <c r="N5" s="131" t="s">
        <v>158</v>
      </c>
      <c r="P5" s="136" t="s">
        <v>155</v>
      </c>
      <c r="Q5" s="136" t="s">
        <v>156</v>
      </c>
      <c r="R5" s="137" t="s">
        <v>157</v>
      </c>
      <c r="S5" s="139" t="s">
        <v>155</v>
      </c>
      <c r="T5" s="139" t="s">
        <v>156</v>
      </c>
      <c r="U5" s="139" t="s">
        <v>157</v>
      </c>
    </row>
    <row r="6" spans="2:21" s="124" customFormat="1" ht="20.149999999999999" customHeight="1" x14ac:dyDescent="0.3">
      <c r="B6" s="140" t="s">
        <v>159</v>
      </c>
      <c r="C6" s="141" t="s">
        <v>160</v>
      </c>
      <c r="D6" s="142"/>
      <c r="E6" s="143"/>
      <c r="F6" s="144"/>
      <c r="G6" s="145"/>
      <c r="H6" s="146"/>
      <c r="I6" s="147"/>
      <c r="J6" s="147"/>
      <c r="K6" s="146"/>
      <c r="L6" s="148"/>
      <c r="M6" s="148"/>
      <c r="N6" s="149"/>
      <c r="P6" s="160"/>
      <c r="Q6" s="184"/>
      <c r="R6" s="184"/>
      <c r="S6" s="160"/>
      <c r="T6" s="148"/>
      <c r="U6" s="148"/>
    </row>
    <row r="7" spans="2:21" s="124" customFormat="1" ht="20.149999999999999" customHeight="1" x14ac:dyDescent="0.3">
      <c r="B7" s="150" t="s">
        <v>161</v>
      </c>
      <c r="C7" s="151" t="s">
        <v>162</v>
      </c>
      <c r="D7" s="142">
        <v>500</v>
      </c>
      <c r="E7" s="152" t="s">
        <v>163</v>
      </c>
      <c r="F7" s="144">
        <v>14</v>
      </c>
      <c r="G7" s="153">
        <f>F7*D7</f>
        <v>7000</v>
      </c>
      <c r="H7" s="154">
        <v>2664.8700000000008</v>
      </c>
      <c r="I7" s="155">
        <v>466.50000000000006</v>
      </c>
      <c r="J7" s="156">
        <f>'[1]Joints 20mm'!Q146</f>
        <v>3131.3700000000017</v>
      </c>
      <c r="K7" s="154">
        <f>H7*F7</f>
        <v>37308.180000000008</v>
      </c>
      <c r="L7" s="154">
        <f>I7*F7</f>
        <v>6531.0000000000009</v>
      </c>
      <c r="M7" s="154">
        <f>J7*F7</f>
        <v>43839.180000000022</v>
      </c>
      <c r="N7" s="149"/>
      <c r="O7" s="157"/>
      <c r="P7" s="154">
        <v>2664.8700000000008</v>
      </c>
      <c r="Q7" s="185">
        <f>I7</f>
        <v>466.50000000000006</v>
      </c>
      <c r="R7" s="156">
        <f>SUM(P7:Q7)</f>
        <v>3131.3700000000008</v>
      </c>
      <c r="S7" s="154">
        <v>37308.180000000008</v>
      </c>
      <c r="T7" s="154">
        <f>Q7*$F7</f>
        <v>6531.0000000000009</v>
      </c>
      <c r="U7" s="154">
        <f>R7*$F7</f>
        <v>43839.180000000008</v>
      </c>
    </row>
    <row r="8" spans="2:21" s="124" customFormat="1" ht="20.149999999999999" customHeight="1" x14ac:dyDescent="0.3">
      <c r="B8" s="150" t="s">
        <v>164</v>
      </c>
      <c r="C8" s="151" t="s">
        <v>165</v>
      </c>
      <c r="D8" s="142">
        <v>500</v>
      </c>
      <c r="E8" s="152" t="s">
        <v>163</v>
      </c>
      <c r="F8" s="144">
        <v>20</v>
      </c>
      <c r="G8" s="153">
        <f>F8*D8</f>
        <v>10000</v>
      </c>
      <c r="H8" s="154">
        <v>39</v>
      </c>
      <c r="I8" s="155"/>
      <c r="J8" s="156">
        <f>'[1]Joints 30mm'!Q14</f>
        <v>39</v>
      </c>
      <c r="K8" s="154">
        <f t="shared" ref="K8:K9" si="0">H8*F8</f>
        <v>780</v>
      </c>
      <c r="L8" s="154">
        <f t="shared" ref="L8:L9" si="1">I8*F8</f>
        <v>0</v>
      </c>
      <c r="M8" s="154">
        <f t="shared" ref="M8:M9" si="2">J8*F8</f>
        <v>780</v>
      </c>
      <c r="N8" s="149"/>
      <c r="O8" s="157"/>
      <c r="P8" s="154">
        <v>39</v>
      </c>
      <c r="Q8" s="185">
        <f>I8</f>
        <v>0</v>
      </c>
      <c r="R8" s="156">
        <f>SUM(P8:Q8)</f>
        <v>39</v>
      </c>
      <c r="S8" s="154">
        <v>780</v>
      </c>
      <c r="T8" s="154">
        <f t="shared" ref="T8:T60" si="3">Q8*$F8</f>
        <v>0</v>
      </c>
      <c r="U8" s="154">
        <f t="shared" ref="U8:U60" si="4">R8*$F8</f>
        <v>780</v>
      </c>
    </row>
    <row r="9" spans="2:21" s="124" customFormat="1" ht="20.149999999999999" customHeight="1" x14ac:dyDescent="0.3">
      <c r="B9" s="150" t="s">
        <v>166</v>
      </c>
      <c r="C9" s="151" t="s">
        <v>167</v>
      </c>
      <c r="D9" s="142">
        <v>150</v>
      </c>
      <c r="E9" s="152" t="s">
        <v>163</v>
      </c>
      <c r="F9" s="144">
        <v>27</v>
      </c>
      <c r="G9" s="153">
        <f>F9*D9</f>
        <v>4050</v>
      </c>
      <c r="H9" s="154"/>
      <c r="I9" s="155"/>
      <c r="J9" s="158"/>
      <c r="K9" s="154">
        <f t="shared" si="0"/>
        <v>0</v>
      </c>
      <c r="L9" s="154">
        <f t="shared" si="1"/>
        <v>0</v>
      </c>
      <c r="M9" s="154">
        <f t="shared" si="2"/>
        <v>0</v>
      </c>
      <c r="N9" s="149"/>
      <c r="O9" s="157"/>
      <c r="P9" s="154"/>
      <c r="Q9" s="185">
        <f t="shared" ref="Q9:Q60" si="5">I9</f>
        <v>0</v>
      </c>
      <c r="R9" s="156">
        <f t="shared" ref="R9:R60" si="6">SUM(P9:Q9)</f>
        <v>0</v>
      </c>
      <c r="S9" s="154">
        <v>0</v>
      </c>
      <c r="T9" s="154">
        <f t="shared" si="3"/>
        <v>0</v>
      </c>
      <c r="U9" s="154">
        <f t="shared" si="4"/>
        <v>0</v>
      </c>
    </row>
    <row r="10" spans="2:21" s="124" customFormat="1" ht="20.149999999999999" customHeight="1" x14ac:dyDescent="0.3">
      <c r="B10" s="140" t="s">
        <v>168</v>
      </c>
      <c r="C10" s="141" t="s">
        <v>169</v>
      </c>
      <c r="D10" s="142"/>
      <c r="E10" s="143"/>
      <c r="F10" s="144"/>
      <c r="G10" s="145"/>
      <c r="H10" s="146"/>
      <c r="I10" s="155"/>
      <c r="J10" s="159"/>
      <c r="K10" s="160"/>
      <c r="L10" s="148"/>
      <c r="M10" s="148"/>
      <c r="N10" s="149"/>
      <c r="P10" s="160"/>
      <c r="Q10" s="185">
        <f t="shared" si="5"/>
        <v>0</v>
      </c>
      <c r="R10" s="156">
        <f t="shared" si="6"/>
        <v>0</v>
      </c>
      <c r="S10" s="160"/>
      <c r="T10" s="154">
        <f t="shared" si="3"/>
        <v>0</v>
      </c>
      <c r="U10" s="154">
        <f t="shared" si="4"/>
        <v>0</v>
      </c>
    </row>
    <row r="11" spans="2:21" s="124" customFormat="1" ht="20.149999999999999" customHeight="1" x14ac:dyDescent="0.3">
      <c r="B11" s="150" t="s">
        <v>170</v>
      </c>
      <c r="C11" s="151" t="s">
        <v>162</v>
      </c>
      <c r="D11" s="142">
        <v>250</v>
      </c>
      <c r="E11" s="152" t="s">
        <v>163</v>
      </c>
      <c r="F11" s="144">
        <v>10</v>
      </c>
      <c r="G11" s="153">
        <f>F11*D11</f>
        <v>2500</v>
      </c>
      <c r="H11" s="154"/>
      <c r="I11" s="155"/>
      <c r="J11" s="159"/>
      <c r="K11" s="154">
        <f>H11*F11</f>
        <v>0</v>
      </c>
      <c r="L11" s="154">
        <f>I11*F11</f>
        <v>0</v>
      </c>
      <c r="M11" s="154">
        <f>J11*F11</f>
        <v>0</v>
      </c>
      <c r="N11" s="149"/>
      <c r="O11" s="157"/>
      <c r="P11" s="154"/>
      <c r="Q11" s="185">
        <f t="shared" si="5"/>
        <v>0</v>
      </c>
      <c r="R11" s="156">
        <f t="shared" si="6"/>
        <v>0</v>
      </c>
      <c r="S11" s="154">
        <v>0</v>
      </c>
      <c r="T11" s="154">
        <f t="shared" si="3"/>
        <v>0</v>
      </c>
      <c r="U11" s="154">
        <f t="shared" si="4"/>
        <v>0</v>
      </c>
    </row>
    <row r="12" spans="2:21" s="124" customFormat="1" ht="20.149999999999999" customHeight="1" x14ac:dyDescent="0.3">
      <c r="B12" s="150"/>
      <c r="C12" s="151"/>
      <c r="D12" s="142"/>
      <c r="E12" s="152"/>
      <c r="F12" s="144"/>
      <c r="G12" s="153"/>
      <c r="H12" s="161"/>
      <c r="I12" s="155"/>
      <c r="J12" s="159"/>
      <c r="K12" s="161"/>
      <c r="L12" s="154"/>
      <c r="M12" s="154"/>
      <c r="N12" s="149"/>
      <c r="P12" s="154"/>
      <c r="Q12" s="185">
        <f t="shared" si="5"/>
        <v>0</v>
      </c>
      <c r="R12" s="156">
        <f t="shared" si="6"/>
        <v>0</v>
      </c>
      <c r="S12" s="154"/>
      <c r="T12" s="154">
        <f t="shared" si="3"/>
        <v>0</v>
      </c>
      <c r="U12" s="154">
        <f t="shared" si="4"/>
        <v>0</v>
      </c>
    </row>
    <row r="13" spans="2:21" s="124" customFormat="1" ht="20.149999999999999" customHeight="1" x14ac:dyDescent="0.3">
      <c r="B13" s="150"/>
      <c r="C13" s="151"/>
      <c r="D13" s="142"/>
      <c r="E13" s="152"/>
      <c r="F13" s="144"/>
      <c r="G13" s="153"/>
      <c r="H13" s="161"/>
      <c r="I13" s="155"/>
      <c r="J13" s="159"/>
      <c r="K13" s="161"/>
      <c r="L13" s="154"/>
      <c r="M13" s="154"/>
      <c r="N13" s="149"/>
      <c r="P13" s="154"/>
      <c r="Q13" s="185">
        <f t="shared" si="5"/>
        <v>0</v>
      </c>
      <c r="R13" s="156">
        <f t="shared" si="6"/>
        <v>0</v>
      </c>
      <c r="S13" s="154"/>
      <c r="T13" s="154">
        <f t="shared" si="3"/>
        <v>0</v>
      </c>
      <c r="U13" s="154">
        <f t="shared" si="4"/>
        <v>0</v>
      </c>
    </row>
    <row r="14" spans="2:21" s="124" customFormat="1" ht="20.149999999999999" customHeight="1" x14ac:dyDescent="0.3">
      <c r="B14" s="140" t="s">
        <v>171</v>
      </c>
      <c r="C14" s="141" t="s">
        <v>172</v>
      </c>
      <c r="D14" s="142"/>
      <c r="E14" s="143"/>
      <c r="F14" s="144"/>
      <c r="G14" s="145"/>
      <c r="H14" s="161"/>
      <c r="I14" s="155"/>
      <c r="J14" s="159"/>
      <c r="K14" s="161"/>
      <c r="L14" s="154"/>
      <c r="M14" s="154"/>
      <c r="N14" s="149"/>
      <c r="P14" s="154"/>
      <c r="Q14" s="185">
        <f t="shared" si="5"/>
        <v>0</v>
      </c>
      <c r="R14" s="156">
        <f t="shared" si="6"/>
        <v>0</v>
      </c>
      <c r="S14" s="154"/>
      <c r="T14" s="154">
        <f t="shared" si="3"/>
        <v>0</v>
      </c>
      <c r="U14" s="154">
        <f t="shared" si="4"/>
        <v>0</v>
      </c>
    </row>
    <row r="15" spans="2:21" s="124" customFormat="1" ht="20.149999999999999" customHeight="1" x14ac:dyDescent="0.3">
      <c r="B15" s="150" t="s">
        <v>173</v>
      </c>
      <c r="C15" s="151" t="s">
        <v>174</v>
      </c>
      <c r="D15" s="142">
        <v>100</v>
      </c>
      <c r="E15" s="152" t="s">
        <v>2</v>
      </c>
      <c r="F15" s="144">
        <v>14</v>
      </c>
      <c r="G15" s="153">
        <f t="shared" ref="G15:G20" si="7">F15*D15</f>
        <v>1400</v>
      </c>
      <c r="H15" s="161">
        <v>37</v>
      </c>
      <c r="I15" s="155"/>
      <c r="J15" s="159">
        <f>'[1]FF 2"'!V31</f>
        <v>37</v>
      </c>
      <c r="K15" s="154">
        <f t="shared" ref="K15:K20" si="8">H15*F15</f>
        <v>518</v>
      </c>
      <c r="L15" s="154">
        <f t="shared" ref="L15:L20" si="9">I15*F15</f>
        <v>0</v>
      </c>
      <c r="M15" s="154">
        <f t="shared" ref="M15:M20" si="10">J15*F15</f>
        <v>518</v>
      </c>
      <c r="N15" s="149"/>
      <c r="O15" s="157"/>
      <c r="P15" s="154">
        <v>37</v>
      </c>
      <c r="Q15" s="185">
        <f t="shared" si="5"/>
        <v>0</v>
      </c>
      <c r="R15" s="156">
        <f t="shared" si="6"/>
        <v>37</v>
      </c>
      <c r="S15" s="154">
        <v>518</v>
      </c>
      <c r="T15" s="154">
        <f t="shared" si="3"/>
        <v>0</v>
      </c>
      <c r="U15" s="154">
        <f t="shared" si="4"/>
        <v>518</v>
      </c>
    </row>
    <row r="16" spans="2:21" s="124" customFormat="1" ht="20.149999999999999" customHeight="1" x14ac:dyDescent="0.3">
      <c r="B16" s="150" t="s">
        <v>175</v>
      </c>
      <c r="C16" s="151" t="s">
        <v>176</v>
      </c>
      <c r="D16" s="142">
        <v>100</v>
      </c>
      <c r="E16" s="152" t="s">
        <v>2</v>
      </c>
      <c r="F16" s="144">
        <v>16</v>
      </c>
      <c r="G16" s="153">
        <f t="shared" si="7"/>
        <v>1600</v>
      </c>
      <c r="H16" s="161">
        <v>34</v>
      </c>
      <c r="I16" s="155"/>
      <c r="J16" s="159">
        <f>'[1]FF 3"'!V36</f>
        <v>34</v>
      </c>
      <c r="K16" s="154">
        <f t="shared" si="8"/>
        <v>544</v>
      </c>
      <c r="L16" s="154">
        <f t="shared" si="9"/>
        <v>0</v>
      </c>
      <c r="M16" s="154">
        <f t="shared" si="10"/>
        <v>544</v>
      </c>
      <c r="N16" s="149"/>
      <c r="O16" s="157">
        <f t="shared" ref="O15:O20" si="11">H16+I16-J16</f>
        <v>0</v>
      </c>
      <c r="P16" s="154">
        <v>34</v>
      </c>
      <c r="Q16" s="185">
        <f t="shared" si="5"/>
        <v>0</v>
      </c>
      <c r="R16" s="156">
        <f t="shared" si="6"/>
        <v>34</v>
      </c>
      <c r="S16" s="154">
        <v>544</v>
      </c>
      <c r="T16" s="154">
        <f t="shared" si="3"/>
        <v>0</v>
      </c>
      <c r="U16" s="154">
        <f t="shared" si="4"/>
        <v>544</v>
      </c>
    </row>
    <row r="17" spans="2:21" s="124" customFormat="1" ht="20.149999999999999" customHeight="1" x14ac:dyDescent="0.3">
      <c r="B17" s="150" t="s">
        <v>177</v>
      </c>
      <c r="C17" s="151" t="s">
        <v>178</v>
      </c>
      <c r="D17" s="142">
        <v>100</v>
      </c>
      <c r="E17" s="152" t="s">
        <v>2</v>
      </c>
      <c r="F17" s="144">
        <v>21</v>
      </c>
      <c r="G17" s="153">
        <f t="shared" si="7"/>
        <v>2100</v>
      </c>
      <c r="H17" s="161"/>
      <c r="I17" s="155"/>
      <c r="J17" s="159"/>
      <c r="K17" s="154">
        <f t="shared" si="8"/>
        <v>0</v>
      </c>
      <c r="L17" s="154">
        <f t="shared" si="9"/>
        <v>0</v>
      </c>
      <c r="M17" s="154">
        <f t="shared" si="10"/>
        <v>0</v>
      </c>
      <c r="N17" s="149"/>
      <c r="O17" s="157">
        <f t="shared" si="11"/>
        <v>0</v>
      </c>
      <c r="P17" s="154"/>
      <c r="Q17" s="185">
        <f t="shared" si="5"/>
        <v>0</v>
      </c>
      <c r="R17" s="156">
        <f t="shared" si="6"/>
        <v>0</v>
      </c>
      <c r="S17" s="154">
        <v>0</v>
      </c>
      <c r="T17" s="154">
        <f t="shared" si="3"/>
        <v>0</v>
      </c>
      <c r="U17" s="154">
        <f t="shared" si="4"/>
        <v>0</v>
      </c>
    </row>
    <row r="18" spans="2:21" s="124" customFormat="1" ht="20.149999999999999" customHeight="1" x14ac:dyDescent="0.3">
      <c r="B18" s="150" t="s">
        <v>179</v>
      </c>
      <c r="C18" s="151" t="s">
        <v>180</v>
      </c>
      <c r="D18" s="142">
        <v>100</v>
      </c>
      <c r="E18" s="152" t="s">
        <v>2</v>
      </c>
      <c r="F18" s="144">
        <v>27</v>
      </c>
      <c r="G18" s="153">
        <f t="shared" si="7"/>
        <v>2700</v>
      </c>
      <c r="H18" s="161">
        <v>2</v>
      </c>
      <c r="I18" s="155"/>
      <c r="J18" s="159">
        <f>'[1]FF 6"'!V12</f>
        <v>2</v>
      </c>
      <c r="K18" s="154">
        <f t="shared" si="8"/>
        <v>54</v>
      </c>
      <c r="L18" s="154">
        <f t="shared" si="9"/>
        <v>0</v>
      </c>
      <c r="M18" s="154">
        <f t="shared" si="10"/>
        <v>54</v>
      </c>
      <c r="N18" s="149"/>
      <c r="O18" s="157">
        <f t="shared" si="11"/>
        <v>0</v>
      </c>
      <c r="P18" s="154">
        <v>2</v>
      </c>
      <c r="Q18" s="185">
        <f t="shared" si="5"/>
        <v>0</v>
      </c>
      <c r="R18" s="156">
        <f t="shared" si="6"/>
        <v>2</v>
      </c>
      <c r="S18" s="154">
        <v>54</v>
      </c>
      <c r="T18" s="154">
        <f t="shared" si="3"/>
        <v>0</v>
      </c>
      <c r="U18" s="154">
        <f t="shared" si="4"/>
        <v>54</v>
      </c>
    </row>
    <row r="19" spans="2:21" s="124" customFormat="1" ht="20.149999999999999" customHeight="1" x14ac:dyDescent="0.3">
      <c r="B19" s="150" t="s">
        <v>181</v>
      </c>
      <c r="C19" s="151" t="s">
        <v>182</v>
      </c>
      <c r="D19" s="142">
        <v>50</v>
      </c>
      <c r="E19" s="152" t="s">
        <v>2</v>
      </c>
      <c r="F19" s="144">
        <v>46</v>
      </c>
      <c r="G19" s="153">
        <f t="shared" si="7"/>
        <v>2300</v>
      </c>
      <c r="H19" s="161"/>
      <c r="I19" s="155"/>
      <c r="J19" s="159"/>
      <c r="K19" s="154">
        <f t="shared" si="8"/>
        <v>0</v>
      </c>
      <c r="L19" s="154">
        <f t="shared" si="9"/>
        <v>0</v>
      </c>
      <c r="M19" s="154">
        <f t="shared" si="10"/>
        <v>0</v>
      </c>
      <c r="N19" s="149"/>
      <c r="O19" s="157">
        <f t="shared" si="11"/>
        <v>0</v>
      </c>
      <c r="P19" s="154"/>
      <c r="Q19" s="185">
        <f t="shared" si="5"/>
        <v>0</v>
      </c>
      <c r="R19" s="156">
        <f t="shared" si="6"/>
        <v>0</v>
      </c>
      <c r="S19" s="154">
        <v>0</v>
      </c>
      <c r="T19" s="154">
        <f t="shared" si="3"/>
        <v>0</v>
      </c>
      <c r="U19" s="154">
        <f t="shared" si="4"/>
        <v>0</v>
      </c>
    </row>
    <row r="20" spans="2:21" s="124" customFormat="1" ht="20.149999999999999" customHeight="1" x14ac:dyDescent="0.3">
      <c r="B20" s="150" t="s">
        <v>183</v>
      </c>
      <c r="C20" s="151" t="s">
        <v>184</v>
      </c>
      <c r="D20" s="142">
        <v>10</v>
      </c>
      <c r="E20" s="152" t="s">
        <v>2</v>
      </c>
      <c r="F20" s="144">
        <v>141</v>
      </c>
      <c r="G20" s="153">
        <f t="shared" si="7"/>
        <v>1410</v>
      </c>
      <c r="H20" s="161"/>
      <c r="I20" s="155"/>
      <c r="J20" s="159"/>
      <c r="K20" s="154">
        <f t="shared" si="8"/>
        <v>0</v>
      </c>
      <c r="L20" s="154">
        <f t="shared" si="9"/>
        <v>0</v>
      </c>
      <c r="M20" s="154">
        <f t="shared" si="10"/>
        <v>0</v>
      </c>
      <c r="N20" s="149"/>
      <c r="O20" s="157">
        <f t="shared" si="11"/>
        <v>0</v>
      </c>
      <c r="P20" s="154"/>
      <c r="Q20" s="185">
        <f t="shared" si="5"/>
        <v>0</v>
      </c>
      <c r="R20" s="156">
        <f t="shared" si="6"/>
        <v>0</v>
      </c>
      <c r="S20" s="154">
        <v>0</v>
      </c>
      <c r="T20" s="154">
        <f t="shared" si="3"/>
        <v>0</v>
      </c>
      <c r="U20" s="154">
        <f t="shared" si="4"/>
        <v>0</v>
      </c>
    </row>
    <row r="21" spans="2:21" s="124" customFormat="1" ht="20.149999999999999" customHeight="1" x14ac:dyDescent="0.3">
      <c r="B21" s="140" t="s">
        <v>185</v>
      </c>
      <c r="C21" s="141" t="s">
        <v>186</v>
      </c>
      <c r="D21" s="142"/>
      <c r="E21" s="143"/>
      <c r="F21" s="144"/>
      <c r="G21" s="145"/>
      <c r="H21" s="161"/>
      <c r="I21" s="155"/>
      <c r="J21" s="159"/>
      <c r="K21" s="161"/>
      <c r="L21" s="154"/>
      <c r="M21" s="154"/>
      <c r="N21" s="149"/>
      <c r="P21" s="154"/>
      <c r="Q21" s="185">
        <f t="shared" si="5"/>
        <v>0</v>
      </c>
      <c r="R21" s="156">
        <f t="shared" si="6"/>
        <v>0</v>
      </c>
      <c r="S21" s="154"/>
      <c r="T21" s="154">
        <f t="shared" si="3"/>
        <v>0</v>
      </c>
      <c r="U21" s="154">
        <f t="shared" si="4"/>
        <v>0</v>
      </c>
    </row>
    <row r="22" spans="2:21" s="124" customFormat="1" ht="20.149999999999999" customHeight="1" x14ac:dyDescent="0.3">
      <c r="B22" s="150" t="s">
        <v>187</v>
      </c>
      <c r="C22" s="151" t="s">
        <v>174</v>
      </c>
      <c r="D22" s="142">
        <v>200</v>
      </c>
      <c r="E22" s="152" t="s">
        <v>2</v>
      </c>
      <c r="F22" s="144">
        <v>20</v>
      </c>
      <c r="G22" s="153">
        <f t="shared" ref="G22:G27" si="12">F22*D22</f>
        <v>4000</v>
      </c>
      <c r="H22" s="161"/>
      <c r="I22" s="155"/>
      <c r="J22" s="159"/>
      <c r="K22" s="154">
        <f t="shared" ref="K22:K27" si="13">H22*F22</f>
        <v>0</v>
      </c>
      <c r="L22" s="154">
        <f t="shared" ref="L22:L27" si="14">I22*F22</f>
        <v>0</v>
      </c>
      <c r="M22" s="154">
        <f t="shared" ref="M22:M27" si="15">J22*F22</f>
        <v>0</v>
      </c>
      <c r="N22" s="149"/>
      <c r="O22" s="157">
        <f t="shared" ref="O22:O29" si="16">H22+I22-J22</f>
        <v>0</v>
      </c>
      <c r="P22" s="154"/>
      <c r="Q22" s="185">
        <f t="shared" si="5"/>
        <v>0</v>
      </c>
      <c r="R22" s="156">
        <f t="shared" si="6"/>
        <v>0</v>
      </c>
      <c r="S22" s="154">
        <v>0</v>
      </c>
      <c r="T22" s="154">
        <f t="shared" si="3"/>
        <v>0</v>
      </c>
      <c r="U22" s="154">
        <f t="shared" si="4"/>
        <v>0</v>
      </c>
    </row>
    <row r="23" spans="2:21" s="124" customFormat="1" ht="20.149999999999999" customHeight="1" x14ac:dyDescent="0.3">
      <c r="B23" s="150" t="s">
        <v>188</v>
      </c>
      <c r="C23" s="151" t="s">
        <v>176</v>
      </c>
      <c r="D23" s="142">
        <v>200</v>
      </c>
      <c r="E23" s="152" t="s">
        <v>2</v>
      </c>
      <c r="F23" s="144">
        <v>23</v>
      </c>
      <c r="G23" s="153">
        <f t="shared" si="12"/>
        <v>4600</v>
      </c>
      <c r="H23" s="161">
        <v>65</v>
      </c>
      <c r="I23" s="155"/>
      <c r="J23" s="159">
        <f>'[1]CHW 3"'!V40</f>
        <v>65</v>
      </c>
      <c r="K23" s="154">
        <f t="shared" si="13"/>
        <v>1495</v>
      </c>
      <c r="L23" s="154">
        <f t="shared" si="14"/>
        <v>0</v>
      </c>
      <c r="M23" s="154">
        <f t="shared" si="15"/>
        <v>1495</v>
      </c>
      <c r="N23" s="149"/>
      <c r="O23" s="157">
        <f t="shared" si="16"/>
        <v>0</v>
      </c>
      <c r="P23" s="154">
        <v>65</v>
      </c>
      <c r="Q23" s="185">
        <f t="shared" si="5"/>
        <v>0</v>
      </c>
      <c r="R23" s="156">
        <f t="shared" si="6"/>
        <v>65</v>
      </c>
      <c r="S23" s="154">
        <v>1495</v>
      </c>
      <c r="T23" s="154">
        <f t="shared" si="3"/>
        <v>0</v>
      </c>
      <c r="U23" s="154">
        <f t="shared" si="4"/>
        <v>1495</v>
      </c>
    </row>
    <row r="24" spans="2:21" s="124" customFormat="1" ht="20.149999999999999" customHeight="1" x14ac:dyDescent="0.3">
      <c r="B24" s="150" t="s">
        <v>189</v>
      </c>
      <c r="C24" s="151" t="s">
        <v>178</v>
      </c>
      <c r="D24" s="142">
        <v>200</v>
      </c>
      <c r="E24" s="152" t="s">
        <v>2</v>
      </c>
      <c r="F24" s="144">
        <v>29</v>
      </c>
      <c r="G24" s="153">
        <f t="shared" si="12"/>
        <v>5800</v>
      </c>
      <c r="H24" s="161">
        <v>4</v>
      </c>
      <c r="I24" s="155"/>
      <c r="J24" s="159">
        <f>'[1]CHW 4"'!V12</f>
        <v>4</v>
      </c>
      <c r="K24" s="154">
        <f t="shared" si="13"/>
        <v>116</v>
      </c>
      <c r="L24" s="154">
        <f t="shared" si="14"/>
        <v>0</v>
      </c>
      <c r="M24" s="154">
        <f t="shared" si="15"/>
        <v>116</v>
      </c>
      <c r="N24" s="149"/>
      <c r="O24" s="157">
        <f t="shared" si="16"/>
        <v>0</v>
      </c>
      <c r="P24" s="154">
        <v>4</v>
      </c>
      <c r="Q24" s="185">
        <f t="shared" si="5"/>
        <v>0</v>
      </c>
      <c r="R24" s="156">
        <f t="shared" si="6"/>
        <v>4</v>
      </c>
      <c r="S24" s="154">
        <v>116</v>
      </c>
      <c r="T24" s="154">
        <f t="shared" si="3"/>
        <v>0</v>
      </c>
      <c r="U24" s="154">
        <f t="shared" si="4"/>
        <v>116</v>
      </c>
    </row>
    <row r="25" spans="2:21" s="124" customFormat="1" ht="20.149999999999999" customHeight="1" x14ac:dyDescent="0.3">
      <c r="B25" s="150" t="s">
        <v>190</v>
      </c>
      <c r="C25" s="151" t="s">
        <v>180</v>
      </c>
      <c r="D25" s="142">
        <v>200</v>
      </c>
      <c r="E25" s="152" t="s">
        <v>2</v>
      </c>
      <c r="F25" s="144">
        <v>35</v>
      </c>
      <c r="G25" s="153">
        <f t="shared" si="12"/>
        <v>7000</v>
      </c>
      <c r="H25" s="161"/>
      <c r="I25" s="155"/>
      <c r="J25" s="159"/>
      <c r="K25" s="154">
        <f t="shared" si="13"/>
        <v>0</v>
      </c>
      <c r="L25" s="154">
        <f t="shared" si="14"/>
        <v>0</v>
      </c>
      <c r="M25" s="154">
        <f t="shared" si="15"/>
        <v>0</v>
      </c>
      <c r="N25" s="149"/>
      <c r="O25" s="157">
        <f t="shared" si="16"/>
        <v>0</v>
      </c>
      <c r="P25" s="154"/>
      <c r="Q25" s="185">
        <f t="shared" si="5"/>
        <v>0</v>
      </c>
      <c r="R25" s="156">
        <f t="shared" si="6"/>
        <v>0</v>
      </c>
      <c r="S25" s="154">
        <v>0</v>
      </c>
      <c r="T25" s="154">
        <f t="shared" si="3"/>
        <v>0</v>
      </c>
      <c r="U25" s="154">
        <f t="shared" si="4"/>
        <v>0</v>
      </c>
    </row>
    <row r="26" spans="2:21" s="124" customFormat="1" ht="20.149999999999999" customHeight="1" x14ac:dyDescent="0.3">
      <c r="B26" s="150" t="s">
        <v>191</v>
      </c>
      <c r="C26" s="151" t="s">
        <v>182</v>
      </c>
      <c r="D26" s="142">
        <v>100</v>
      </c>
      <c r="E26" s="152" t="s">
        <v>2</v>
      </c>
      <c r="F26" s="144">
        <v>47</v>
      </c>
      <c r="G26" s="153">
        <f t="shared" si="12"/>
        <v>4700</v>
      </c>
      <c r="H26" s="161"/>
      <c r="I26" s="155"/>
      <c r="J26" s="159"/>
      <c r="K26" s="154">
        <f t="shared" si="13"/>
        <v>0</v>
      </c>
      <c r="L26" s="154">
        <f t="shared" si="14"/>
        <v>0</v>
      </c>
      <c r="M26" s="154">
        <f t="shared" si="15"/>
        <v>0</v>
      </c>
      <c r="N26" s="149"/>
      <c r="O26" s="157">
        <f t="shared" si="16"/>
        <v>0</v>
      </c>
      <c r="P26" s="154"/>
      <c r="Q26" s="185">
        <f t="shared" si="5"/>
        <v>0</v>
      </c>
      <c r="R26" s="156">
        <f t="shared" si="6"/>
        <v>0</v>
      </c>
      <c r="S26" s="154">
        <v>0</v>
      </c>
      <c r="T26" s="154">
        <f t="shared" si="3"/>
        <v>0</v>
      </c>
      <c r="U26" s="154">
        <f t="shared" si="4"/>
        <v>0</v>
      </c>
    </row>
    <row r="27" spans="2:21" s="124" customFormat="1" ht="20.149999999999999" customHeight="1" x14ac:dyDescent="0.3">
      <c r="B27" s="150" t="s">
        <v>192</v>
      </c>
      <c r="C27" s="151" t="s">
        <v>193</v>
      </c>
      <c r="D27" s="142">
        <v>50</v>
      </c>
      <c r="E27" s="152" t="s">
        <v>2</v>
      </c>
      <c r="F27" s="144">
        <v>170</v>
      </c>
      <c r="G27" s="153">
        <f t="shared" si="12"/>
        <v>8500</v>
      </c>
      <c r="H27" s="161"/>
      <c r="I27" s="155"/>
      <c r="J27" s="159"/>
      <c r="K27" s="154">
        <f t="shared" si="13"/>
        <v>0</v>
      </c>
      <c r="L27" s="154">
        <f t="shared" si="14"/>
        <v>0</v>
      </c>
      <c r="M27" s="154">
        <f t="shared" si="15"/>
        <v>0</v>
      </c>
      <c r="N27" s="149"/>
      <c r="O27" s="157">
        <f t="shared" si="16"/>
        <v>0</v>
      </c>
      <c r="P27" s="154"/>
      <c r="Q27" s="185">
        <f t="shared" si="5"/>
        <v>0</v>
      </c>
      <c r="R27" s="156">
        <f t="shared" si="6"/>
        <v>0</v>
      </c>
      <c r="S27" s="154">
        <v>0</v>
      </c>
      <c r="T27" s="154">
        <f t="shared" si="3"/>
        <v>0</v>
      </c>
      <c r="U27" s="154">
        <f t="shared" si="4"/>
        <v>0</v>
      </c>
    </row>
    <row r="28" spans="2:21" s="124" customFormat="1" ht="20.149999999999999" customHeight="1" x14ac:dyDescent="0.3">
      <c r="B28" s="140" t="s">
        <v>194</v>
      </c>
      <c r="C28" s="141" t="s">
        <v>195</v>
      </c>
      <c r="D28" s="142"/>
      <c r="E28" s="143"/>
      <c r="F28" s="144"/>
      <c r="G28" s="145"/>
      <c r="H28" s="162"/>
      <c r="I28" s="163"/>
      <c r="J28" s="164"/>
      <c r="K28" s="165"/>
      <c r="L28" s="166"/>
      <c r="M28" s="166"/>
      <c r="N28" s="149"/>
      <c r="O28" s="157"/>
      <c r="P28" s="165"/>
      <c r="Q28" s="185">
        <f t="shared" si="5"/>
        <v>0</v>
      </c>
      <c r="R28" s="156">
        <f t="shared" si="6"/>
        <v>0</v>
      </c>
      <c r="S28" s="165"/>
      <c r="T28" s="154">
        <f t="shared" si="3"/>
        <v>0</v>
      </c>
      <c r="U28" s="154">
        <f t="shared" si="4"/>
        <v>0</v>
      </c>
    </row>
    <row r="29" spans="2:21" s="124" customFormat="1" ht="20.149999999999999" customHeight="1" x14ac:dyDescent="0.3">
      <c r="B29" s="150" t="s">
        <v>196</v>
      </c>
      <c r="C29" s="151" t="s">
        <v>174</v>
      </c>
      <c r="D29" s="142"/>
      <c r="E29" s="152"/>
      <c r="F29" s="144">
        <v>18</v>
      </c>
      <c r="G29" s="153"/>
      <c r="H29" s="161">
        <v>2</v>
      </c>
      <c r="I29" s="163"/>
      <c r="J29" s="167">
        <f>'[1]conduit &amp; cable pipe'!V14</f>
        <v>2</v>
      </c>
      <c r="K29" s="154">
        <f t="shared" ref="K29" si="17">H29*F29</f>
        <v>36</v>
      </c>
      <c r="L29" s="154">
        <f t="shared" ref="L29" si="18">I29*F29</f>
        <v>0</v>
      </c>
      <c r="M29" s="154">
        <f t="shared" ref="M29" si="19">J29*F29</f>
        <v>36</v>
      </c>
      <c r="N29" s="149"/>
      <c r="O29" s="157">
        <f t="shared" si="16"/>
        <v>0</v>
      </c>
      <c r="P29" s="154">
        <v>2</v>
      </c>
      <c r="Q29" s="185">
        <f t="shared" si="5"/>
        <v>0</v>
      </c>
      <c r="R29" s="156">
        <f t="shared" si="6"/>
        <v>2</v>
      </c>
      <c r="S29" s="154">
        <v>36</v>
      </c>
      <c r="T29" s="154">
        <f t="shared" si="3"/>
        <v>0</v>
      </c>
      <c r="U29" s="154">
        <f t="shared" si="4"/>
        <v>36</v>
      </c>
    </row>
    <row r="30" spans="2:21" s="124" customFormat="1" ht="20.149999999999999" customHeight="1" x14ac:dyDescent="0.3">
      <c r="B30" s="140" t="s">
        <v>194</v>
      </c>
      <c r="C30" s="141" t="s">
        <v>197</v>
      </c>
      <c r="D30" s="142"/>
      <c r="E30" s="143"/>
      <c r="F30" s="144"/>
      <c r="G30" s="145"/>
      <c r="H30" s="161"/>
      <c r="I30" s="155"/>
      <c r="J30" s="159"/>
      <c r="K30" s="161"/>
      <c r="L30" s="154"/>
      <c r="M30" s="154"/>
      <c r="N30" s="149"/>
      <c r="P30" s="154"/>
      <c r="Q30" s="185">
        <f t="shared" si="5"/>
        <v>0</v>
      </c>
      <c r="R30" s="156">
        <f t="shared" si="6"/>
        <v>0</v>
      </c>
      <c r="S30" s="154"/>
      <c r="T30" s="154">
        <f t="shared" si="3"/>
        <v>0</v>
      </c>
      <c r="U30" s="154">
        <f t="shared" si="4"/>
        <v>0</v>
      </c>
    </row>
    <row r="31" spans="2:21" s="124" customFormat="1" ht="20.149999999999999" customHeight="1" x14ac:dyDescent="0.3">
      <c r="B31" s="150" t="s">
        <v>196</v>
      </c>
      <c r="C31" s="151" t="s">
        <v>174</v>
      </c>
      <c r="D31" s="142">
        <v>400</v>
      </c>
      <c r="E31" s="152" t="s">
        <v>2</v>
      </c>
      <c r="F31" s="144">
        <v>28</v>
      </c>
      <c r="G31" s="153">
        <f>F31*D31</f>
        <v>11200</v>
      </c>
      <c r="H31" s="161">
        <v>5</v>
      </c>
      <c r="I31" s="155"/>
      <c r="J31" s="159">
        <f>'[1]Plastic pipe 2"'!V17</f>
        <v>5</v>
      </c>
      <c r="K31" s="154">
        <f t="shared" ref="K31:K35" si="20">H31*F31</f>
        <v>140</v>
      </c>
      <c r="L31" s="154">
        <f t="shared" ref="L31:L35" si="21">I31*F31</f>
        <v>0</v>
      </c>
      <c r="M31" s="154">
        <f t="shared" ref="M31:M35" si="22">J31*F31</f>
        <v>140</v>
      </c>
      <c r="N31" s="149"/>
      <c r="O31" s="157">
        <f t="shared" ref="O31:O35" si="23">H31+I31-J31</f>
        <v>0</v>
      </c>
      <c r="P31" s="154">
        <v>5</v>
      </c>
      <c r="Q31" s="185">
        <f t="shared" si="5"/>
        <v>0</v>
      </c>
      <c r="R31" s="156">
        <f t="shared" si="6"/>
        <v>5</v>
      </c>
      <c r="S31" s="154">
        <v>140</v>
      </c>
      <c r="T31" s="154">
        <f t="shared" si="3"/>
        <v>0</v>
      </c>
      <c r="U31" s="154">
        <f t="shared" si="4"/>
        <v>140</v>
      </c>
    </row>
    <row r="32" spans="2:21" s="124" customFormat="1" ht="20.149999999999999" customHeight="1" x14ac:dyDescent="0.3">
      <c r="B32" s="150" t="s">
        <v>198</v>
      </c>
      <c r="C32" s="151" t="s">
        <v>176</v>
      </c>
      <c r="D32" s="142">
        <v>400</v>
      </c>
      <c r="E32" s="152" t="s">
        <v>2</v>
      </c>
      <c r="F32" s="144">
        <v>30</v>
      </c>
      <c r="G32" s="153">
        <f>F32*D32</f>
        <v>12000</v>
      </c>
      <c r="H32" s="161">
        <v>162</v>
      </c>
      <c r="I32" s="155"/>
      <c r="J32" s="159">
        <f>'[1]Plastic pipe 3"'!V56</f>
        <v>162</v>
      </c>
      <c r="K32" s="154">
        <f t="shared" si="20"/>
        <v>4860</v>
      </c>
      <c r="L32" s="154">
        <f t="shared" si="21"/>
        <v>0</v>
      </c>
      <c r="M32" s="154">
        <f t="shared" si="22"/>
        <v>4860</v>
      </c>
      <c r="N32" s="149"/>
      <c r="O32" s="157">
        <f t="shared" si="23"/>
        <v>0</v>
      </c>
      <c r="P32" s="154">
        <v>162</v>
      </c>
      <c r="Q32" s="185">
        <f t="shared" si="5"/>
        <v>0</v>
      </c>
      <c r="R32" s="156">
        <f t="shared" si="6"/>
        <v>162</v>
      </c>
      <c r="S32" s="154">
        <v>4860</v>
      </c>
      <c r="T32" s="154">
        <f t="shared" si="3"/>
        <v>0</v>
      </c>
      <c r="U32" s="154">
        <f t="shared" si="4"/>
        <v>4860</v>
      </c>
    </row>
    <row r="33" spans="2:21" s="124" customFormat="1" ht="20.149999999999999" customHeight="1" x14ac:dyDescent="0.3">
      <c r="B33" s="150" t="s">
        <v>199</v>
      </c>
      <c r="C33" s="151" t="s">
        <v>178</v>
      </c>
      <c r="D33" s="142">
        <v>400</v>
      </c>
      <c r="E33" s="152" t="s">
        <v>2</v>
      </c>
      <c r="F33" s="144">
        <v>65</v>
      </c>
      <c r="G33" s="153">
        <f>F33*D33</f>
        <v>26000</v>
      </c>
      <c r="H33" s="161">
        <v>19</v>
      </c>
      <c r="I33" s="155"/>
      <c r="J33" s="159">
        <f>'[1]Plastic pipe 4"'!V21</f>
        <v>19</v>
      </c>
      <c r="K33" s="154">
        <f t="shared" si="20"/>
        <v>1235</v>
      </c>
      <c r="L33" s="154">
        <f t="shared" si="21"/>
        <v>0</v>
      </c>
      <c r="M33" s="154">
        <f t="shared" si="22"/>
        <v>1235</v>
      </c>
      <c r="N33" s="149"/>
      <c r="O33" s="157">
        <f t="shared" si="23"/>
        <v>0</v>
      </c>
      <c r="P33" s="154">
        <v>19</v>
      </c>
      <c r="Q33" s="185">
        <f t="shared" si="5"/>
        <v>0</v>
      </c>
      <c r="R33" s="156">
        <f t="shared" si="6"/>
        <v>19</v>
      </c>
      <c r="S33" s="154">
        <v>1235</v>
      </c>
      <c r="T33" s="154">
        <f t="shared" si="3"/>
        <v>0</v>
      </c>
      <c r="U33" s="154">
        <f t="shared" si="4"/>
        <v>1235</v>
      </c>
    </row>
    <row r="34" spans="2:21" s="124" customFormat="1" ht="20.149999999999999" customHeight="1" x14ac:dyDescent="0.3">
      <c r="B34" s="150" t="s">
        <v>200</v>
      </c>
      <c r="C34" s="151" t="s">
        <v>180</v>
      </c>
      <c r="D34" s="142">
        <v>250</v>
      </c>
      <c r="E34" s="152" t="s">
        <v>2</v>
      </c>
      <c r="F34" s="144">
        <v>125</v>
      </c>
      <c r="G34" s="153">
        <f>F34*D34</f>
        <v>31250</v>
      </c>
      <c r="H34" s="161">
        <v>21</v>
      </c>
      <c r="I34" s="155"/>
      <c r="J34" s="159">
        <f>'[1]Plastic pipe 6"'!V32</f>
        <v>21</v>
      </c>
      <c r="K34" s="154">
        <f t="shared" si="20"/>
        <v>2625</v>
      </c>
      <c r="L34" s="154">
        <f t="shared" si="21"/>
        <v>0</v>
      </c>
      <c r="M34" s="154">
        <f t="shared" si="22"/>
        <v>2625</v>
      </c>
      <c r="N34" s="149"/>
      <c r="O34" s="157">
        <f t="shared" si="23"/>
        <v>0</v>
      </c>
      <c r="P34" s="154">
        <v>21</v>
      </c>
      <c r="Q34" s="185">
        <f t="shared" si="5"/>
        <v>0</v>
      </c>
      <c r="R34" s="156">
        <f t="shared" si="6"/>
        <v>21</v>
      </c>
      <c r="S34" s="154">
        <v>2625</v>
      </c>
      <c r="T34" s="154">
        <f t="shared" si="3"/>
        <v>0</v>
      </c>
      <c r="U34" s="154">
        <f t="shared" si="4"/>
        <v>2625</v>
      </c>
    </row>
    <row r="35" spans="2:21" s="124" customFormat="1" ht="20.149999999999999" customHeight="1" x14ac:dyDescent="0.3">
      <c r="B35" s="150" t="s">
        <v>201</v>
      </c>
      <c r="C35" s="151" t="s">
        <v>182</v>
      </c>
      <c r="D35" s="142">
        <v>250</v>
      </c>
      <c r="E35" s="152" t="s">
        <v>2</v>
      </c>
      <c r="F35" s="144">
        <v>250</v>
      </c>
      <c r="G35" s="153">
        <f>F35*D35</f>
        <v>62500</v>
      </c>
      <c r="H35" s="161">
        <v>3</v>
      </c>
      <c r="I35" s="155"/>
      <c r="J35" s="159">
        <f>'[1]Plastic pipe 8" '!V15</f>
        <v>3</v>
      </c>
      <c r="K35" s="154">
        <f t="shared" si="20"/>
        <v>750</v>
      </c>
      <c r="L35" s="154">
        <f t="shared" si="21"/>
        <v>0</v>
      </c>
      <c r="M35" s="154">
        <f t="shared" si="22"/>
        <v>750</v>
      </c>
      <c r="N35" s="149"/>
      <c r="O35" s="157">
        <f t="shared" si="23"/>
        <v>0</v>
      </c>
      <c r="P35" s="154">
        <v>3</v>
      </c>
      <c r="Q35" s="185">
        <f t="shared" si="5"/>
        <v>0</v>
      </c>
      <c r="R35" s="156">
        <f t="shared" si="6"/>
        <v>3</v>
      </c>
      <c r="S35" s="154">
        <v>750</v>
      </c>
      <c r="T35" s="154">
        <f t="shared" si="3"/>
        <v>0</v>
      </c>
      <c r="U35" s="154">
        <f t="shared" si="4"/>
        <v>750</v>
      </c>
    </row>
    <row r="36" spans="2:21" s="124" customFormat="1" ht="20.149999999999999" customHeight="1" x14ac:dyDescent="0.3">
      <c r="B36" s="140" t="s">
        <v>202</v>
      </c>
      <c r="C36" s="141" t="s">
        <v>203</v>
      </c>
      <c r="D36" s="142"/>
      <c r="E36" s="143"/>
      <c r="F36" s="144"/>
      <c r="G36" s="145"/>
      <c r="H36" s="162"/>
      <c r="I36" s="155"/>
      <c r="J36" s="164"/>
      <c r="K36" s="162"/>
      <c r="L36" s="166"/>
      <c r="M36" s="166"/>
      <c r="N36" s="149"/>
      <c r="P36" s="165"/>
      <c r="Q36" s="185">
        <f t="shared" si="5"/>
        <v>0</v>
      </c>
      <c r="R36" s="156">
        <f t="shared" si="6"/>
        <v>0</v>
      </c>
      <c r="S36" s="165"/>
      <c r="T36" s="154">
        <f t="shared" si="3"/>
        <v>0</v>
      </c>
      <c r="U36" s="154">
        <f t="shared" si="4"/>
        <v>0</v>
      </c>
    </row>
    <row r="37" spans="2:21" s="124" customFormat="1" ht="20.149999999999999" customHeight="1" x14ac:dyDescent="0.3">
      <c r="B37" s="150" t="s">
        <v>204</v>
      </c>
      <c r="C37" s="151" t="s">
        <v>205</v>
      </c>
      <c r="D37" s="142">
        <v>100</v>
      </c>
      <c r="E37" s="152" t="s">
        <v>2</v>
      </c>
      <c r="F37" s="144">
        <v>50</v>
      </c>
      <c r="G37" s="153">
        <f>F37*D37</f>
        <v>5000</v>
      </c>
      <c r="H37" s="154">
        <v>47</v>
      </c>
      <c r="I37" s="155">
        <v>5</v>
      </c>
      <c r="J37" s="156">
        <f>'[1]civil opening'!V48</f>
        <v>52</v>
      </c>
      <c r="K37" s="154">
        <f t="shared" ref="K37:K45" si="24">H37*F37</f>
        <v>2350</v>
      </c>
      <c r="L37" s="154">
        <f t="shared" ref="L37:L45" si="25">I37*F37</f>
        <v>250</v>
      </c>
      <c r="M37" s="154">
        <f t="shared" ref="M37:M45" si="26">J37*F37</f>
        <v>2600</v>
      </c>
      <c r="N37" s="149"/>
      <c r="O37" s="157">
        <f t="shared" ref="O37:O45" si="27">H37+I37-J37</f>
        <v>0</v>
      </c>
      <c r="P37" s="154">
        <v>47</v>
      </c>
      <c r="Q37" s="185">
        <f t="shared" si="5"/>
        <v>5</v>
      </c>
      <c r="R37" s="156">
        <f t="shared" si="6"/>
        <v>52</v>
      </c>
      <c r="S37" s="154">
        <v>2350</v>
      </c>
      <c r="T37" s="154">
        <f t="shared" si="3"/>
        <v>250</v>
      </c>
      <c r="U37" s="154">
        <f t="shared" si="4"/>
        <v>2600</v>
      </c>
    </row>
    <row r="38" spans="2:21" s="124" customFormat="1" ht="20.149999999999999" customHeight="1" x14ac:dyDescent="0.3">
      <c r="B38" s="150" t="s">
        <v>206</v>
      </c>
      <c r="C38" s="151" t="s">
        <v>207</v>
      </c>
      <c r="D38" s="142">
        <v>100</v>
      </c>
      <c r="E38" s="152" t="s">
        <v>2</v>
      </c>
      <c r="F38" s="144">
        <v>95</v>
      </c>
      <c r="G38" s="153">
        <f t="shared" ref="G38:G45" si="28">F38*D38</f>
        <v>9500</v>
      </c>
      <c r="H38" s="154">
        <v>84</v>
      </c>
      <c r="I38" s="155">
        <v>18</v>
      </c>
      <c r="J38" s="156">
        <f>'[1]civil opening'!V114</f>
        <v>102</v>
      </c>
      <c r="K38" s="154">
        <f t="shared" si="24"/>
        <v>7980</v>
      </c>
      <c r="L38" s="154">
        <f t="shared" si="25"/>
        <v>1710</v>
      </c>
      <c r="M38" s="154">
        <f t="shared" si="26"/>
        <v>9690</v>
      </c>
      <c r="N38" s="149"/>
      <c r="O38" s="157">
        <f t="shared" si="27"/>
        <v>0</v>
      </c>
      <c r="P38" s="154">
        <v>84</v>
      </c>
      <c r="Q38" s="185">
        <f t="shared" si="5"/>
        <v>18</v>
      </c>
      <c r="R38" s="156">
        <f t="shared" si="6"/>
        <v>102</v>
      </c>
      <c r="S38" s="154">
        <v>7980</v>
      </c>
      <c r="T38" s="154">
        <f t="shared" si="3"/>
        <v>1710</v>
      </c>
      <c r="U38" s="154">
        <f t="shared" si="4"/>
        <v>9690</v>
      </c>
    </row>
    <row r="39" spans="2:21" s="124" customFormat="1" ht="20.149999999999999" customHeight="1" x14ac:dyDescent="0.3">
      <c r="B39" s="150" t="s">
        <v>208</v>
      </c>
      <c r="C39" s="151" t="s">
        <v>209</v>
      </c>
      <c r="D39" s="142">
        <v>100</v>
      </c>
      <c r="E39" s="152" t="s">
        <v>2</v>
      </c>
      <c r="F39" s="144">
        <v>150</v>
      </c>
      <c r="G39" s="153">
        <f t="shared" si="28"/>
        <v>15000</v>
      </c>
      <c r="H39" s="154">
        <v>41</v>
      </c>
      <c r="I39" s="155">
        <v>17</v>
      </c>
      <c r="J39" s="156">
        <f>'[1]civil opening'!V160</f>
        <v>58</v>
      </c>
      <c r="K39" s="154">
        <f t="shared" si="24"/>
        <v>6150</v>
      </c>
      <c r="L39" s="154">
        <f t="shared" si="25"/>
        <v>2550</v>
      </c>
      <c r="M39" s="154">
        <f t="shared" si="26"/>
        <v>8700</v>
      </c>
      <c r="N39" s="149"/>
      <c r="O39" s="157">
        <f t="shared" si="27"/>
        <v>0</v>
      </c>
      <c r="P39" s="154">
        <v>41</v>
      </c>
      <c r="Q39" s="185">
        <f t="shared" si="5"/>
        <v>17</v>
      </c>
      <c r="R39" s="156">
        <f t="shared" si="6"/>
        <v>58</v>
      </c>
      <c r="S39" s="154">
        <v>6150</v>
      </c>
      <c r="T39" s="154">
        <f t="shared" si="3"/>
        <v>2550</v>
      </c>
      <c r="U39" s="154">
        <f t="shared" si="4"/>
        <v>8700</v>
      </c>
    </row>
    <row r="40" spans="2:21" s="124" customFormat="1" ht="20.149999999999999" customHeight="1" x14ac:dyDescent="0.3">
      <c r="B40" s="150" t="s">
        <v>210</v>
      </c>
      <c r="C40" s="151" t="s">
        <v>211</v>
      </c>
      <c r="D40" s="142">
        <v>100</v>
      </c>
      <c r="E40" s="152" t="s">
        <v>2</v>
      </c>
      <c r="F40" s="144">
        <v>180</v>
      </c>
      <c r="G40" s="153">
        <f t="shared" si="28"/>
        <v>18000</v>
      </c>
      <c r="H40" s="154">
        <v>47</v>
      </c>
      <c r="I40" s="155">
        <v>8</v>
      </c>
      <c r="J40" s="156">
        <f>'[1]civil opening'!V206</f>
        <v>55</v>
      </c>
      <c r="K40" s="154">
        <f t="shared" si="24"/>
        <v>8460</v>
      </c>
      <c r="L40" s="154">
        <f t="shared" si="25"/>
        <v>1440</v>
      </c>
      <c r="M40" s="154">
        <f t="shared" si="26"/>
        <v>9900</v>
      </c>
      <c r="N40" s="149"/>
      <c r="O40" s="157">
        <f t="shared" si="27"/>
        <v>0</v>
      </c>
      <c r="P40" s="154">
        <v>46</v>
      </c>
      <c r="Q40" s="185">
        <f t="shared" si="5"/>
        <v>8</v>
      </c>
      <c r="R40" s="156">
        <f t="shared" si="6"/>
        <v>54</v>
      </c>
      <c r="S40" s="154">
        <v>8280</v>
      </c>
      <c r="T40" s="154">
        <f t="shared" si="3"/>
        <v>1440</v>
      </c>
      <c r="U40" s="154">
        <f t="shared" si="4"/>
        <v>9720</v>
      </c>
    </row>
    <row r="41" spans="2:21" s="124" customFormat="1" ht="20.149999999999999" customHeight="1" x14ac:dyDescent="0.3">
      <c r="B41" s="150" t="s">
        <v>212</v>
      </c>
      <c r="C41" s="151" t="s">
        <v>213</v>
      </c>
      <c r="D41" s="142">
        <v>100</v>
      </c>
      <c r="E41" s="152" t="s">
        <v>2</v>
      </c>
      <c r="F41" s="144">
        <v>245</v>
      </c>
      <c r="G41" s="153">
        <f t="shared" si="28"/>
        <v>24500</v>
      </c>
      <c r="H41" s="154">
        <v>7</v>
      </c>
      <c r="I41" s="155">
        <v>3</v>
      </c>
      <c r="J41" s="156">
        <f>'[1]civil opening'!V223</f>
        <v>10</v>
      </c>
      <c r="K41" s="154">
        <f t="shared" si="24"/>
        <v>1715</v>
      </c>
      <c r="L41" s="154">
        <f t="shared" si="25"/>
        <v>735</v>
      </c>
      <c r="M41" s="154">
        <f t="shared" si="26"/>
        <v>2450</v>
      </c>
      <c r="N41" s="149"/>
      <c r="O41" s="157">
        <f t="shared" si="27"/>
        <v>0</v>
      </c>
      <c r="P41" s="154">
        <v>7</v>
      </c>
      <c r="Q41" s="185">
        <f t="shared" si="5"/>
        <v>3</v>
      </c>
      <c r="R41" s="156">
        <f t="shared" si="6"/>
        <v>10</v>
      </c>
      <c r="S41" s="154">
        <v>1715</v>
      </c>
      <c r="T41" s="154">
        <f t="shared" si="3"/>
        <v>735</v>
      </c>
      <c r="U41" s="154">
        <f t="shared" si="4"/>
        <v>2450</v>
      </c>
    </row>
    <row r="42" spans="2:21" s="124" customFormat="1" ht="20.149999999999999" customHeight="1" x14ac:dyDescent="0.3">
      <c r="B42" s="150" t="s">
        <v>214</v>
      </c>
      <c r="C42" s="151" t="s">
        <v>215</v>
      </c>
      <c r="D42" s="142">
        <v>50</v>
      </c>
      <c r="E42" s="152" t="s">
        <v>2</v>
      </c>
      <c r="F42" s="144">
        <v>310</v>
      </c>
      <c r="G42" s="153">
        <f t="shared" si="28"/>
        <v>15500</v>
      </c>
      <c r="H42" s="154">
        <v>33</v>
      </c>
      <c r="I42" s="155">
        <v>6</v>
      </c>
      <c r="J42" s="156">
        <f>'[1]civil opening'!V255</f>
        <v>39</v>
      </c>
      <c r="K42" s="154">
        <f t="shared" si="24"/>
        <v>10230</v>
      </c>
      <c r="L42" s="154">
        <f t="shared" si="25"/>
        <v>1860</v>
      </c>
      <c r="M42" s="154">
        <f t="shared" si="26"/>
        <v>12090</v>
      </c>
      <c r="N42" s="149"/>
      <c r="O42" s="157">
        <f t="shared" si="27"/>
        <v>0</v>
      </c>
      <c r="P42" s="154">
        <v>33</v>
      </c>
      <c r="Q42" s="185">
        <f t="shared" si="5"/>
        <v>6</v>
      </c>
      <c r="R42" s="156">
        <f t="shared" si="6"/>
        <v>39</v>
      </c>
      <c r="S42" s="154">
        <v>10230</v>
      </c>
      <c r="T42" s="154">
        <f t="shared" si="3"/>
        <v>1860</v>
      </c>
      <c r="U42" s="154">
        <f t="shared" si="4"/>
        <v>12090</v>
      </c>
    </row>
    <row r="43" spans="2:21" s="124" customFormat="1" ht="20.149999999999999" customHeight="1" x14ac:dyDescent="0.3">
      <c r="B43" s="150" t="s">
        <v>216</v>
      </c>
      <c r="C43" s="151" t="s">
        <v>217</v>
      </c>
      <c r="D43" s="142">
        <v>50</v>
      </c>
      <c r="E43" s="152" t="s">
        <v>2</v>
      </c>
      <c r="F43" s="144">
        <v>340</v>
      </c>
      <c r="G43" s="153">
        <f t="shared" si="28"/>
        <v>17000</v>
      </c>
      <c r="H43" s="154">
        <v>4</v>
      </c>
      <c r="I43" s="155">
        <v>6</v>
      </c>
      <c r="J43" s="156">
        <f>'[1]civil opening'!V276</f>
        <v>10</v>
      </c>
      <c r="K43" s="154">
        <f t="shared" si="24"/>
        <v>1360</v>
      </c>
      <c r="L43" s="154">
        <f t="shared" si="25"/>
        <v>2040</v>
      </c>
      <c r="M43" s="154">
        <f t="shared" si="26"/>
        <v>3400</v>
      </c>
      <c r="N43" s="149"/>
      <c r="O43" s="157">
        <f t="shared" si="27"/>
        <v>0</v>
      </c>
      <c r="P43" s="154">
        <v>4</v>
      </c>
      <c r="Q43" s="185">
        <f t="shared" si="5"/>
        <v>6</v>
      </c>
      <c r="R43" s="156">
        <f t="shared" si="6"/>
        <v>10</v>
      </c>
      <c r="S43" s="154">
        <v>1360</v>
      </c>
      <c r="T43" s="154">
        <f t="shared" si="3"/>
        <v>2040</v>
      </c>
      <c r="U43" s="154">
        <f t="shared" si="4"/>
        <v>3400</v>
      </c>
    </row>
    <row r="44" spans="2:21" s="124" customFormat="1" ht="20.149999999999999" customHeight="1" x14ac:dyDescent="0.3">
      <c r="B44" s="150" t="s">
        <v>218</v>
      </c>
      <c r="C44" s="151" t="s">
        <v>219</v>
      </c>
      <c r="D44" s="142">
        <v>50</v>
      </c>
      <c r="E44" s="152" t="s">
        <v>2</v>
      </c>
      <c r="F44" s="144">
        <v>400</v>
      </c>
      <c r="G44" s="153">
        <f t="shared" si="28"/>
        <v>20000</v>
      </c>
      <c r="H44" s="154">
        <v>4</v>
      </c>
      <c r="I44" s="155">
        <v>3</v>
      </c>
      <c r="J44" s="156">
        <f>'[1]civil opening'!V292</f>
        <v>7</v>
      </c>
      <c r="K44" s="154">
        <f t="shared" si="24"/>
        <v>1600</v>
      </c>
      <c r="L44" s="154">
        <f t="shared" si="25"/>
        <v>1200</v>
      </c>
      <c r="M44" s="154">
        <f t="shared" si="26"/>
        <v>2800</v>
      </c>
      <c r="N44" s="149"/>
      <c r="O44" s="157">
        <f t="shared" si="27"/>
        <v>0</v>
      </c>
      <c r="P44" s="154">
        <v>4</v>
      </c>
      <c r="Q44" s="185">
        <f t="shared" si="5"/>
        <v>3</v>
      </c>
      <c r="R44" s="156">
        <f t="shared" si="6"/>
        <v>7</v>
      </c>
      <c r="S44" s="154">
        <v>1600</v>
      </c>
      <c r="T44" s="154">
        <f t="shared" si="3"/>
        <v>1200</v>
      </c>
      <c r="U44" s="154">
        <f t="shared" si="4"/>
        <v>2800</v>
      </c>
    </row>
    <row r="45" spans="2:21" s="124" customFormat="1" ht="20.149999999999999" customHeight="1" x14ac:dyDescent="0.3">
      <c r="B45" s="150" t="s">
        <v>220</v>
      </c>
      <c r="C45" s="151" t="s">
        <v>221</v>
      </c>
      <c r="D45" s="142">
        <v>25</v>
      </c>
      <c r="E45" s="152" t="s">
        <v>222</v>
      </c>
      <c r="F45" s="144">
        <v>450</v>
      </c>
      <c r="G45" s="153">
        <f t="shared" si="28"/>
        <v>11250</v>
      </c>
      <c r="H45" s="154">
        <v>28.088524530000004</v>
      </c>
      <c r="I45" s="155">
        <v>48.245961704999999</v>
      </c>
      <c r="J45" s="156">
        <f>'[1]civil opening'!V328</f>
        <v>76.334486235000014</v>
      </c>
      <c r="K45" s="154">
        <f t="shared" si="24"/>
        <v>12639.836038500001</v>
      </c>
      <c r="L45" s="154">
        <f t="shared" si="25"/>
        <v>21710.68276725</v>
      </c>
      <c r="M45" s="154">
        <f t="shared" si="26"/>
        <v>34350.518805750005</v>
      </c>
      <c r="N45" s="149"/>
      <c r="O45" s="157">
        <f t="shared" si="27"/>
        <v>0</v>
      </c>
      <c r="P45" s="154">
        <v>28.088524530000004</v>
      </c>
      <c r="Q45" s="185">
        <f t="shared" si="5"/>
        <v>48.245961704999999</v>
      </c>
      <c r="R45" s="156">
        <f t="shared" si="6"/>
        <v>76.334486235</v>
      </c>
      <c r="S45" s="154">
        <v>12639.836038500001</v>
      </c>
      <c r="T45" s="154">
        <f t="shared" si="3"/>
        <v>21710.68276725</v>
      </c>
      <c r="U45" s="154">
        <f t="shared" si="4"/>
        <v>34350.518805749998</v>
      </c>
    </row>
    <row r="46" spans="2:21" s="124" customFormat="1" ht="20.149999999999999" customHeight="1" x14ac:dyDescent="0.3">
      <c r="B46" s="140" t="s">
        <v>223</v>
      </c>
      <c r="C46" s="141" t="s">
        <v>224</v>
      </c>
      <c r="D46" s="142"/>
      <c r="E46" s="143"/>
      <c r="F46" s="144"/>
      <c r="G46" s="145"/>
      <c r="H46" s="161"/>
      <c r="I46" s="155"/>
      <c r="J46" s="167"/>
      <c r="K46" s="161"/>
      <c r="L46" s="154"/>
      <c r="M46" s="154"/>
      <c r="N46" s="149"/>
      <c r="O46" s="157"/>
      <c r="P46" s="154"/>
      <c r="Q46" s="185">
        <f t="shared" si="5"/>
        <v>0</v>
      </c>
      <c r="R46" s="156">
        <f t="shared" si="6"/>
        <v>0</v>
      </c>
      <c r="S46" s="154"/>
      <c r="T46" s="154">
        <f t="shared" si="3"/>
        <v>0</v>
      </c>
      <c r="U46" s="154">
        <f t="shared" si="4"/>
        <v>0</v>
      </c>
    </row>
    <row r="47" spans="2:21" s="124" customFormat="1" ht="20.149999999999999" customHeight="1" x14ac:dyDescent="0.3">
      <c r="B47" s="150" t="s">
        <v>225</v>
      </c>
      <c r="C47" s="151" t="s">
        <v>205</v>
      </c>
      <c r="D47" s="142">
        <v>100</v>
      </c>
      <c r="E47" s="152" t="s">
        <v>2</v>
      </c>
      <c r="F47" s="144">
        <v>32</v>
      </c>
      <c r="G47" s="153">
        <f>F47*D47</f>
        <v>3200</v>
      </c>
      <c r="H47" s="161">
        <v>0</v>
      </c>
      <c r="I47" s="155"/>
      <c r="J47" s="167">
        <f>[1]duct!V11</f>
        <v>0</v>
      </c>
      <c r="K47" s="154">
        <f>H47*F47</f>
        <v>0</v>
      </c>
      <c r="L47" s="154">
        <f>I47*F47</f>
        <v>0</v>
      </c>
      <c r="M47" s="154">
        <f>J47*F47</f>
        <v>0</v>
      </c>
      <c r="N47" s="149"/>
      <c r="O47" s="157">
        <f t="shared" ref="O47:O57" si="29">H47+I47-J47</f>
        <v>0</v>
      </c>
      <c r="P47" s="154">
        <v>0</v>
      </c>
      <c r="Q47" s="185">
        <f t="shared" si="5"/>
        <v>0</v>
      </c>
      <c r="R47" s="156">
        <f t="shared" si="6"/>
        <v>0</v>
      </c>
      <c r="S47" s="154">
        <v>0</v>
      </c>
      <c r="T47" s="154">
        <f t="shared" si="3"/>
        <v>0</v>
      </c>
      <c r="U47" s="154">
        <f t="shared" si="4"/>
        <v>0</v>
      </c>
    </row>
    <row r="48" spans="2:21" s="124" customFormat="1" ht="20.149999999999999" customHeight="1" x14ac:dyDescent="0.3">
      <c r="B48" s="150" t="s">
        <v>226</v>
      </c>
      <c r="C48" s="151" t="s">
        <v>207</v>
      </c>
      <c r="D48" s="142">
        <v>100</v>
      </c>
      <c r="E48" s="152" t="s">
        <v>2</v>
      </c>
      <c r="F48" s="144">
        <v>46</v>
      </c>
      <c r="G48" s="153">
        <f t="shared" ref="G48:G57" si="30">F48*D48</f>
        <v>4600</v>
      </c>
      <c r="H48" s="161">
        <v>16</v>
      </c>
      <c r="I48" s="155"/>
      <c r="J48" s="167">
        <f>[1]duct!V26</f>
        <v>16</v>
      </c>
      <c r="K48" s="154">
        <f t="shared" ref="K48:K57" si="31">H48*F48</f>
        <v>736</v>
      </c>
      <c r="L48" s="154">
        <f t="shared" ref="L48:L57" si="32">I48*F48</f>
        <v>0</v>
      </c>
      <c r="M48" s="154">
        <f t="shared" ref="M48:M57" si="33">J48*F48</f>
        <v>736</v>
      </c>
      <c r="N48" s="149"/>
      <c r="O48" s="157">
        <f t="shared" si="29"/>
        <v>0</v>
      </c>
      <c r="P48" s="154">
        <v>16</v>
      </c>
      <c r="Q48" s="185">
        <f t="shared" si="5"/>
        <v>0</v>
      </c>
      <c r="R48" s="156">
        <f t="shared" si="6"/>
        <v>16</v>
      </c>
      <c r="S48" s="154">
        <v>736</v>
      </c>
      <c r="T48" s="154">
        <f t="shared" si="3"/>
        <v>0</v>
      </c>
      <c r="U48" s="154">
        <f t="shared" si="4"/>
        <v>736</v>
      </c>
    </row>
    <row r="49" spans="2:21" s="124" customFormat="1" ht="20.149999999999999" customHeight="1" x14ac:dyDescent="0.3">
      <c r="B49" s="150" t="s">
        <v>227</v>
      </c>
      <c r="C49" s="151" t="s">
        <v>228</v>
      </c>
      <c r="D49" s="142">
        <v>100</v>
      </c>
      <c r="E49" s="152" t="s">
        <v>2</v>
      </c>
      <c r="F49" s="144">
        <v>51</v>
      </c>
      <c r="G49" s="153">
        <f t="shared" si="30"/>
        <v>5100</v>
      </c>
      <c r="H49" s="161">
        <v>4</v>
      </c>
      <c r="I49" s="155"/>
      <c r="J49" s="167">
        <f>[1]duct!V37</f>
        <v>4</v>
      </c>
      <c r="K49" s="154">
        <f t="shared" si="31"/>
        <v>204</v>
      </c>
      <c r="L49" s="154">
        <f t="shared" si="32"/>
        <v>0</v>
      </c>
      <c r="M49" s="154">
        <f t="shared" si="33"/>
        <v>204</v>
      </c>
      <c r="N49" s="149"/>
      <c r="O49" s="157">
        <f t="shared" si="29"/>
        <v>0</v>
      </c>
      <c r="P49" s="154">
        <v>4</v>
      </c>
      <c r="Q49" s="185">
        <f t="shared" si="5"/>
        <v>0</v>
      </c>
      <c r="R49" s="156">
        <f t="shared" si="6"/>
        <v>4</v>
      </c>
      <c r="S49" s="154">
        <v>204</v>
      </c>
      <c r="T49" s="154">
        <f t="shared" si="3"/>
        <v>0</v>
      </c>
      <c r="U49" s="154">
        <f t="shared" si="4"/>
        <v>204</v>
      </c>
    </row>
    <row r="50" spans="2:21" s="124" customFormat="1" ht="20.149999999999999" customHeight="1" x14ac:dyDescent="0.3">
      <c r="B50" s="150" t="s">
        <v>229</v>
      </c>
      <c r="C50" s="151" t="s">
        <v>230</v>
      </c>
      <c r="D50" s="142">
        <v>100</v>
      </c>
      <c r="E50" s="152" t="s">
        <v>2</v>
      </c>
      <c r="F50" s="144">
        <v>64</v>
      </c>
      <c r="G50" s="153">
        <f t="shared" si="30"/>
        <v>6400</v>
      </c>
      <c r="H50" s="161">
        <v>2</v>
      </c>
      <c r="I50" s="155"/>
      <c r="J50" s="167">
        <f>[1]duct!V47</f>
        <v>2</v>
      </c>
      <c r="K50" s="154">
        <f t="shared" si="31"/>
        <v>128</v>
      </c>
      <c r="L50" s="154">
        <f t="shared" si="32"/>
        <v>0</v>
      </c>
      <c r="M50" s="154">
        <f t="shared" si="33"/>
        <v>128</v>
      </c>
      <c r="N50" s="149"/>
      <c r="O50" s="157">
        <f t="shared" si="29"/>
        <v>0</v>
      </c>
      <c r="P50" s="154">
        <v>2</v>
      </c>
      <c r="Q50" s="185">
        <f t="shared" si="5"/>
        <v>0</v>
      </c>
      <c r="R50" s="156">
        <f t="shared" si="6"/>
        <v>2</v>
      </c>
      <c r="S50" s="154">
        <v>128</v>
      </c>
      <c r="T50" s="154">
        <f t="shared" si="3"/>
        <v>0</v>
      </c>
      <c r="U50" s="154">
        <f t="shared" si="4"/>
        <v>128</v>
      </c>
    </row>
    <row r="51" spans="2:21" s="124" customFormat="1" ht="20.149999999999999" customHeight="1" x14ac:dyDescent="0.3">
      <c r="B51" s="150" t="s">
        <v>231</v>
      </c>
      <c r="C51" s="151" t="s">
        <v>232</v>
      </c>
      <c r="D51" s="142">
        <v>100</v>
      </c>
      <c r="E51" s="152" t="s">
        <v>2</v>
      </c>
      <c r="F51" s="144">
        <v>74</v>
      </c>
      <c r="G51" s="153">
        <f t="shared" si="30"/>
        <v>7400</v>
      </c>
      <c r="H51" s="161">
        <v>0</v>
      </c>
      <c r="I51" s="155"/>
      <c r="J51" s="167">
        <f>[1]duct!V53</f>
        <v>0</v>
      </c>
      <c r="K51" s="154">
        <f t="shared" si="31"/>
        <v>0</v>
      </c>
      <c r="L51" s="154">
        <f t="shared" si="32"/>
        <v>0</v>
      </c>
      <c r="M51" s="154">
        <f t="shared" si="33"/>
        <v>0</v>
      </c>
      <c r="N51" s="149"/>
      <c r="O51" s="157">
        <f t="shared" si="29"/>
        <v>0</v>
      </c>
      <c r="P51" s="154">
        <v>0</v>
      </c>
      <c r="Q51" s="185">
        <f t="shared" si="5"/>
        <v>0</v>
      </c>
      <c r="R51" s="156">
        <f t="shared" si="6"/>
        <v>0</v>
      </c>
      <c r="S51" s="154">
        <v>0</v>
      </c>
      <c r="T51" s="154">
        <f t="shared" si="3"/>
        <v>0</v>
      </c>
      <c r="U51" s="154">
        <f t="shared" si="4"/>
        <v>0</v>
      </c>
    </row>
    <row r="52" spans="2:21" s="124" customFormat="1" ht="20.149999999999999" customHeight="1" x14ac:dyDescent="0.3">
      <c r="B52" s="150" t="s">
        <v>233</v>
      </c>
      <c r="C52" s="151" t="s">
        <v>215</v>
      </c>
      <c r="D52" s="142">
        <v>100</v>
      </c>
      <c r="E52" s="152" t="s">
        <v>2</v>
      </c>
      <c r="F52" s="144">
        <v>82</v>
      </c>
      <c r="G52" s="153">
        <f t="shared" si="30"/>
        <v>8200</v>
      </c>
      <c r="H52" s="161">
        <v>0</v>
      </c>
      <c r="I52" s="155"/>
      <c r="J52" s="167">
        <f>[1]duct!V59</f>
        <v>0</v>
      </c>
      <c r="K52" s="154">
        <f t="shared" si="31"/>
        <v>0</v>
      </c>
      <c r="L52" s="154">
        <f t="shared" si="32"/>
        <v>0</v>
      </c>
      <c r="M52" s="154">
        <f t="shared" si="33"/>
        <v>0</v>
      </c>
      <c r="N52" s="149"/>
      <c r="O52" s="157">
        <f t="shared" si="29"/>
        <v>0</v>
      </c>
      <c r="P52" s="154">
        <v>0</v>
      </c>
      <c r="Q52" s="185">
        <f t="shared" si="5"/>
        <v>0</v>
      </c>
      <c r="R52" s="156">
        <f t="shared" si="6"/>
        <v>0</v>
      </c>
      <c r="S52" s="154">
        <v>0</v>
      </c>
      <c r="T52" s="154">
        <f t="shared" si="3"/>
        <v>0</v>
      </c>
      <c r="U52" s="154">
        <f t="shared" si="4"/>
        <v>0</v>
      </c>
    </row>
    <row r="53" spans="2:21" s="124" customFormat="1" ht="20.149999999999999" customHeight="1" x14ac:dyDescent="0.3">
      <c r="B53" s="150" t="s">
        <v>234</v>
      </c>
      <c r="C53" s="151" t="s">
        <v>235</v>
      </c>
      <c r="D53" s="142">
        <v>100</v>
      </c>
      <c r="E53" s="152" t="s">
        <v>2</v>
      </c>
      <c r="F53" s="144">
        <v>88</v>
      </c>
      <c r="G53" s="153">
        <f t="shared" si="30"/>
        <v>8800</v>
      </c>
      <c r="H53" s="161">
        <v>0</v>
      </c>
      <c r="I53" s="155"/>
      <c r="J53" s="167">
        <f>[1]duct!V65</f>
        <v>0</v>
      </c>
      <c r="K53" s="154">
        <f t="shared" si="31"/>
        <v>0</v>
      </c>
      <c r="L53" s="154">
        <f t="shared" si="32"/>
        <v>0</v>
      </c>
      <c r="M53" s="154">
        <f t="shared" si="33"/>
        <v>0</v>
      </c>
      <c r="N53" s="149"/>
      <c r="O53" s="157">
        <f t="shared" si="29"/>
        <v>0</v>
      </c>
      <c r="P53" s="154">
        <v>0</v>
      </c>
      <c r="Q53" s="185">
        <f t="shared" si="5"/>
        <v>0</v>
      </c>
      <c r="R53" s="156">
        <f t="shared" si="6"/>
        <v>0</v>
      </c>
      <c r="S53" s="154">
        <v>0</v>
      </c>
      <c r="T53" s="154">
        <f t="shared" si="3"/>
        <v>0</v>
      </c>
      <c r="U53" s="154">
        <f t="shared" si="4"/>
        <v>0</v>
      </c>
    </row>
    <row r="54" spans="2:21" s="124" customFormat="1" ht="20.149999999999999" customHeight="1" x14ac:dyDescent="0.3">
      <c r="B54" s="150" t="s">
        <v>236</v>
      </c>
      <c r="C54" s="151" t="s">
        <v>237</v>
      </c>
      <c r="D54" s="142">
        <v>50</v>
      </c>
      <c r="E54" s="152" t="s">
        <v>2</v>
      </c>
      <c r="F54" s="144">
        <v>98</v>
      </c>
      <c r="G54" s="153">
        <f t="shared" si="30"/>
        <v>4900</v>
      </c>
      <c r="H54" s="161">
        <v>0</v>
      </c>
      <c r="I54" s="155"/>
      <c r="J54" s="167">
        <f>[1]duct!V71</f>
        <v>0</v>
      </c>
      <c r="K54" s="154">
        <f t="shared" si="31"/>
        <v>0</v>
      </c>
      <c r="L54" s="154">
        <f t="shared" si="32"/>
        <v>0</v>
      </c>
      <c r="M54" s="154">
        <f t="shared" si="33"/>
        <v>0</v>
      </c>
      <c r="N54" s="149"/>
      <c r="O54" s="157">
        <f t="shared" si="29"/>
        <v>0</v>
      </c>
      <c r="P54" s="154">
        <v>0</v>
      </c>
      <c r="Q54" s="185">
        <f t="shared" si="5"/>
        <v>0</v>
      </c>
      <c r="R54" s="156">
        <f t="shared" si="6"/>
        <v>0</v>
      </c>
      <c r="S54" s="154">
        <v>0</v>
      </c>
      <c r="T54" s="154">
        <f t="shared" si="3"/>
        <v>0</v>
      </c>
      <c r="U54" s="154">
        <f t="shared" si="4"/>
        <v>0</v>
      </c>
    </row>
    <row r="55" spans="2:21" s="124" customFormat="1" ht="20.149999999999999" customHeight="1" x14ac:dyDescent="0.3">
      <c r="B55" s="150" t="s">
        <v>238</v>
      </c>
      <c r="C55" s="151" t="s">
        <v>219</v>
      </c>
      <c r="D55" s="142">
        <v>50</v>
      </c>
      <c r="E55" s="152" t="s">
        <v>2</v>
      </c>
      <c r="F55" s="144">
        <v>103</v>
      </c>
      <c r="G55" s="153">
        <f t="shared" si="30"/>
        <v>5150</v>
      </c>
      <c r="H55" s="161">
        <v>0</v>
      </c>
      <c r="I55" s="155"/>
      <c r="J55" s="167">
        <f>[1]duct!V77</f>
        <v>0</v>
      </c>
      <c r="K55" s="154">
        <f t="shared" si="31"/>
        <v>0</v>
      </c>
      <c r="L55" s="154">
        <f t="shared" si="32"/>
        <v>0</v>
      </c>
      <c r="M55" s="154">
        <f t="shared" si="33"/>
        <v>0</v>
      </c>
      <c r="N55" s="149"/>
      <c r="O55" s="157">
        <f t="shared" si="29"/>
        <v>0</v>
      </c>
      <c r="P55" s="154">
        <v>0</v>
      </c>
      <c r="Q55" s="185">
        <f t="shared" si="5"/>
        <v>0</v>
      </c>
      <c r="R55" s="156">
        <f t="shared" si="6"/>
        <v>0</v>
      </c>
      <c r="S55" s="154">
        <v>0</v>
      </c>
      <c r="T55" s="154">
        <f t="shared" si="3"/>
        <v>0</v>
      </c>
      <c r="U55" s="154">
        <f t="shared" si="4"/>
        <v>0</v>
      </c>
    </row>
    <row r="56" spans="2:21" s="124" customFormat="1" ht="20.149999999999999" customHeight="1" x14ac:dyDescent="0.3">
      <c r="B56" s="150" t="s">
        <v>239</v>
      </c>
      <c r="C56" s="151" t="s">
        <v>240</v>
      </c>
      <c r="D56" s="142">
        <v>25</v>
      </c>
      <c r="E56" s="152" t="s">
        <v>2</v>
      </c>
      <c r="F56" s="144">
        <v>110</v>
      </c>
      <c r="G56" s="153">
        <f t="shared" si="30"/>
        <v>2750</v>
      </c>
      <c r="H56" s="161">
        <v>0</v>
      </c>
      <c r="I56" s="155"/>
      <c r="J56" s="167">
        <f>[1]duct!V83</f>
        <v>0</v>
      </c>
      <c r="K56" s="154">
        <f t="shared" si="31"/>
        <v>0</v>
      </c>
      <c r="L56" s="154">
        <f t="shared" si="32"/>
        <v>0</v>
      </c>
      <c r="M56" s="154">
        <f t="shared" si="33"/>
        <v>0</v>
      </c>
      <c r="N56" s="149"/>
      <c r="O56" s="157">
        <f t="shared" si="29"/>
        <v>0</v>
      </c>
      <c r="P56" s="154">
        <v>0</v>
      </c>
      <c r="Q56" s="185">
        <f t="shared" si="5"/>
        <v>0</v>
      </c>
      <c r="R56" s="156">
        <f t="shared" si="6"/>
        <v>0</v>
      </c>
      <c r="S56" s="154">
        <v>0</v>
      </c>
      <c r="T56" s="154">
        <f t="shared" si="3"/>
        <v>0</v>
      </c>
      <c r="U56" s="154">
        <f t="shared" si="4"/>
        <v>0</v>
      </c>
    </row>
    <row r="57" spans="2:21" s="124" customFormat="1" ht="20.149999999999999" customHeight="1" x14ac:dyDescent="0.3">
      <c r="B57" s="150" t="s">
        <v>241</v>
      </c>
      <c r="C57" s="151" t="s">
        <v>221</v>
      </c>
      <c r="D57" s="142">
        <v>25</v>
      </c>
      <c r="E57" s="152" t="s">
        <v>222</v>
      </c>
      <c r="F57" s="144">
        <v>116</v>
      </c>
      <c r="G57" s="153">
        <f t="shared" si="30"/>
        <v>2900</v>
      </c>
      <c r="H57" s="161">
        <v>0</v>
      </c>
      <c r="I57" s="155"/>
      <c r="J57" s="167">
        <f>[1]duct!V89</f>
        <v>0</v>
      </c>
      <c r="K57" s="154">
        <f t="shared" si="31"/>
        <v>0</v>
      </c>
      <c r="L57" s="154">
        <f t="shared" si="32"/>
        <v>0</v>
      </c>
      <c r="M57" s="154">
        <f t="shared" si="33"/>
        <v>0</v>
      </c>
      <c r="N57" s="149"/>
      <c r="O57" s="157">
        <f t="shared" si="29"/>
        <v>0</v>
      </c>
      <c r="P57" s="154">
        <v>0</v>
      </c>
      <c r="Q57" s="185">
        <f t="shared" si="5"/>
        <v>0</v>
      </c>
      <c r="R57" s="156">
        <f t="shared" si="6"/>
        <v>0</v>
      </c>
      <c r="S57" s="154">
        <v>0</v>
      </c>
      <c r="T57" s="154">
        <f t="shared" si="3"/>
        <v>0</v>
      </c>
      <c r="U57" s="154">
        <f t="shared" si="4"/>
        <v>0</v>
      </c>
    </row>
    <row r="58" spans="2:21" s="124" customFormat="1" ht="20.149999999999999" customHeight="1" x14ac:dyDescent="0.3">
      <c r="B58" s="150"/>
      <c r="C58" s="151"/>
      <c r="D58" s="142"/>
      <c r="E58" s="152"/>
      <c r="F58" s="144"/>
      <c r="G58" s="153"/>
      <c r="H58" s="161"/>
      <c r="I58" s="155"/>
      <c r="J58" s="167"/>
      <c r="K58" s="161"/>
      <c r="L58" s="154"/>
      <c r="M58" s="154"/>
      <c r="N58" s="149"/>
      <c r="O58" s="157"/>
      <c r="P58" s="154"/>
      <c r="Q58" s="185">
        <f t="shared" si="5"/>
        <v>0</v>
      </c>
      <c r="R58" s="156">
        <f t="shared" si="6"/>
        <v>0</v>
      </c>
      <c r="S58" s="154"/>
      <c r="T58" s="154">
        <f t="shared" si="3"/>
        <v>0</v>
      </c>
      <c r="U58" s="154">
        <f t="shared" si="4"/>
        <v>0</v>
      </c>
    </row>
    <row r="59" spans="2:21" s="124" customFormat="1" ht="20.149999999999999" customHeight="1" x14ac:dyDescent="0.3">
      <c r="B59" s="140" t="s">
        <v>242</v>
      </c>
      <c r="C59" s="141" t="s">
        <v>243</v>
      </c>
      <c r="D59" s="142"/>
      <c r="E59" s="143"/>
      <c r="F59" s="144"/>
      <c r="G59" s="145"/>
      <c r="H59" s="162"/>
      <c r="I59" s="155"/>
      <c r="J59" s="164"/>
      <c r="K59" s="162"/>
      <c r="L59" s="166"/>
      <c r="M59" s="166"/>
      <c r="N59" s="149"/>
      <c r="P59" s="165"/>
      <c r="Q59" s="185">
        <f t="shared" si="5"/>
        <v>0</v>
      </c>
      <c r="R59" s="156">
        <f t="shared" si="6"/>
        <v>0</v>
      </c>
      <c r="S59" s="165"/>
      <c r="T59" s="154">
        <f t="shared" si="3"/>
        <v>0</v>
      </c>
      <c r="U59" s="154">
        <f t="shared" si="4"/>
        <v>0</v>
      </c>
    </row>
    <row r="60" spans="2:21" s="124" customFormat="1" ht="20.149999999999999" customHeight="1" x14ac:dyDescent="0.3">
      <c r="B60" s="150" t="s">
        <v>244</v>
      </c>
      <c r="C60" s="151" t="s">
        <v>221</v>
      </c>
      <c r="D60" s="142">
        <v>50</v>
      </c>
      <c r="E60" s="152" t="s">
        <v>222</v>
      </c>
      <c r="F60" s="144">
        <v>680</v>
      </c>
      <c r="G60" s="153">
        <f>F60*D60</f>
        <v>34000</v>
      </c>
      <c r="H60" s="154">
        <v>25.354999999999993</v>
      </c>
      <c r="I60" s="155">
        <v>10.112799999999998</v>
      </c>
      <c r="J60" s="156">
        <f>'[1]civil opening (FR 230)'!V82</f>
        <v>35.46779999999999</v>
      </c>
      <c r="K60" s="154">
        <f>H60*F60</f>
        <v>17241.399999999994</v>
      </c>
      <c r="L60" s="154">
        <f>I60*F60</f>
        <v>6876.7039999999988</v>
      </c>
      <c r="M60" s="154">
        <f>J60*F60</f>
        <v>24118.103999999992</v>
      </c>
      <c r="N60" s="149"/>
      <c r="O60" s="157">
        <f>H60+I60-J60</f>
        <v>0</v>
      </c>
      <c r="P60" s="154">
        <v>24.874999999999993</v>
      </c>
      <c r="Q60" s="185">
        <f t="shared" si="5"/>
        <v>10.112799999999998</v>
      </c>
      <c r="R60" s="156">
        <f t="shared" si="6"/>
        <v>34.987799999999993</v>
      </c>
      <c r="S60" s="154">
        <v>16914.999999999996</v>
      </c>
      <c r="T60" s="154">
        <f t="shared" si="3"/>
        <v>6876.7039999999988</v>
      </c>
      <c r="U60" s="154">
        <f t="shared" si="4"/>
        <v>23791.703999999994</v>
      </c>
    </row>
    <row r="61" spans="2:21" s="124" customFormat="1" ht="20.149999999999999" customHeight="1" x14ac:dyDescent="0.3">
      <c r="B61" s="150"/>
      <c r="C61" s="151"/>
      <c r="D61" s="142"/>
      <c r="E61" s="152"/>
      <c r="F61" s="144"/>
      <c r="G61" s="153"/>
      <c r="H61" s="161"/>
      <c r="I61" s="155"/>
      <c r="J61" s="147"/>
      <c r="K61" s="161"/>
      <c r="L61" s="154"/>
      <c r="M61" s="154"/>
      <c r="N61" s="149"/>
      <c r="P61" s="154"/>
      <c r="Q61" s="185"/>
      <c r="R61" s="184"/>
      <c r="S61" s="154"/>
      <c r="T61" s="154"/>
      <c r="U61" s="154"/>
    </row>
    <row r="62" spans="2:21" s="124" customFormat="1" ht="20.149999999999999" customHeight="1" x14ac:dyDescent="0.3">
      <c r="B62" s="150"/>
      <c r="C62" s="151"/>
      <c r="D62" s="142"/>
      <c r="E62" s="152"/>
      <c r="F62" s="144"/>
      <c r="G62" s="153"/>
      <c r="H62" s="161"/>
      <c r="I62" s="155"/>
      <c r="J62" s="147"/>
      <c r="K62" s="161"/>
      <c r="L62" s="154"/>
      <c r="M62" s="154"/>
      <c r="N62" s="149"/>
      <c r="P62" s="154"/>
      <c r="Q62" s="185"/>
      <c r="R62" s="184"/>
      <c r="S62" s="154"/>
      <c r="T62" s="154"/>
      <c r="U62" s="154"/>
    </row>
    <row r="63" spans="2:21" s="124" customFormat="1" ht="20.149999999999999" customHeight="1" x14ac:dyDescent="0.3">
      <c r="B63" s="150"/>
      <c r="C63" s="151"/>
      <c r="D63" s="142"/>
      <c r="E63" s="152"/>
      <c r="F63" s="144"/>
      <c r="G63" s="153"/>
      <c r="H63" s="161"/>
      <c r="I63" s="155"/>
      <c r="J63" s="147"/>
      <c r="K63" s="161"/>
      <c r="L63" s="154"/>
      <c r="M63" s="154"/>
      <c r="N63" s="149"/>
      <c r="P63" s="154"/>
      <c r="Q63" s="185"/>
      <c r="R63" s="184"/>
      <c r="S63" s="154"/>
      <c r="T63" s="154"/>
      <c r="U63" s="154"/>
    </row>
    <row r="64" spans="2:21" s="124" customFormat="1" ht="6.75" customHeight="1" x14ac:dyDescent="0.3">
      <c r="B64" s="150"/>
      <c r="C64" s="151"/>
      <c r="D64" s="142"/>
      <c r="E64" s="152"/>
      <c r="F64" s="144"/>
      <c r="G64" s="153"/>
      <c r="H64" s="161"/>
      <c r="I64" s="147"/>
      <c r="J64" s="147"/>
      <c r="K64" s="161"/>
      <c r="L64" s="168"/>
      <c r="M64" s="168"/>
      <c r="N64" s="149"/>
      <c r="P64" s="154"/>
      <c r="Q64" s="184"/>
      <c r="R64" s="184"/>
      <c r="S64" s="154"/>
      <c r="T64" s="168"/>
      <c r="U64" s="168"/>
    </row>
    <row r="65" spans="2:21" s="126" customFormat="1" ht="20.149999999999999" customHeight="1" x14ac:dyDescent="0.3">
      <c r="B65" s="169"/>
      <c r="C65" s="170" t="s">
        <v>245</v>
      </c>
      <c r="D65" s="170"/>
      <c r="E65" s="170"/>
      <c r="F65" s="170"/>
      <c r="G65" s="171">
        <f t="shared" ref="G65:M65" si="34">SUM(G6:G64)</f>
        <v>441760</v>
      </c>
      <c r="H65" s="172">
        <f t="shared" si="34"/>
        <v>3400.3135245300009</v>
      </c>
      <c r="I65" s="172">
        <f t="shared" si="34"/>
        <v>590.85876170500001</v>
      </c>
      <c r="J65" s="172">
        <f t="shared" si="34"/>
        <v>3991.1722862350016</v>
      </c>
      <c r="K65" s="172">
        <f t="shared" si="34"/>
        <v>121255.4160385</v>
      </c>
      <c r="L65" s="173">
        <f t="shared" si="34"/>
        <v>46903.386767249998</v>
      </c>
      <c r="M65" s="173">
        <f t="shared" si="34"/>
        <v>168158.80280575002</v>
      </c>
      <c r="N65" s="174"/>
      <c r="P65" s="173">
        <f t="shared" ref="P65:U65" si="35">SUM(P6:P64)</f>
        <v>3398.8335245300009</v>
      </c>
      <c r="Q65" s="173">
        <f t="shared" si="35"/>
        <v>590.85876170500001</v>
      </c>
      <c r="R65" s="173">
        <f t="shared" si="35"/>
        <v>3989.6922862350007</v>
      </c>
      <c r="S65" s="173">
        <f t="shared" si="35"/>
        <v>120749.01603850001</v>
      </c>
      <c r="T65" s="173">
        <f t="shared" si="35"/>
        <v>46903.386767249998</v>
      </c>
      <c r="U65" s="173">
        <f t="shared" si="35"/>
        <v>167652.40280575</v>
      </c>
    </row>
    <row r="66" spans="2:21" s="181" customFormat="1" ht="6.4" customHeight="1" x14ac:dyDescent="0.35">
      <c r="B66" s="175"/>
      <c r="C66" s="176"/>
      <c r="D66" s="177"/>
      <c r="E66" s="178"/>
      <c r="F66" s="179"/>
      <c r="G66" s="179"/>
      <c r="H66" s="179"/>
      <c r="I66" s="179"/>
      <c r="J66" s="179"/>
      <c r="K66" s="179"/>
      <c r="L66" s="179"/>
      <c r="M66" s="179"/>
      <c r="N66" s="180"/>
      <c r="P66" s="179"/>
      <c r="Q66" s="179"/>
      <c r="R66" s="179"/>
      <c r="S66" s="179"/>
      <c r="T66" s="179"/>
      <c r="U66" s="179"/>
    </row>
    <row r="69" spans="2:21" x14ac:dyDescent="0.35">
      <c r="K69" s="70">
        <v>121255.41603850003</v>
      </c>
      <c r="L69" s="70">
        <v>46903.386767249998</v>
      </c>
      <c r="M69" s="182">
        <f>K69+L69</f>
        <v>168158.80280575002</v>
      </c>
      <c r="S69" s="70"/>
      <c r="T69" s="70"/>
      <c r="U69" s="182"/>
    </row>
    <row r="71" spans="2:21" x14ac:dyDescent="0.35">
      <c r="K71" s="182">
        <f>K69-K65</f>
        <v>0</v>
      </c>
      <c r="L71" s="182">
        <f t="shared" ref="L71:M71" si="36">L69-L65</f>
        <v>0</v>
      </c>
      <c r="M71" s="182">
        <f t="shared" si="36"/>
        <v>0</v>
      </c>
      <c r="S71" s="182"/>
      <c r="T71" s="182"/>
      <c r="U71" s="182"/>
    </row>
    <row r="73" spans="2:21" x14ac:dyDescent="0.35">
      <c r="K73" s="70"/>
      <c r="S73" s="70"/>
    </row>
  </sheetData>
  <autoFilter ref="B5:N65" xr:uid="{070AD48C-AEB6-4C57-B67B-21697AF622AC}"/>
  <mergeCells count="6">
    <mergeCell ref="H4:J4"/>
    <mergeCell ref="K4:M4"/>
    <mergeCell ref="C65:F65"/>
    <mergeCell ref="P4:R4"/>
    <mergeCell ref="S4:U4"/>
    <mergeCell ref="P3:U3"/>
  </mergeCells>
  <printOptions horizontalCentered="1" verticalCentered="1"/>
  <pageMargins left="0" right="0" top="0" bottom="0.4" header="0.15" footer="0.35"/>
  <pageSetup paperSize="9" scale="63" orientation="portrait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132-B2CE-4DB9-882A-FC25BB1E8B89}">
  <sheetPr>
    <pageSetUpPr fitToPage="1"/>
  </sheetPr>
  <dimension ref="A1:R58"/>
  <sheetViews>
    <sheetView topLeftCell="A26" zoomScale="90" zoomScaleNormal="90" workbookViewId="0">
      <selection activeCell="Q46" sqref="Q46"/>
    </sheetView>
  </sheetViews>
  <sheetFormatPr defaultRowHeight="18" customHeight="1" x14ac:dyDescent="0.35"/>
  <cols>
    <col min="1" max="1" width="5.7265625" customWidth="1"/>
    <col min="2" max="2" width="13.54296875" customWidth="1"/>
    <col min="3" max="3" width="13.453125" customWidth="1"/>
    <col min="4" max="4" width="17.26953125" customWidth="1"/>
    <col min="5" max="5" width="19" customWidth="1"/>
    <col min="6" max="6" width="30.81640625" customWidth="1"/>
    <col min="7" max="10" width="8.7265625" customWidth="1"/>
    <col min="11" max="11" width="15.54296875" customWidth="1"/>
    <col min="12" max="12" width="8.7265625" customWidth="1"/>
    <col min="13" max="13" width="21.453125" customWidth="1"/>
    <col min="14" max="14" width="10.54296875" customWidth="1"/>
    <col min="15" max="15" width="13.453125" customWidth="1"/>
    <col min="16" max="16" width="13.453125" style="31" customWidth="1"/>
    <col min="17" max="17" width="17.26953125" customWidth="1"/>
    <col min="18" max="18" width="15.54296875" customWidth="1"/>
  </cols>
  <sheetData>
    <row r="1" spans="1:18" ht="18" customHeight="1" x14ac:dyDescent="0.45">
      <c r="A1" s="1" t="s">
        <v>0</v>
      </c>
      <c r="B1" s="1"/>
      <c r="C1" s="35"/>
      <c r="D1" s="28" t="s">
        <v>38</v>
      </c>
      <c r="E1" s="28"/>
      <c r="G1" s="36"/>
      <c r="H1" s="11"/>
      <c r="I1" s="1"/>
      <c r="J1" s="37"/>
      <c r="K1" s="38"/>
      <c r="L1" s="37"/>
      <c r="M1" s="1"/>
      <c r="N1" s="35"/>
      <c r="O1" s="39"/>
      <c r="P1" s="39"/>
      <c r="Q1" s="1"/>
      <c r="R1" s="40"/>
    </row>
    <row r="2" spans="1:18" ht="18" customHeight="1" x14ac:dyDescent="0.45">
      <c r="A2" s="1" t="s">
        <v>1</v>
      </c>
      <c r="B2" s="1"/>
      <c r="C2" s="35"/>
      <c r="D2" s="28" t="s">
        <v>144</v>
      </c>
      <c r="E2" s="28"/>
      <c r="G2" s="36"/>
      <c r="H2" s="11"/>
      <c r="I2" s="1"/>
      <c r="J2" s="37"/>
      <c r="K2" s="38"/>
      <c r="L2" s="37"/>
      <c r="M2" s="1"/>
      <c r="N2" s="35"/>
      <c r="O2" s="39"/>
      <c r="P2" s="39"/>
      <c r="Q2" s="1"/>
      <c r="R2" s="40"/>
    </row>
    <row r="3" spans="1:18" ht="18" customHeight="1" x14ac:dyDescent="0.45">
      <c r="A3" s="1" t="s">
        <v>32</v>
      </c>
      <c r="B3" s="1"/>
      <c r="C3" s="35"/>
      <c r="D3" s="15" t="s">
        <v>143</v>
      </c>
      <c r="E3" s="15"/>
      <c r="G3" s="36"/>
      <c r="H3" s="11"/>
      <c r="I3" s="1"/>
      <c r="J3" s="37"/>
      <c r="K3" s="38"/>
      <c r="L3" s="37"/>
      <c r="M3" s="1"/>
      <c r="N3" s="35"/>
      <c r="O3" s="39"/>
      <c r="P3" s="39"/>
      <c r="Q3" s="1"/>
      <c r="R3" s="40"/>
    </row>
    <row r="4" spans="1:18" ht="18" customHeight="1" x14ac:dyDescent="0.45">
      <c r="A4" s="1"/>
      <c r="B4" s="1"/>
      <c r="C4" s="35"/>
      <c r="D4" s="35"/>
      <c r="E4" s="41"/>
      <c r="F4" s="1"/>
      <c r="G4" s="11"/>
      <c r="H4" s="11"/>
      <c r="I4" s="11"/>
      <c r="J4" s="37"/>
      <c r="K4" s="38"/>
      <c r="L4" s="37"/>
      <c r="M4" s="1"/>
      <c r="N4" s="35"/>
      <c r="O4" s="39"/>
      <c r="P4" s="39"/>
      <c r="Q4" s="1"/>
      <c r="R4" s="40"/>
    </row>
    <row r="5" spans="1:18" ht="18" customHeight="1" x14ac:dyDescent="0.45">
      <c r="A5" s="2"/>
      <c r="B5" s="2"/>
      <c r="C5" s="42"/>
      <c r="D5" s="42"/>
      <c r="E5" s="43"/>
      <c r="F5" s="44"/>
      <c r="G5" s="11"/>
      <c r="H5" s="11"/>
      <c r="I5" s="11"/>
      <c r="J5" s="37"/>
      <c r="K5" s="38"/>
      <c r="L5" s="37"/>
      <c r="M5" s="1"/>
      <c r="N5" s="35"/>
      <c r="O5" s="39"/>
      <c r="P5" s="39"/>
      <c r="Q5" s="1"/>
      <c r="R5" s="40"/>
    </row>
    <row r="6" spans="1:18" ht="18" customHeight="1" x14ac:dyDescent="0.5">
      <c r="A6" s="108" t="s">
        <v>33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35"/>
      <c r="O6" s="39"/>
      <c r="P6" s="39"/>
      <c r="Q6" s="1"/>
      <c r="R6" s="40"/>
    </row>
    <row r="7" spans="1:18" ht="18" customHeight="1" thickBot="1" x14ac:dyDescent="0.4">
      <c r="A7" s="25"/>
      <c r="B7" s="25"/>
      <c r="C7" s="25"/>
      <c r="D7" s="25"/>
      <c r="E7" s="27"/>
      <c r="F7" s="45"/>
      <c r="G7" s="17"/>
      <c r="H7" s="17"/>
      <c r="J7" s="18"/>
      <c r="K7" s="26"/>
      <c r="L7" s="18"/>
      <c r="N7" s="25"/>
      <c r="O7" s="39"/>
      <c r="P7" s="39"/>
      <c r="R7" s="34"/>
    </row>
    <row r="8" spans="1:18" ht="45.65" customHeight="1" thickBot="1" x14ac:dyDescent="0.4">
      <c r="A8" s="46" t="s">
        <v>2</v>
      </c>
      <c r="B8" s="6" t="s">
        <v>52</v>
      </c>
      <c r="C8" s="6" t="s">
        <v>14</v>
      </c>
      <c r="D8" s="76" t="s">
        <v>45</v>
      </c>
      <c r="E8" s="47" t="s">
        <v>3</v>
      </c>
      <c r="F8" s="46" t="s">
        <v>34</v>
      </c>
      <c r="G8" s="109" t="s">
        <v>35</v>
      </c>
      <c r="H8" s="110"/>
      <c r="I8" s="111"/>
      <c r="J8" s="48" t="s">
        <v>4</v>
      </c>
      <c r="K8" s="49" t="s">
        <v>5</v>
      </c>
      <c r="L8" s="50" t="s">
        <v>8</v>
      </c>
      <c r="M8" s="3" t="s">
        <v>6</v>
      </c>
      <c r="N8" s="4"/>
      <c r="O8" s="51"/>
      <c r="P8" s="84" t="s">
        <v>48</v>
      </c>
      <c r="Q8" s="83" t="s">
        <v>47</v>
      </c>
      <c r="R8" s="31" t="s">
        <v>22</v>
      </c>
    </row>
    <row r="9" spans="1:18" ht="18" customHeight="1" x14ac:dyDescent="0.35">
      <c r="A9" s="52"/>
      <c r="B9" s="58"/>
      <c r="C9" s="52"/>
      <c r="E9" s="53"/>
      <c r="F9" s="52"/>
      <c r="G9" s="54"/>
      <c r="H9" s="54"/>
      <c r="I9" s="52"/>
      <c r="J9" s="55"/>
      <c r="K9" s="56"/>
      <c r="L9" s="55"/>
      <c r="M9" s="57"/>
      <c r="N9" s="52"/>
      <c r="O9" s="39"/>
      <c r="P9" s="31" t="s">
        <v>46</v>
      </c>
      <c r="Q9" s="52"/>
      <c r="R9" s="58"/>
    </row>
    <row r="10" spans="1:18" ht="18" customHeight="1" x14ac:dyDescent="0.35">
      <c r="A10" s="8" t="s">
        <v>84</v>
      </c>
      <c r="B10" s="91"/>
      <c r="C10" s="59"/>
      <c r="D10" s="59"/>
      <c r="E10" s="60"/>
      <c r="F10" s="61"/>
      <c r="G10" s="17"/>
      <c r="H10" s="17"/>
      <c r="I10" s="62"/>
      <c r="J10" s="63"/>
      <c r="K10" s="64"/>
      <c r="L10" s="18"/>
      <c r="M10" s="65"/>
      <c r="N10" s="17"/>
      <c r="O10" s="66"/>
      <c r="P10" s="31" t="s">
        <v>46</v>
      </c>
      <c r="Q10" s="86"/>
      <c r="R10" s="34"/>
    </row>
    <row r="11" spans="1:18" ht="18" customHeight="1" x14ac:dyDescent="0.35">
      <c r="A11" s="23">
        <v>1</v>
      </c>
      <c r="B11" s="97" t="s">
        <v>111</v>
      </c>
      <c r="C11" s="7" t="s">
        <v>59</v>
      </c>
      <c r="D11" s="101" t="s">
        <v>140</v>
      </c>
      <c r="E11" s="19" t="s">
        <v>95</v>
      </c>
      <c r="F11" s="19" t="s">
        <v>36</v>
      </c>
      <c r="G11" s="98">
        <v>0.02</v>
      </c>
      <c r="H11" s="98">
        <v>38.4</v>
      </c>
      <c r="I11" s="67" t="s">
        <v>37</v>
      </c>
      <c r="J11" s="68">
        <v>1</v>
      </c>
      <c r="K11" s="21">
        <v>14</v>
      </c>
      <c r="L11" s="68">
        <v>1</v>
      </c>
      <c r="M11" s="69">
        <f>H11*J11*K11*L11</f>
        <v>537.6</v>
      </c>
      <c r="N11" s="52">
        <f>G11*1000</f>
        <v>20</v>
      </c>
      <c r="O11" s="5" t="s">
        <v>111</v>
      </c>
      <c r="P11" s="31" t="s">
        <v>46</v>
      </c>
      <c r="Q11" s="34">
        <f>J11*L11*H11</f>
        <v>38.4</v>
      </c>
      <c r="R11" s="34"/>
    </row>
    <row r="12" spans="1:18" ht="18" customHeight="1" x14ac:dyDescent="0.35">
      <c r="A12" s="23">
        <f>A11+1</f>
        <v>2</v>
      </c>
      <c r="B12" s="97" t="s">
        <v>111</v>
      </c>
      <c r="C12" s="7" t="s">
        <v>59</v>
      </c>
      <c r="D12" s="101" t="s">
        <v>140</v>
      </c>
      <c r="E12" s="19" t="s">
        <v>95</v>
      </c>
      <c r="F12" s="19" t="s">
        <v>60</v>
      </c>
      <c r="G12" s="98">
        <v>0.02</v>
      </c>
      <c r="H12" s="98">
        <v>4</v>
      </c>
      <c r="I12" s="67" t="s">
        <v>37</v>
      </c>
      <c r="J12" s="68">
        <v>1</v>
      </c>
      <c r="K12" s="21">
        <v>14</v>
      </c>
      <c r="L12" s="68">
        <v>1</v>
      </c>
      <c r="M12" s="69">
        <f>H12*J12*K12*L12</f>
        <v>56</v>
      </c>
      <c r="N12" s="52">
        <f>G12*1000</f>
        <v>20</v>
      </c>
      <c r="O12" s="5"/>
      <c r="P12" s="31" t="s">
        <v>46</v>
      </c>
      <c r="Q12" s="34">
        <f>J12*L12*H12</f>
        <v>4</v>
      </c>
      <c r="R12" s="58"/>
    </row>
    <row r="13" spans="1:18" ht="18" customHeight="1" x14ac:dyDescent="0.35">
      <c r="A13" s="52"/>
      <c r="B13" s="58"/>
      <c r="C13" s="52"/>
      <c r="E13" s="53"/>
      <c r="F13" s="52"/>
      <c r="G13" s="54"/>
      <c r="H13" s="54"/>
      <c r="I13" s="52"/>
      <c r="J13" s="55"/>
      <c r="K13" s="56"/>
      <c r="L13" s="55"/>
      <c r="M13" s="57"/>
      <c r="N13" s="52"/>
      <c r="O13" s="39"/>
      <c r="P13" s="31" t="s">
        <v>46</v>
      </c>
      <c r="Q13" s="52"/>
      <c r="R13" s="58"/>
    </row>
    <row r="14" spans="1:18" ht="18" customHeight="1" x14ac:dyDescent="0.35">
      <c r="A14" s="8" t="s">
        <v>84</v>
      </c>
      <c r="B14" s="91"/>
      <c r="C14" s="59"/>
      <c r="D14" s="59"/>
      <c r="E14" s="60"/>
      <c r="F14" s="61"/>
      <c r="G14" s="17"/>
      <c r="H14" s="17"/>
      <c r="I14" s="62"/>
      <c r="J14" s="63"/>
      <c r="K14" s="64"/>
      <c r="L14" s="18"/>
      <c r="M14" s="65"/>
      <c r="N14" s="17"/>
      <c r="O14" s="66"/>
      <c r="P14" s="31" t="s">
        <v>46</v>
      </c>
      <c r="Q14" s="86"/>
      <c r="R14" s="34"/>
    </row>
    <row r="15" spans="1:18" ht="18" customHeight="1" x14ac:dyDescent="0.35">
      <c r="A15" s="23">
        <v>1</v>
      </c>
      <c r="B15" s="97" t="s">
        <v>112</v>
      </c>
      <c r="C15" s="7" t="s">
        <v>54</v>
      </c>
      <c r="D15" s="101" t="s">
        <v>135</v>
      </c>
      <c r="E15" s="19" t="s">
        <v>101</v>
      </c>
      <c r="F15" s="19" t="s">
        <v>113</v>
      </c>
      <c r="G15" s="98">
        <v>0.02</v>
      </c>
      <c r="H15" s="98">
        <v>29.8</v>
      </c>
      <c r="I15" s="67" t="s">
        <v>37</v>
      </c>
      <c r="J15" s="68">
        <v>1</v>
      </c>
      <c r="K15" s="21">
        <v>14</v>
      </c>
      <c r="L15" s="68">
        <v>1</v>
      </c>
      <c r="M15" s="69">
        <f t="shared" ref="M15:M20" si="0">H15*J15*K15*L15</f>
        <v>417.2</v>
      </c>
      <c r="N15" s="52">
        <f t="shared" ref="N15:N20" si="1">G15*1000</f>
        <v>20</v>
      </c>
      <c r="O15" s="5" t="s">
        <v>112</v>
      </c>
      <c r="P15" s="31" t="s">
        <v>46</v>
      </c>
      <c r="Q15" s="34">
        <f t="shared" ref="Q15:Q20" si="2">J15*L15*H15</f>
        <v>29.8</v>
      </c>
      <c r="R15" s="34"/>
    </row>
    <row r="16" spans="1:18" ht="18" customHeight="1" x14ac:dyDescent="0.35">
      <c r="A16" s="23">
        <f>A15+1</f>
        <v>2</v>
      </c>
      <c r="B16" s="97" t="s">
        <v>112</v>
      </c>
      <c r="C16" s="7" t="s">
        <v>54</v>
      </c>
      <c r="D16" s="101" t="s">
        <v>135</v>
      </c>
      <c r="E16" s="19" t="s">
        <v>101</v>
      </c>
      <c r="F16" s="19" t="s">
        <v>60</v>
      </c>
      <c r="G16" s="98">
        <v>0.02</v>
      </c>
      <c r="H16" s="98">
        <v>2.2000000000000002</v>
      </c>
      <c r="I16" s="67" t="s">
        <v>37</v>
      </c>
      <c r="J16" s="68">
        <v>1</v>
      </c>
      <c r="K16" s="21">
        <v>14</v>
      </c>
      <c r="L16" s="68">
        <v>2</v>
      </c>
      <c r="M16" s="69">
        <f t="shared" si="0"/>
        <v>61.600000000000009</v>
      </c>
      <c r="N16" s="52">
        <f t="shared" si="1"/>
        <v>20</v>
      </c>
      <c r="O16" s="5"/>
      <c r="P16" s="31" t="s">
        <v>46</v>
      </c>
      <c r="Q16" s="34">
        <f t="shared" si="2"/>
        <v>4.4000000000000004</v>
      </c>
      <c r="R16" s="58"/>
    </row>
    <row r="17" spans="1:18" ht="18" customHeight="1" x14ac:dyDescent="0.35">
      <c r="A17" s="23">
        <f>A16+1</f>
        <v>3</v>
      </c>
      <c r="B17" s="97" t="s">
        <v>112</v>
      </c>
      <c r="C17" s="7" t="s">
        <v>54</v>
      </c>
      <c r="D17" s="101" t="s">
        <v>135</v>
      </c>
      <c r="E17" s="19" t="s">
        <v>100</v>
      </c>
      <c r="F17" s="19" t="s">
        <v>113</v>
      </c>
      <c r="G17" s="98">
        <v>0.02</v>
      </c>
      <c r="H17" s="98">
        <v>18.899999999999999</v>
      </c>
      <c r="I17" s="67" t="s">
        <v>37</v>
      </c>
      <c r="J17" s="68">
        <v>1</v>
      </c>
      <c r="K17" s="21">
        <v>14</v>
      </c>
      <c r="L17" s="68">
        <v>1</v>
      </c>
      <c r="M17" s="69">
        <f t="shared" si="0"/>
        <v>264.59999999999997</v>
      </c>
      <c r="N17" s="52">
        <f t="shared" si="1"/>
        <v>20</v>
      </c>
      <c r="O17" s="5"/>
      <c r="P17" s="31" t="s">
        <v>46</v>
      </c>
      <c r="Q17" s="34">
        <f t="shared" si="2"/>
        <v>18.899999999999999</v>
      </c>
      <c r="R17" s="34"/>
    </row>
    <row r="18" spans="1:18" ht="18" customHeight="1" x14ac:dyDescent="0.35">
      <c r="A18" s="23">
        <f>A17+1</f>
        <v>4</v>
      </c>
      <c r="B18" s="97" t="s">
        <v>112</v>
      </c>
      <c r="C18" s="7" t="s">
        <v>54</v>
      </c>
      <c r="D18" s="101" t="s">
        <v>135</v>
      </c>
      <c r="E18" s="19" t="s">
        <v>99</v>
      </c>
      <c r="F18" s="19" t="s">
        <v>113</v>
      </c>
      <c r="G18" s="98">
        <v>0.02</v>
      </c>
      <c r="H18" s="98">
        <v>27.5</v>
      </c>
      <c r="I18" s="67" t="s">
        <v>37</v>
      </c>
      <c r="J18" s="68">
        <v>1</v>
      </c>
      <c r="K18" s="21">
        <v>14</v>
      </c>
      <c r="L18" s="68">
        <v>1</v>
      </c>
      <c r="M18" s="69">
        <f t="shared" si="0"/>
        <v>385</v>
      </c>
      <c r="N18" s="52">
        <f t="shared" si="1"/>
        <v>20</v>
      </c>
      <c r="O18" s="5"/>
      <c r="P18" s="31" t="s">
        <v>46</v>
      </c>
      <c r="Q18" s="34">
        <f t="shared" si="2"/>
        <v>27.5</v>
      </c>
      <c r="R18" s="58"/>
    </row>
    <row r="19" spans="1:18" ht="18" customHeight="1" x14ac:dyDescent="0.35">
      <c r="A19" s="23">
        <f>A18+1</f>
        <v>5</v>
      </c>
      <c r="B19" s="97" t="s">
        <v>112</v>
      </c>
      <c r="C19" s="7" t="s">
        <v>54</v>
      </c>
      <c r="D19" s="101" t="s">
        <v>135</v>
      </c>
      <c r="E19" s="19" t="s">
        <v>96</v>
      </c>
      <c r="F19" s="19" t="s">
        <v>113</v>
      </c>
      <c r="G19" s="98">
        <v>0.02</v>
      </c>
      <c r="H19" s="98">
        <v>24.2</v>
      </c>
      <c r="I19" s="67" t="s">
        <v>37</v>
      </c>
      <c r="J19" s="68">
        <v>1</v>
      </c>
      <c r="K19" s="21">
        <v>14</v>
      </c>
      <c r="L19" s="68">
        <v>1</v>
      </c>
      <c r="M19" s="69">
        <f t="shared" si="0"/>
        <v>338.8</v>
      </c>
      <c r="N19" s="52">
        <f t="shared" si="1"/>
        <v>20</v>
      </c>
      <c r="O19" s="5"/>
      <c r="P19" s="31" t="s">
        <v>46</v>
      </c>
      <c r="Q19" s="34">
        <f t="shared" si="2"/>
        <v>24.2</v>
      </c>
      <c r="R19" s="34"/>
    </row>
    <row r="20" spans="1:18" ht="18" customHeight="1" x14ac:dyDescent="0.35">
      <c r="A20" s="23">
        <f>A19+1</f>
        <v>6</v>
      </c>
      <c r="B20" s="97" t="s">
        <v>112</v>
      </c>
      <c r="C20" s="7" t="s">
        <v>54</v>
      </c>
      <c r="D20" s="101" t="s">
        <v>135</v>
      </c>
      <c r="E20" s="19" t="s">
        <v>96</v>
      </c>
      <c r="F20" s="19" t="s">
        <v>60</v>
      </c>
      <c r="G20" s="98">
        <v>0.02</v>
      </c>
      <c r="H20" s="98">
        <v>4</v>
      </c>
      <c r="I20" s="67" t="s">
        <v>37</v>
      </c>
      <c r="J20" s="68">
        <v>1</v>
      </c>
      <c r="K20" s="21">
        <v>14</v>
      </c>
      <c r="L20" s="68">
        <v>4</v>
      </c>
      <c r="M20" s="69">
        <f t="shared" si="0"/>
        <v>224</v>
      </c>
      <c r="N20" s="52">
        <f t="shared" si="1"/>
        <v>20</v>
      </c>
      <c r="O20" s="5"/>
      <c r="P20" s="31" t="s">
        <v>46</v>
      </c>
      <c r="Q20" s="34">
        <f t="shared" si="2"/>
        <v>16</v>
      </c>
      <c r="R20" s="58"/>
    </row>
    <row r="21" spans="1:18" ht="18" customHeight="1" x14ac:dyDescent="0.35">
      <c r="A21" s="52"/>
      <c r="B21" s="58"/>
      <c r="C21" s="52"/>
      <c r="E21" s="53"/>
      <c r="F21" s="52"/>
      <c r="G21" s="54"/>
      <c r="H21" s="54"/>
      <c r="I21" s="52"/>
      <c r="J21" s="55"/>
      <c r="K21" s="56"/>
      <c r="L21" s="55"/>
      <c r="M21" s="57"/>
      <c r="N21" s="52"/>
      <c r="O21" s="39"/>
      <c r="P21" s="31" t="s">
        <v>67</v>
      </c>
      <c r="Q21" s="52"/>
      <c r="R21" s="58"/>
    </row>
    <row r="22" spans="1:18" ht="18" customHeight="1" x14ac:dyDescent="0.35">
      <c r="A22" s="8" t="s">
        <v>68</v>
      </c>
      <c r="B22" s="91"/>
      <c r="C22" s="59"/>
      <c r="D22" s="59"/>
      <c r="E22" s="60"/>
      <c r="F22" s="61"/>
      <c r="G22" s="17"/>
      <c r="H22" s="17"/>
      <c r="I22" s="62"/>
      <c r="J22" s="63"/>
      <c r="K22" s="64"/>
      <c r="L22" s="18"/>
      <c r="M22" s="65"/>
      <c r="N22" s="17"/>
      <c r="O22" s="66"/>
      <c r="P22" s="31" t="s">
        <v>67</v>
      </c>
      <c r="Q22" s="86"/>
      <c r="R22" s="34"/>
    </row>
    <row r="23" spans="1:18" ht="18" customHeight="1" x14ac:dyDescent="0.35">
      <c r="A23" s="23">
        <v>1</v>
      </c>
      <c r="B23" s="97" t="s">
        <v>114</v>
      </c>
      <c r="C23" s="7" t="s">
        <v>69</v>
      </c>
      <c r="D23" s="101" t="s">
        <v>141</v>
      </c>
      <c r="E23" s="19" t="s">
        <v>58</v>
      </c>
      <c r="F23" s="19" t="s">
        <v>113</v>
      </c>
      <c r="G23" s="98">
        <v>0.02</v>
      </c>
      <c r="H23" s="98">
        <v>5.4</v>
      </c>
      <c r="I23" s="67" t="s">
        <v>37</v>
      </c>
      <c r="J23" s="68">
        <v>2</v>
      </c>
      <c r="K23" s="21">
        <v>14</v>
      </c>
      <c r="L23" s="68">
        <v>1</v>
      </c>
      <c r="M23" s="69">
        <f t="shared" ref="M23:M42" si="3">H23*J23*K23*L23</f>
        <v>151.20000000000002</v>
      </c>
      <c r="N23" s="52">
        <f t="shared" ref="N23:N28" si="4">G23*1000</f>
        <v>20</v>
      </c>
      <c r="O23" s="5" t="s">
        <v>114</v>
      </c>
      <c r="P23" s="31" t="s">
        <v>67</v>
      </c>
      <c r="Q23" s="34">
        <f t="shared" ref="Q23:Q42" si="5">J23*L23*H23</f>
        <v>10.8</v>
      </c>
      <c r="R23" s="34"/>
    </row>
    <row r="24" spans="1:18" ht="18" customHeight="1" x14ac:dyDescent="0.35">
      <c r="A24" s="23">
        <f t="shared" ref="A24:A42" si="6">A23+1</f>
        <v>2</v>
      </c>
      <c r="B24" s="97" t="s">
        <v>114</v>
      </c>
      <c r="C24" s="7" t="s">
        <v>69</v>
      </c>
      <c r="D24" s="101" t="s">
        <v>141</v>
      </c>
      <c r="E24" s="19" t="s">
        <v>58</v>
      </c>
      <c r="F24" s="19" t="s">
        <v>60</v>
      </c>
      <c r="G24" s="98">
        <v>0.02</v>
      </c>
      <c r="H24" s="98">
        <v>4.5999999999999996</v>
      </c>
      <c r="I24" s="67" t="s">
        <v>37</v>
      </c>
      <c r="J24" s="68">
        <v>2</v>
      </c>
      <c r="K24" s="21">
        <v>14</v>
      </c>
      <c r="L24" s="68">
        <v>2</v>
      </c>
      <c r="M24" s="69">
        <f t="shared" si="3"/>
        <v>257.59999999999997</v>
      </c>
      <c r="N24" s="52">
        <f t="shared" si="4"/>
        <v>20</v>
      </c>
      <c r="O24" s="5"/>
      <c r="P24" s="31" t="s">
        <v>67</v>
      </c>
      <c r="Q24" s="34">
        <f t="shared" si="5"/>
        <v>18.399999999999999</v>
      </c>
      <c r="R24" s="58"/>
    </row>
    <row r="25" spans="1:18" ht="18" customHeight="1" x14ac:dyDescent="0.35">
      <c r="A25" s="23">
        <f t="shared" si="6"/>
        <v>3</v>
      </c>
      <c r="B25" s="97" t="s">
        <v>114</v>
      </c>
      <c r="C25" s="7" t="s">
        <v>69</v>
      </c>
      <c r="D25" s="101" t="s">
        <v>141</v>
      </c>
      <c r="E25" s="19" t="s">
        <v>115</v>
      </c>
      <c r="F25" s="19" t="s">
        <v>113</v>
      </c>
      <c r="G25" s="98">
        <v>0.02</v>
      </c>
      <c r="H25" s="98">
        <v>1.4</v>
      </c>
      <c r="I25" s="67" t="s">
        <v>37</v>
      </c>
      <c r="J25" s="68">
        <v>2</v>
      </c>
      <c r="K25" s="21">
        <v>14</v>
      </c>
      <c r="L25" s="68">
        <v>1</v>
      </c>
      <c r="M25" s="69">
        <f t="shared" si="3"/>
        <v>39.199999999999996</v>
      </c>
      <c r="N25" s="52">
        <f t="shared" si="4"/>
        <v>20</v>
      </c>
      <c r="O25" s="5"/>
      <c r="P25" s="31" t="s">
        <v>67</v>
      </c>
      <c r="Q25" s="34">
        <f t="shared" si="5"/>
        <v>2.8</v>
      </c>
      <c r="R25" s="34"/>
    </row>
    <row r="26" spans="1:18" ht="18" customHeight="1" x14ac:dyDescent="0.35">
      <c r="A26" s="23">
        <f t="shared" si="6"/>
        <v>4</v>
      </c>
      <c r="B26" s="97" t="s">
        <v>114</v>
      </c>
      <c r="C26" s="7" t="s">
        <v>69</v>
      </c>
      <c r="D26" s="101" t="s">
        <v>141</v>
      </c>
      <c r="E26" s="19" t="s">
        <v>115</v>
      </c>
      <c r="F26" s="19" t="s">
        <v>60</v>
      </c>
      <c r="G26" s="98">
        <v>0.02</v>
      </c>
      <c r="H26" s="98">
        <v>4.5999999999999996</v>
      </c>
      <c r="I26" s="67" t="s">
        <v>37</v>
      </c>
      <c r="J26" s="68">
        <v>2</v>
      </c>
      <c r="K26" s="21">
        <v>14</v>
      </c>
      <c r="L26" s="68">
        <v>2</v>
      </c>
      <c r="M26" s="69">
        <f t="shared" si="3"/>
        <v>257.59999999999997</v>
      </c>
      <c r="N26" s="52">
        <f t="shared" si="4"/>
        <v>20</v>
      </c>
      <c r="O26" s="5"/>
      <c r="P26" s="31" t="s">
        <v>67</v>
      </c>
      <c r="Q26" s="34">
        <f t="shared" si="5"/>
        <v>18.399999999999999</v>
      </c>
      <c r="R26" s="58"/>
    </row>
    <row r="27" spans="1:18" ht="18" customHeight="1" x14ac:dyDescent="0.35">
      <c r="A27" s="23">
        <f t="shared" si="6"/>
        <v>5</v>
      </c>
      <c r="B27" s="97" t="s">
        <v>114</v>
      </c>
      <c r="C27" s="7" t="s">
        <v>69</v>
      </c>
      <c r="D27" s="101" t="s">
        <v>141</v>
      </c>
      <c r="E27" s="19" t="s">
        <v>71</v>
      </c>
      <c r="F27" s="19" t="s">
        <v>113</v>
      </c>
      <c r="G27" s="98">
        <v>0.02</v>
      </c>
      <c r="H27" s="98">
        <v>29</v>
      </c>
      <c r="I27" s="67" t="s">
        <v>37</v>
      </c>
      <c r="J27" s="68">
        <v>2</v>
      </c>
      <c r="K27" s="21">
        <v>14</v>
      </c>
      <c r="L27" s="68">
        <v>1</v>
      </c>
      <c r="M27" s="69">
        <f t="shared" si="3"/>
        <v>812</v>
      </c>
      <c r="N27" s="52">
        <f t="shared" si="4"/>
        <v>20</v>
      </c>
      <c r="O27" s="5"/>
      <c r="P27" s="31" t="s">
        <v>67</v>
      </c>
      <c r="Q27" s="34">
        <f t="shared" si="5"/>
        <v>58</v>
      </c>
      <c r="R27" s="34"/>
    </row>
    <row r="28" spans="1:18" ht="18" customHeight="1" x14ac:dyDescent="0.35">
      <c r="A28" s="23">
        <f t="shared" si="6"/>
        <v>6</v>
      </c>
      <c r="B28" s="97" t="s">
        <v>114</v>
      </c>
      <c r="C28" s="7" t="s">
        <v>69</v>
      </c>
      <c r="D28" s="101" t="s">
        <v>141</v>
      </c>
      <c r="E28" s="19" t="s">
        <v>71</v>
      </c>
      <c r="F28" s="19" t="s">
        <v>60</v>
      </c>
      <c r="G28" s="98">
        <v>0.02</v>
      </c>
      <c r="H28" s="98">
        <v>4.5999999999999996</v>
      </c>
      <c r="I28" s="67" t="s">
        <v>37</v>
      </c>
      <c r="J28" s="68">
        <v>2</v>
      </c>
      <c r="K28" s="21">
        <v>14</v>
      </c>
      <c r="L28" s="68">
        <v>2</v>
      </c>
      <c r="M28" s="69">
        <f t="shared" si="3"/>
        <v>257.59999999999997</v>
      </c>
      <c r="N28" s="52">
        <f t="shared" si="4"/>
        <v>20</v>
      </c>
      <c r="O28" s="5"/>
      <c r="P28" s="31" t="s">
        <v>67</v>
      </c>
      <c r="Q28" s="34">
        <f t="shared" si="5"/>
        <v>18.399999999999999</v>
      </c>
      <c r="R28" s="58"/>
    </row>
    <row r="29" spans="1:18" ht="18" customHeight="1" x14ac:dyDescent="0.35">
      <c r="A29" s="23">
        <f t="shared" si="6"/>
        <v>7</v>
      </c>
      <c r="B29" s="97" t="s">
        <v>114</v>
      </c>
      <c r="C29" s="7" t="s">
        <v>69</v>
      </c>
      <c r="D29" s="101" t="s">
        <v>141</v>
      </c>
      <c r="E29" s="19" t="s">
        <v>71</v>
      </c>
      <c r="F29" s="19" t="s">
        <v>60</v>
      </c>
      <c r="G29" s="98">
        <v>0.02</v>
      </c>
      <c r="H29" s="98">
        <v>2.2999999999999998</v>
      </c>
      <c r="I29" s="67" t="s">
        <v>37</v>
      </c>
      <c r="J29" s="68">
        <v>2</v>
      </c>
      <c r="K29" s="21">
        <v>14</v>
      </c>
      <c r="L29" s="68">
        <v>1</v>
      </c>
      <c r="M29" s="69">
        <f t="shared" si="3"/>
        <v>64.399999999999991</v>
      </c>
      <c r="N29" s="52">
        <f t="shared" ref="N29:N42" si="7">G29*1000</f>
        <v>20</v>
      </c>
      <c r="O29" s="5"/>
      <c r="P29" s="31" t="s">
        <v>67</v>
      </c>
      <c r="Q29" s="34">
        <f t="shared" si="5"/>
        <v>4.5999999999999996</v>
      </c>
      <c r="R29" s="58"/>
    </row>
    <row r="30" spans="1:18" ht="18" customHeight="1" x14ac:dyDescent="0.35">
      <c r="A30" s="23">
        <f t="shared" si="6"/>
        <v>8</v>
      </c>
      <c r="B30" s="97" t="s">
        <v>114</v>
      </c>
      <c r="C30" s="7" t="s">
        <v>69</v>
      </c>
      <c r="D30" s="101" t="s">
        <v>141</v>
      </c>
      <c r="E30" s="19" t="s">
        <v>58</v>
      </c>
      <c r="F30" s="19" t="s">
        <v>113</v>
      </c>
      <c r="G30" s="98">
        <v>0.02</v>
      </c>
      <c r="H30" s="98">
        <v>3.4</v>
      </c>
      <c r="I30" s="67" t="s">
        <v>37</v>
      </c>
      <c r="J30" s="68">
        <v>2</v>
      </c>
      <c r="K30" s="21">
        <v>14</v>
      </c>
      <c r="L30" s="68">
        <v>1</v>
      </c>
      <c r="M30" s="69">
        <f t="shared" si="3"/>
        <v>95.2</v>
      </c>
      <c r="N30" s="52">
        <f t="shared" si="7"/>
        <v>20</v>
      </c>
      <c r="O30" s="5"/>
      <c r="P30" s="31" t="s">
        <v>67</v>
      </c>
      <c r="Q30" s="34">
        <f t="shared" si="5"/>
        <v>6.8</v>
      </c>
      <c r="R30" s="34"/>
    </row>
    <row r="31" spans="1:18" ht="18" customHeight="1" x14ac:dyDescent="0.35">
      <c r="A31" s="23">
        <f t="shared" si="6"/>
        <v>9</v>
      </c>
      <c r="B31" s="97" t="s">
        <v>114</v>
      </c>
      <c r="C31" s="7" t="s">
        <v>69</v>
      </c>
      <c r="D31" s="101" t="s">
        <v>141</v>
      </c>
      <c r="E31" s="19" t="s">
        <v>58</v>
      </c>
      <c r="F31" s="19" t="s">
        <v>113</v>
      </c>
      <c r="G31" s="98">
        <v>0.02</v>
      </c>
      <c r="H31" s="98">
        <v>3.4</v>
      </c>
      <c r="I31" s="67" t="s">
        <v>37</v>
      </c>
      <c r="J31" s="68">
        <v>2</v>
      </c>
      <c r="K31" s="21">
        <v>14</v>
      </c>
      <c r="L31" s="68">
        <v>1</v>
      </c>
      <c r="M31" s="69">
        <f t="shared" si="3"/>
        <v>95.2</v>
      </c>
      <c r="N31" s="52">
        <f t="shared" si="7"/>
        <v>20</v>
      </c>
      <c r="O31" s="5"/>
      <c r="P31" s="31" t="s">
        <v>67</v>
      </c>
      <c r="Q31" s="34">
        <f t="shared" si="5"/>
        <v>6.8</v>
      </c>
      <c r="R31" s="58"/>
    </row>
    <row r="32" spans="1:18" ht="18" customHeight="1" x14ac:dyDescent="0.35">
      <c r="A32" s="23">
        <f t="shared" si="6"/>
        <v>10</v>
      </c>
      <c r="B32" s="97" t="s">
        <v>114</v>
      </c>
      <c r="C32" s="7" t="s">
        <v>69</v>
      </c>
      <c r="D32" s="101" t="s">
        <v>141</v>
      </c>
      <c r="E32" s="19" t="s">
        <v>58</v>
      </c>
      <c r="F32" s="19" t="s">
        <v>113</v>
      </c>
      <c r="G32" s="98">
        <v>0.02</v>
      </c>
      <c r="H32" s="98">
        <v>3</v>
      </c>
      <c r="I32" s="67" t="s">
        <v>37</v>
      </c>
      <c r="J32" s="68">
        <v>2</v>
      </c>
      <c r="K32" s="21">
        <v>14</v>
      </c>
      <c r="L32" s="68">
        <v>1</v>
      </c>
      <c r="M32" s="69">
        <f t="shared" si="3"/>
        <v>84</v>
      </c>
      <c r="N32" s="52">
        <f t="shared" si="7"/>
        <v>20</v>
      </c>
      <c r="O32" s="5"/>
      <c r="P32" s="31" t="s">
        <v>67</v>
      </c>
      <c r="Q32" s="34">
        <f t="shared" si="5"/>
        <v>6</v>
      </c>
      <c r="R32" s="34"/>
    </row>
    <row r="33" spans="1:18" ht="18" customHeight="1" x14ac:dyDescent="0.35">
      <c r="A33" s="23">
        <f t="shared" si="6"/>
        <v>11</v>
      </c>
      <c r="B33" s="97" t="s">
        <v>114</v>
      </c>
      <c r="C33" s="7" t="s">
        <v>69</v>
      </c>
      <c r="D33" s="101" t="s">
        <v>141</v>
      </c>
      <c r="E33" s="19" t="s">
        <v>58</v>
      </c>
      <c r="F33" s="19" t="s">
        <v>60</v>
      </c>
      <c r="G33" s="98">
        <v>0.02</v>
      </c>
      <c r="H33" s="98">
        <v>2</v>
      </c>
      <c r="I33" s="67" t="s">
        <v>37</v>
      </c>
      <c r="J33" s="68">
        <v>2</v>
      </c>
      <c r="K33" s="21">
        <v>14</v>
      </c>
      <c r="L33" s="68">
        <v>1</v>
      </c>
      <c r="M33" s="69">
        <f t="shared" si="3"/>
        <v>56</v>
      </c>
      <c r="N33" s="52">
        <f t="shared" si="7"/>
        <v>20</v>
      </c>
      <c r="O33" s="5"/>
      <c r="P33" s="31" t="s">
        <v>67</v>
      </c>
      <c r="Q33" s="34">
        <f t="shared" si="5"/>
        <v>4</v>
      </c>
      <c r="R33" s="58"/>
    </row>
    <row r="34" spans="1:18" ht="18" customHeight="1" x14ac:dyDescent="0.35">
      <c r="A34" s="23">
        <f t="shared" si="6"/>
        <v>12</v>
      </c>
      <c r="B34" s="97" t="s">
        <v>114</v>
      </c>
      <c r="C34" s="7" t="s">
        <v>69</v>
      </c>
      <c r="D34" s="101" t="s">
        <v>141</v>
      </c>
      <c r="E34" s="19" t="s">
        <v>76</v>
      </c>
      <c r="F34" s="19" t="s">
        <v>113</v>
      </c>
      <c r="G34" s="98">
        <v>0.02</v>
      </c>
      <c r="H34" s="98">
        <v>12.8</v>
      </c>
      <c r="I34" s="67" t="s">
        <v>37</v>
      </c>
      <c r="J34" s="68">
        <v>2</v>
      </c>
      <c r="K34" s="21">
        <v>14</v>
      </c>
      <c r="L34" s="68">
        <v>1</v>
      </c>
      <c r="M34" s="69">
        <f t="shared" si="3"/>
        <v>358.40000000000003</v>
      </c>
      <c r="N34" s="52">
        <f t="shared" si="7"/>
        <v>20</v>
      </c>
      <c r="O34" s="5"/>
      <c r="P34" s="31" t="s">
        <v>67</v>
      </c>
      <c r="Q34" s="34">
        <f t="shared" si="5"/>
        <v>25.6</v>
      </c>
      <c r="R34" s="58"/>
    </row>
    <row r="35" spans="1:18" ht="18" customHeight="1" x14ac:dyDescent="0.35">
      <c r="A35" s="23">
        <f t="shared" si="6"/>
        <v>13</v>
      </c>
      <c r="B35" s="97" t="s">
        <v>114</v>
      </c>
      <c r="C35" s="7" t="s">
        <v>69</v>
      </c>
      <c r="D35" s="101" t="s">
        <v>141</v>
      </c>
      <c r="E35" s="19" t="s">
        <v>76</v>
      </c>
      <c r="F35" s="19" t="s">
        <v>60</v>
      </c>
      <c r="G35" s="98">
        <v>0.02</v>
      </c>
      <c r="H35" s="98">
        <v>4.5999999999999996</v>
      </c>
      <c r="I35" s="67" t="s">
        <v>37</v>
      </c>
      <c r="J35" s="68">
        <v>2</v>
      </c>
      <c r="K35" s="21">
        <v>14</v>
      </c>
      <c r="L35" s="68">
        <v>2</v>
      </c>
      <c r="M35" s="69">
        <f t="shared" si="3"/>
        <v>257.59999999999997</v>
      </c>
      <c r="N35" s="52">
        <f t="shared" si="7"/>
        <v>20</v>
      </c>
      <c r="O35" s="5"/>
      <c r="P35" s="31" t="s">
        <v>67</v>
      </c>
      <c r="Q35" s="34">
        <f t="shared" si="5"/>
        <v>18.399999999999999</v>
      </c>
      <c r="R35" s="34"/>
    </row>
    <row r="36" spans="1:18" ht="18" customHeight="1" x14ac:dyDescent="0.35">
      <c r="A36" s="23">
        <f t="shared" si="6"/>
        <v>14</v>
      </c>
      <c r="B36" s="97" t="s">
        <v>114</v>
      </c>
      <c r="C36" s="7" t="s">
        <v>69</v>
      </c>
      <c r="D36" s="101" t="s">
        <v>141</v>
      </c>
      <c r="E36" s="19" t="s">
        <v>116</v>
      </c>
      <c r="F36" s="19" t="s">
        <v>113</v>
      </c>
      <c r="G36" s="98">
        <v>0.02</v>
      </c>
      <c r="H36" s="98">
        <v>15</v>
      </c>
      <c r="I36" s="67" t="s">
        <v>37</v>
      </c>
      <c r="J36" s="68">
        <v>2</v>
      </c>
      <c r="K36" s="21">
        <v>14</v>
      </c>
      <c r="L36" s="68">
        <v>1</v>
      </c>
      <c r="M36" s="69">
        <f t="shared" si="3"/>
        <v>420</v>
      </c>
      <c r="N36" s="52">
        <f t="shared" si="7"/>
        <v>20</v>
      </c>
      <c r="O36" s="5"/>
      <c r="P36" s="31" t="s">
        <v>67</v>
      </c>
      <c r="Q36" s="34">
        <f t="shared" si="5"/>
        <v>30</v>
      </c>
      <c r="R36" s="58"/>
    </row>
    <row r="37" spans="1:18" ht="18" customHeight="1" x14ac:dyDescent="0.35">
      <c r="A37" s="23">
        <f t="shared" si="6"/>
        <v>15</v>
      </c>
      <c r="B37" s="97" t="s">
        <v>114</v>
      </c>
      <c r="C37" s="7" t="s">
        <v>69</v>
      </c>
      <c r="D37" s="101" t="s">
        <v>141</v>
      </c>
      <c r="E37" s="19" t="s">
        <v>116</v>
      </c>
      <c r="F37" s="19" t="s">
        <v>60</v>
      </c>
      <c r="G37" s="98">
        <v>0.02</v>
      </c>
      <c r="H37" s="98">
        <v>4</v>
      </c>
      <c r="I37" s="67" t="s">
        <v>37</v>
      </c>
      <c r="J37" s="68">
        <v>2</v>
      </c>
      <c r="K37" s="21">
        <v>14</v>
      </c>
      <c r="L37" s="68">
        <v>4</v>
      </c>
      <c r="M37" s="69">
        <f t="shared" si="3"/>
        <v>448</v>
      </c>
      <c r="N37" s="52">
        <f t="shared" si="7"/>
        <v>20</v>
      </c>
      <c r="O37" s="5"/>
      <c r="P37" s="31" t="s">
        <v>67</v>
      </c>
      <c r="Q37" s="34">
        <f t="shared" si="5"/>
        <v>32</v>
      </c>
      <c r="R37" s="34"/>
    </row>
    <row r="38" spans="1:18" ht="18" customHeight="1" x14ac:dyDescent="0.35">
      <c r="A38" s="23">
        <f t="shared" si="6"/>
        <v>16</v>
      </c>
      <c r="B38" s="97" t="s">
        <v>114</v>
      </c>
      <c r="C38" s="7" t="s">
        <v>69</v>
      </c>
      <c r="D38" s="101" t="s">
        <v>141</v>
      </c>
      <c r="E38" s="19" t="s">
        <v>77</v>
      </c>
      <c r="F38" s="19" t="s">
        <v>113</v>
      </c>
      <c r="G38" s="98">
        <v>0.02</v>
      </c>
      <c r="H38" s="98">
        <v>2</v>
      </c>
      <c r="I38" s="67" t="s">
        <v>37</v>
      </c>
      <c r="J38" s="68">
        <v>2</v>
      </c>
      <c r="K38" s="21">
        <v>14</v>
      </c>
      <c r="L38" s="68">
        <v>1</v>
      </c>
      <c r="M38" s="69">
        <f t="shared" si="3"/>
        <v>56</v>
      </c>
      <c r="N38" s="52">
        <f t="shared" si="7"/>
        <v>20</v>
      </c>
      <c r="O38" s="5"/>
      <c r="P38" s="31" t="s">
        <v>67</v>
      </c>
      <c r="Q38" s="34">
        <f t="shared" si="5"/>
        <v>4</v>
      </c>
      <c r="R38" s="58"/>
    </row>
    <row r="39" spans="1:18" ht="18" customHeight="1" x14ac:dyDescent="0.35">
      <c r="A39" s="23">
        <f t="shared" si="6"/>
        <v>17</v>
      </c>
      <c r="B39" s="97" t="s">
        <v>114</v>
      </c>
      <c r="C39" s="7" t="s">
        <v>69</v>
      </c>
      <c r="D39" s="101" t="s">
        <v>141</v>
      </c>
      <c r="E39" s="19" t="s">
        <v>77</v>
      </c>
      <c r="F39" s="19" t="s">
        <v>60</v>
      </c>
      <c r="G39" s="98">
        <v>0.02</v>
      </c>
      <c r="H39" s="98">
        <v>2.2999999999999998</v>
      </c>
      <c r="I39" s="67" t="s">
        <v>37</v>
      </c>
      <c r="J39" s="68">
        <v>2</v>
      </c>
      <c r="K39" s="21">
        <v>14</v>
      </c>
      <c r="L39" s="68">
        <v>2</v>
      </c>
      <c r="M39" s="69">
        <f t="shared" si="3"/>
        <v>128.79999999999998</v>
      </c>
      <c r="N39" s="52">
        <f t="shared" si="7"/>
        <v>20</v>
      </c>
      <c r="O39" s="5"/>
      <c r="P39" s="31" t="s">
        <v>67</v>
      </c>
      <c r="Q39" s="34">
        <f t="shared" si="5"/>
        <v>9.1999999999999993</v>
      </c>
      <c r="R39" s="34"/>
    </row>
    <row r="40" spans="1:18" ht="18" customHeight="1" x14ac:dyDescent="0.35">
      <c r="A40" s="23">
        <f t="shared" si="6"/>
        <v>18</v>
      </c>
      <c r="B40" s="97" t="s">
        <v>114</v>
      </c>
      <c r="C40" s="7" t="s">
        <v>69</v>
      </c>
      <c r="D40" s="101" t="s">
        <v>141</v>
      </c>
      <c r="E40" s="19" t="s">
        <v>58</v>
      </c>
      <c r="F40" s="19" t="s">
        <v>113</v>
      </c>
      <c r="G40" s="98">
        <v>0.02</v>
      </c>
      <c r="H40" s="98">
        <v>2.65</v>
      </c>
      <c r="I40" s="67" t="s">
        <v>37</v>
      </c>
      <c r="J40" s="68">
        <v>2</v>
      </c>
      <c r="K40" s="21">
        <v>14</v>
      </c>
      <c r="L40" s="68">
        <v>1</v>
      </c>
      <c r="M40" s="69">
        <f t="shared" si="3"/>
        <v>74.2</v>
      </c>
      <c r="N40" s="52">
        <f t="shared" si="7"/>
        <v>20</v>
      </c>
      <c r="O40" s="5"/>
      <c r="P40" s="31" t="s">
        <v>67</v>
      </c>
      <c r="Q40" s="34">
        <f t="shared" si="5"/>
        <v>5.3</v>
      </c>
      <c r="R40" s="58"/>
    </row>
    <row r="41" spans="1:18" ht="18" customHeight="1" x14ac:dyDescent="0.35">
      <c r="A41" s="23">
        <f t="shared" si="6"/>
        <v>19</v>
      </c>
      <c r="B41" s="97" t="s">
        <v>114</v>
      </c>
      <c r="C41" s="7" t="s">
        <v>69</v>
      </c>
      <c r="D41" s="101" t="s">
        <v>141</v>
      </c>
      <c r="E41" s="19" t="s">
        <v>81</v>
      </c>
      <c r="F41" s="19" t="s">
        <v>113</v>
      </c>
      <c r="G41" s="98">
        <v>0.02</v>
      </c>
      <c r="H41" s="98">
        <v>8.1</v>
      </c>
      <c r="I41" s="67" t="s">
        <v>37</v>
      </c>
      <c r="J41" s="68">
        <v>2</v>
      </c>
      <c r="K41" s="21">
        <v>14</v>
      </c>
      <c r="L41" s="68">
        <v>1</v>
      </c>
      <c r="M41" s="69">
        <f t="shared" si="3"/>
        <v>226.79999999999998</v>
      </c>
      <c r="N41" s="52">
        <f t="shared" si="7"/>
        <v>20</v>
      </c>
      <c r="O41" s="5"/>
      <c r="P41" s="31" t="s">
        <v>67</v>
      </c>
      <c r="Q41" s="34">
        <f t="shared" si="5"/>
        <v>16.2</v>
      </c>
      <c r="R41" s="34"/>
    </row>
    <row r="42" spans="1:18" ht="18" customHeight="1" x14ac:dyDescent="0.35">
      <c r="A42" s="23">
        <f t="shared" si="6"/>
        <v>20</v>
      </c>
      <c r="B42" s="97" t="s">
        <v>114</v>
      </c>
      <c r="C42" s="7" t="s">
        <v>69</v>
      </c>
      <c r="D42" s="101" t="s">
        <v>141</v>
      </c>
      <c r="E42" s="19" t="s">
        <v>81</v>
      </c>
      <c r="F42" s="19" t="s">
        <v>60</v>
      </c>
      <c r="G42" s="98">
        <v>0.02</v>
      </c>
      <c r="H42" s="98">
        <v>1.9</v>
      </c>
      <c r="I42" s="67" t="s">
        <v>37</v>
      </c>
      <c r="J42" s="68">
        <v>2</v>
      </c>
      <c r="K42" s="21">
        <v>14</v>
      </c>
      <c r="L42" s="68">
        <v>2</v>
      </c>
      <c r="M42" s="69">
        <f t="shared" si="3"/>
        <v>106.39999999999999</v>
      </c>
      <c r="N42" s="52">
        <f t="shared" si="7"/>
        <v>20</v>
      </c>
      <c r="O42" s="5"/>
      <c r="P42" s="31" t="s">
        <v>67</v>
      </c>
      <c r="Q42" s="34">
        <f t="shared" si="5"/>
        <v>7.6</v>
      </c>
      <c r="R42" s="58"/>
    </row>
    <row r="44" spans="1:18" ht="18" customHeight="1" x14ac:dyDescent="0.35">
      <c r="H44" s="102"/>
    </row>
    <row r="46" spans="1:18" ht="18" customHeight="1" thickBot="1" x14ac:dyDescent="0.5">
      <c r="K46" s="32" t="s">
        <v>23</v>
      </c>
      <c r="L46" s="22"/>
      <c r="M46" s="106">
        <f>SUM(M9:M45)</f>
        <v>6530.9999999999982</v>
      </c>
      <c r="Q46" s="80">
        <f>SUBTOTAL(9,Q8:Q45)</f>
        <v>466.50000000000006</v>
      </c>
    </row>
    <row r="47" spans="1:18" ht="18" customHeight="1" thickTop="1" x14ac:dyDescent="0.35"/>
    <row r="48" spans="1:18" ht="18" customHeight="1" x14ac:dyDescent="0.35">
      <c r="K48" s="93" t="s">
        <v>39</v>
      </c>
      <c r="M48" s="70">
        <f>M46</f>
        <v>6530.9999999999982</v>
      </c>
    </row>
    <row r="49" spans="5:13" ht="18" customHeight="1" x14ac:dyDescent="0.35">
      <c r="K49" s="93" t="s">
        <v>117</v>
      </c>
      <c r="M49" s="70">
        <f>'FR230 opening (Civil)'!Q86</f>
        <v>6876.7039999999997</v>
      </c>
    </row>
    <row r="50" spans="5:13" ht="18" customHeight="1" x14ac:dyDescent="0.35">
      <c r="K50" s="93" t="s">
        <v>61</v>
      </c>
      <c r="M50" s="70">
        <f>'MEP opening (Civil)'!R297</f>
        <v>33495.68276725</v>
      </c>
    </row>
    <row r="51" spans="5:13" ht="18" customHeight="1" x14ac:dyDescent="0.35">
      <c r="K51" s="94"/>
      <c r="M51" s="70"/>
    </row>
    <row r="52" spans="5:13" ht="18" customHeight="1" x14ac:dyDescent="0.35">
      <c r="K52" s="94"/>
      <c r="M52" s="70"/>
    </row>
    <row r="53" spans="5:13" ht="18" customHeight="1" thickBot="1" x14ac:dyDescent="0.4">
      <c r="K53" s="95" t="s">
        <v>62</v>
      </c>
      <c r="M53" s="107">
        <f>SUM(M48:M52)</f>
        <v>46903.386767249998</v>
      </c>
    </row>
    <row r="54" spans="5:13" ht="18" customHeight="1" thickTop="1" x14ac:dyDescent="0.35"/>
    <row r="55" spans="5:13" ht="18" customHeight="1" x14ac:dyDescent="0.35">
      <c r="E55" s="112" t="s">
        <v>50</v>
      </c>
      <c r="F55" s="112"/>
    </row>
    <row r="56" spans="5:13" ht="18" customHeight="1" x14ac:dyDescent="0.35">
      <c r="E56" s="7" t="s">
        <v>59</v>
      </c>
      <c r="F56" s="7" t="s">
        <v>140</v>
      </c>
    </row>
    <row r="57" spans="5:13" ht="18" customHeight="1" x14ac:dyDescent="0.35">
      <c r="E57" s="7" t="s">
        <v>54</v>
      </c>
      <c r="F57" s="7" t="s">
        <v>135</v>
      </c>
    </row>
    <row r="58" spans="5:13" ht="18" customHeight="1" x14ac:dyDescent="0.35">
      <c r="E58" s="7" t="s">
        <v>69</v>
      </c>
      <c r="F58" s="7" t="s">
        <v>141</v>
      </c>
    </row>
  </sheetData>
  <autoFilter ref="A8:R44" xr:uid="{85408132-B2CE-4DB9-882A-FC25BB1E8B89}">
    <filterColumn colId="6" showButton="0"/>
    <filterColumn colId="7" showButton="0"/>
  </autoFilter>
  <mergeCells count="3">
    <mergeCell ref="A6:M6"/>
    <mergeCell ref="G8:I8"/>
    <mergeCell ref="E55:F55"/>
  </mergeCells>
  <phoneticPr fontId="17" type="noConversion"/>
  <pageMargins left="0.2" right="0.2" top="0.75" bottom="0.75" header="0.3" footer="0.3"/>
  <pageSetup paperSize="9" scale="79" fitToHeight="0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6875-FF64-4406-9465-3F79A7B4D3F8}">
  <sheetPr>
    <pageSetUpPr fitToPage="1"/>
  </sheetPr>
  <dimension ref="A1:AA97"/>
  <sheetViews>
    <sheetView topLeftCell="A64" zoomScale="85" zoomScaleNormal="85" workbookViewId="0">
      <selection activeCell="Q86" sqref="Q86"/>
    </sheetView>
  </sheetViews>
  <sheetFormatPr defaultRowHeight="18" customHeight="1" x14ac:dyDescent="0.35"/>
  <cols>
    <col min="1" max="1" width="4.54296875" customWidth="1"/>
    <col min="2" max="2" width="13.81640625" customWidth="1"/>
    <col min="3" max="3" width="13.26953125" style="22" customWidth="1"/>
    <col min="4" max="4" width="14.54296875" style="27" customWidth="1"/>
    <col min="5" max="5" width="18.26953125" style="29" customWidth="1"/>
    <col min="6" max="6" width="18.7265625" style="27" customWidth="1"/>
    <col min="7" max="7" width="7.7265625" style="22" customWidth="1"/>
    <col min="8" max="9" width="7.7265625" customWidth="1"/>
    <col min="10" max="10" width="7.7265625" style="22" customWidth="1"/>
    <col min="11" max="13" width="7.7265625" customWidth="1"/>
    <col min="14" max="14" width="7.81640625" style="22" customWidth="1"/>
    <col min="15" max="15" width="13.1796875" style="26" customWidth="1"/>
    <col min="16" max="16" width="7.7265625" style="22" customWidth="1"/>
    <col min="17" max="17" width="19.7265625" customWidth="1"/>
    <col min="18" max="18" width="11.1796875" style="33" hidden="1" customWidth="1"/>
    <col min="19" max="19" width="12.453125" hidden="1" customWidth="1"/>
    <col min="20" max="20" width="15.26953125" style="31" hidden="1" customWidth="1"/>
    <col min="21" max="21" width="9.453125" style="82" hidden="1" customWidth="1"/>
    <col min="22" max="23" width="0" hidden="1" customWidth="1"/>
  </cols>
  <sheetData>
    <row r="1" spans="1:27" ht="18" customHeight="1" x14ac:dyDescent="0.45">
      <c r="A1" s="1" t="s">
        <v>0</v>
      </c>
      <c r="B1" s="1"/>
      <c r="C1" s="77"/>
      <c r="D1" s="28" t="s">
        <v>38</v>
      </c>
      <c r="E1" s="28"/>
      <c r="G1" s="11"/>
      <c r="H1" s="11"/>
      <c r="I1" s="11"/>
      <c r="J1" s="11"/>
      <c r="K1" s="11"/>
      <c r="L1" s="11"/>
      <c r="M1" s="11"/>
      <c r="N1" s="18"/>
      <c r="P1" s="18"/>
      <c r="R1" s="24"/>
    </row>
    <row r="2" spans="1:27" ht="18" customHeight="1" x14ac:dyDescent="0.45">
      <c r="A2" s="1" t="s">
        <v>1</v>
      </c>
      <c r="B2" s="1"/>
      <c r="C2" s="77"/>
      <c r="D2" s="28" t="s">
        <v>144</v>
      </c>
      <c r="E2" s="28"/>
      <c r="G2" s="11"/>
      <c r="H2" s="11"/>
      <c r="I2" s="11"/>
      <c r="J2" s="11"/>
      <c r="K2" s="11"/>
      <c r="L2" s="11"/>
      <c r="M2" s="11"/>
      <c r="N2" s="18"/>
      <c r="P2" s="18"/>
      <c r="R2" s="24"/>
    </row>
    <row r="3" spans="1:27" ht="18" customHeight="1" x14ac:dyDescent="0.45">
      <c r="A3" s="1" t="s">
        <v>7</v>
      </c>
      <c r="B3" s="1"/>
      <c r="C3" s="77"/>
      <c r="D3" s="15" t="s">
        <v>143</v>
      </c>
      <c r="E3" s="15"/>
      <c r="G3" s="11"/>
      <c r="H3" s="11"/>
      <c r="I3" s="11"/>
      <c r="J3" s="11"/>
      <c r="K3" s="11"/>
      <c r="L3" s="11"/>
      <c r="M3" s="11"/>
      <c r="N3" s="18"/>
      <c r="P3" s="18"/>
      <c r="R3" s="24"/>
      <c r="S3" s="90" t="s">
        <v>51</v>
      </c>
      <c r="T3" s="89"/>
      <c r="U3" s="88"/>
    </row>
    <row r="4" spans="1:27" ht="18" customHeight="1" x14ac:dyDescent="0.4">
      <c r="A4" s="2"/>
      <c r="B4" s="2"/>
      <c r="C4" s="78"/>
      <c r="D4" s="43"/>
      <c r="E4" s="9"/>
      <c r="F4" s="9"/>
      <c r="G4" s="11"/>
      <c r="H4" s="11"/>
      <c r="I4" s="11"/>
      <c r="J4" s="11"/>
      <c r="K4" s="11"/>
      <c r="L4" s="11"/>
      <c r="M4" s="11"/>
      <c r="N4" s="18"/>
      <c r="P4" s="18"/>
      <c r="R4" s="24"/>
    </row>
    <row r="5" spans="1:27" ht="18" customHeight="1" x14ac:dyDescent="0.4">
      <c r="A5" s="2"/>
      <c r="B5" s="2"/>
      <c r="C5" s="78"/>
      <c r="D5" s="43"/>
      <c r="E5" s="9"/>
      <c r="F5" s="9"/>
      <c r="G5" s="11"/>
      <c r="H5" s="11"/>
      <c r="I5" s="11"/>
      <c r="J5" s="11"/>
      <c r="K5" s="11"/>
      <c r="L5" s="11"/>
      <c r="M5" s="11"/>
      <c r="N5" s="18"/>
      <c r="P5" s="18"/>
      <c r="R5" s="24"/>
    </row>
    <row r="6" spans="1:27" ht="18" customHeight="1" x14ac:dyDescent="0.5">
      <c r="A6" s="108" t="s">
        <v>20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13"/>
      <c r="P6" s="108"/>
      <c r="Q6" s="108"/>
      <c r="R6" s="24"/>
      <c r="S6" s="1"/>
      <c r="T6" s="79"/>
    </row>
    <row r="7" spans="1:27" ht="18" customHeight="1" thickBot="1" x14ac:dyDescent="0.4">
      <c r="A7" s="25"/>
      <c r="B7" s="25"/>
      <c r="E7" s="27"/>
      <c r="G7" s="17"/>
      <c r="H7" s="17"/>
      <c r="I7" s="17"/>
      <c r="J7" s="17"/>
      <c r="K7" s="17"/>
      <c r="L7" s="17"/>
      <c r="M7" s="17"/>
      <c r="N7" s="18"/>
      <c r="P7" s="18"/>
      <c r="R7" s="24"/>
    </row>
    <row r="8" spans="1:27" ht="45" customHeight="1" thickBot="1" x14ac:dyDescent="0.4">
      <c r="A8" s="6" t="s">
        <v>2</v>
      </c>
      <c r="B8" s="6" t="s">
        <v>52</v>
      </c>
      <c r="C8" s="6" t="s">
        <v>14</v>
      </c>
      <c r="D8" s="76" t="s">
        <v>45</v>
      </c>
      <c r="E8" s="6" t="s">
        <v>3</v>
      </c>
      <c r="F8" s="30" t="s">
        <v>9</v>
      </c>
      <c r="G8" s="114" t="s">
        <v>10</v>
      </c>
      <c r="H8" s="114"/>
      <c r="I8" s="10" t="s">
        <v>11</v>
      </c>
      <c r="J8" s="115" t="s">
        <v>12</v>
      </c>
      <c r="K8" s="115"/>
      <c r="L8" s="75" t="s">
        <v>11</v>
      </c>
      <c r="M8" s="73" t="s">
        <v>40</v>
      </c>
      <c r="N8" s="12" t="s">
        <v>4</v>
      </c>
      <c r="O8" s="14" t="s">
        <v>5</v>
      </c>
      <c r="P8" s="13" t="s">
        <v>8</v>
      </c>
      <c r="Q8" s="3" t="s">
        <v>6</v>
      </c>
      <c r="R8" s="24"/>
      <c r="S8" s="4"/>
      <c r="T8" s="84" t="s">
        <v>48</v>
      </c>
      <c r="U8" s="83" t="s">
        <v>47</v>
      </c>
    </row>
    <row r="9" spans="1:27" ht="18" customHeight="1" x14ac:dyDescent="0.35">
      <c r="T9" s="31" t="s">
        <v>67</v>
      </c>
    </row>
    <row r="10" spans="1:27" ht="18" customHeight="1" x14ac:dyDescent="0.35">
      <c r="A10" s="8" t="s">
        <v>68</v>
      </c>
      <c r="B10" s="91"/>
      <c r="T10" s="31" t="s">
        <v>67</v>
      </c>
    </row>
    <row r="11" spans="1:27" ht="18" customHeight="1" x14ac:dyDescent="0.35">
      <c r="A11" s="7">
        <v>1</v>
      </c>
      <c r="B11" s="99" t="s">
        <v>118</v>
      </c>
      <c r="C11" s="7" t="s">
        <v>70</v>
      </c>
      <c r="D11" s="101" t="s">
        <v>134</v>
      </c>
      <c r="E11" s="19" t="s">
        <v>79</v>
      </c>
      <c r="F11" s="19" t="s">
        <v>64</v>
      </c>
      <c r="G11" s="98">
        <v>0.05</v>
      </c>
      <c r="H11" s="98">
        <v>0.3</v>
      </c>
      <c r="I11" s="72">
        <f t="shared" ref="I11:I12" si="0">G11*H11</f>
        <v>1.4999999999999999E-2</v>
      </c>
      <c r="J11" s="20"/>
      <c r="K11" s="20"/>
      <c r="L11" s="72"/>
      <c r="M11" s="72"/>
      <c r="N11" s="23">
        <v>1</v>
      </c>
      <c r="O11" s="21"/>
      <c r="P11" s="100">
        <v>3</v>
      </c>
      <c r="Q11" s="16">
        <f t="shared" ref="Q11:Q12" si="1">N11*O11*P11</f>
        <v>0</v>
      </c>
      <c r="R11" s="24" t="s">
        <v>119</v>
      </c>
      <c r="S11" s="5" t="s">
        <v>118</v>
      </c>
      <c r="T11" s="31" t="s">
        <v>67</v>
      </c>
      <c r="U11" s="82">
        <f>N11*P11</f>
        <v>3</v>
      </c>
    </row>
    <row r="12" spans="1:27" ht="18" customHeight="1" x14ac:dyDescent="0.35">
      <c r="A12" s="7">
        <f t="shared" ref="A12:A28" si="2">A11+1</f>
        <v>2</v>
      </c>
      <c r="B12" s="99" t="s">
        <v>118</v>
      </c>
      <c r="C12" s="7" t="s">
        <v>70</v>
      </c>
      <c r="D12" s="101" t="s">
        <v>134</v>
      </c>
      <c r="E12" s="19" t="s">
        <v>79</v>
      </c>
      <c r="F12" s="19" t="s">
        <v>65</v>
      </c>
      <c r="G12" s="98">
        <v>0.1</v>
      </c>
      <c r="H12" s="98">
        <v>0.1</v>
      </c>
      <c r="I12" s="72">
        <f t="shared" si="0"/>
        <v>1.0000000000000002E-2</v>
      </c>
      <c r="J12" s="20"/>
      <c r="K12" s="20"/>
      <c r="L12" s="72"/>
      <c r="M12" s="72"/>
      <c r="N12" s="23">
        <v>1</v>
      </c>
      <c r="O12" s="21"/>
      <c r="P12" s="100">
        <v>3</v>
      </c>
      <c r="Q12" s="16">
        <f t="shared" si="1"/>
        <v>0</v>
      </c>
      <c r="R12" s="24" t="s">
        <v>119</v>
      </c>
      <c r="S12" s="87"/>
      <c r="T12" s="31" t="s">
        <v>67</v>
      </c>
      <c r="U12" s="82">
        <f>N12*P12</f>
        <v>3</v>
      </c>
    </row>
    <row r="13" spans="1:27" ht="18" customHeight="1" x14ac:dyDescent="0.35">
      <c r="A13" s="7">
        <f t="shared" si="2"/>
        <v>3</v>
      </c>
      <c r="B13" s="99" t="s">
        <v>118</v>
      </c>
      <c r="C13" s="7" t="s">
        <v>70</v>
      </c>
      <c r="D13" s="101" t="s">
        <v>134</v>
      </c>
      <c r="E13" s="19" t="s">
        <v>79</v>
      </c>
      <c r="F13" s="19" t="s">
        <v>65</v>
      </c>
      <c r="G13" s="98">
        <v>0.05</v>
      </c>
      <c r="H13" s="98">
        <v>0.05</v>
      </c>
      <c r="I13" s="72">
        <v>0.01</v>
      </c>
      <c r="J13" s="20"/>
      <c r="K13" s="20"/>
      <c r="L13" s="72"/>
      <c r="M13" s="72"/>
      <c r="N13" s="23">
        <v>1</v>
      </c>
      <c r="O13" s="21"/>
      <c r="P13" s="100">
        <v>1</v>
      </c>
      <c r="Q13" s="16">
        <f t="shared" ref="Q13" si="3">N13*O13*P13</f>
        <v>0</v>
      </c>
      <c r="R13" s="24" t="s">
        <v>119</v>
      </c>
      <c r="S13" s="87"/>
      <c r="T13" s="31" t="s">
        <v>67</v>
      </c>
      <c r="U13" s="82">
        <f>N13*P13</f>
        <v>1</v>
      </c>
    </row>
    <row r="14" spans="1:27" ht="18" customHeight="1" x14ac:dyDescent="0.35">
      <c r="A14" s="7">
        <f t="shared" si="2"/>
        <v>4</v>
      </c>
      <c r="B14" s="99" t="s">
        <v>118</v>
      </c>
      <c r="C14" s="7" t="s">
        <v>70</v>
      </c>
      <c r="D14" s="101" t="s">
        <v>134</v>
      </c>
      <c r="E14" s="19" t="s">
        <v>79</v>
      </c>
      <c r="F14" s="19" t="s">
        <v>120</v>
      </c>
      <c r="G14" s="20"/>
      <c r="H14" s="20"/>
      <c r="I14" s="72"/>
      <c r="J14" s="98">
        <v>0.54</v>
      </c>
      <c r="K14" s="98">
        <v>1.37</v>
      </c>
      <c r="L14" s="72">
        <f t="shared" ref="L14" si="4">J14*K14</f>
        <v>0.73980000000000012</v>
      </c>
      <c r="M14" s="103">
        <f>L14-(I13*P13)-(I12*P12)-(I11*P11)</f>
        <v>0.65480000000000005</v>
      </c>
      <c r="N14" s="23">
        <v>1</v>
      </c>
      <c r="O14" s="21">
        <v>680</v>
      </c>
      <c r="P14" s="100">
        <v>1</v>
      </c>
      <c r="Q14" s="16">
        <f>N14*O14*P14*M14</f>
        <v>445.26400000000001</v>
      </c>
      <c r="R14" s="24" t="s">
        <v>119</v>
      </c>
      <c r="S14" s="87"/>
      <c r="T14" s="31" t="s">
        <v>67</v>
      </c>
      <c r="U14" s="82">
        <f>N14*P14*M14</f>
        <v>0.65480000000000005</v>
      </c>
      <c r="AA14" s="102"/>
    </row>
    <row r="15" spans="1:27" ht="18" customHeight="1" x14ac:dyDescent="0.35">
      <c r="A15" s="7">
        <f t="shared" si="2"/>
        <v>5</v>
      </c>
      <c r="B15" s="99" t="s">
        <v>118</v>
      </c>
      <c r="C15" s="7" t="s">
        <v>70</v>
      </c>
      <c r="D15" s="101" t="s">
        <v>134</v>
      </c>
      <c r="E15" s="19" t="s">
        <v>79</v>
      </c>
      <c r="F15" s="19" t="s">
        <v>65</v>
      </c>
      <c r="G15" s="98">
        <v>0.1</v>
      </c>
      <c r="H15" s="98">
        <v>0.1</v>
      </c>
      <c r="I15" s="72">
        <f t="shared" ref="I15" si="5">G15*H15</f>
        <v>1.0000000000000002E-2</v>
      </c>
      <c r="J15" s="20"/>
      <c r="K15" s="20"/>
      <c r="L15" s="72"/>
      <c r="M15" s="72"/>
      <c r="N15" s="23">
        <v>1</v>
      </c>
      <c r="O15" s="21"/>
      <c r="P15" s="100">
        <v>2</v>
      </c>
      <c r="Q15" s="16">
        <f t="shared" ref="Q15" si="6">N15*O15*P15</f>
        <v>0</v>
      </c>
      <c r="R15" s="24" t="s">
        <v>119</v>
      </c>
      <c r="S15" s="87"/>
      <c r="T15" s="31" t="s">
        <v>67</v>
      </c>
      <c r="U15" s="82">
        <f t="shared" ref="U15" si="7">N15*P15</f>
        <v>2</v>
      </c>
    </row>
    <row r="16" spans="1:27" ht="18" customHeight="1" x14ac:dyDescent="0.35">
      <c r="A16" s="7">
        <f t="shared" si="2"/>
        <v>6</v>
      </c>
      <c r="B16" s="99" t="s">
        <v>118</v>
      </c>
      <c r="C16" s="7" t="s">
        <v>70</v>
      </c>
      <c r="D16" s="101" t="s">
        <v>134</v>
      </c>
      <c r="E16" s="19" t="s">
        <v>79</v>
      </c>
      <c r="F16" s="19" t="s">
        <v>120</v>
      </c>
      <c r="G16" s="20"/>
      <c r="H16" s="20"/>
      <c r="I16" s="72"/>
      <c r="J16" s="98">
        <v>0.25</v>
      </c>
      <c r="K16" s="98">
        <v>0.3</v>
      </c>
      <c r="L16" s="72">
        <f t="shared" ref="L16" si="8">J16*K16</f>
        <v>7.4999999999999997E-2</v>
      </c>
      <c r="M16" s="103">
        <f t="shared" ref="M16" si="9">L16-(I15*P15)</f>
        <v>5.4999999999999993E-2</v>
      </c>
      <c r="N16" s="23">
        <v>1</v>
      </c>
      <c r="O16" s="21">
        <v>680</v>
      </c>
      <c r="P16" s="100">
        <v>1</v>
      </c>
      <c r="Q16" s="16">
        <f>N16*O16*P16*M16</f>
        <v>37.4</v>
      </c>
      <c r="R16" s="24" t="s">
        <v>119</v>
      </c>
      <c r="S16" s="87"/>
      <c r="T16" s="31" t="s">
        <v>67</v>
      </c>
      <c r="U16" s="82">
        <f>N16*P16*M16</f>
        <v>5.4999999999999993E-2</v>
      </c>
      <c r="AA16" s="102"/>
    </row>
    <row r="17" spans="1:27" ht="18" customHeight="1" x14ac:dyDescent="0.35">
      <c r="A17" s="7">
        <f t="shared" si="2"/>
        <v>7</v>
      </c>
      <c r="B17" s="99" t="s">
        <v>118</v>
      </c>
      <c r="C17" s="7" t="s">
        <v>69</v>
      </c>
      <c r="D17" s="101" t="s">
        <v>134</v>
      </c>
      <c r="E17" s="19" t="s">
        <v>79</v>
      </c>
      <c r="F17" s="19" t="s">
        <v>64</v>
      </c>
      <c r="G17" s="98">
        <v>0.05</v>
      </c>
      <c r="H17" s="98">
        <v>0.3</v>
      </c>
      <c r="I17" s="72">
        <f t="shared" ref="I17:I18" si="10">G17*H17</f>
        <v>1.4999999999999999E-2</v>
      </c>
      <c r="J17" s="20"/>
      <c r="K17" s="20"/>
      <c r="L17" s="72"/>
      <c r="M17" s="72"/>
      <c r="N17" s="23">
        <v>1</v>
      </c>
      <c r="O17" s="21"/>
      <c r="P17" s="100">
        <v>3</v>
      </c>
      <c r="Q17" s="16">
        <f t="shared" ref="Q17:Q19" si="11">N17*O17*P17</f>
        <v>0</v>
      </c>
      <c r="R17" s="24" t="s">
        <v>119</v>
      </c>
      <c r="T17" s="31" t="s">
        <v>67</v>
      </c>
      <c r="U17" s="82">
        <f>N17*P17</f>
        <v>3</v>
      </c>
    </row>
    <row r="18" spans="1:27" ht="18" customHeight="1" x14ac:dyDescent="0.35">
      <c r="A18" s="7">
        <f t="shared" si="2"/>
        <v>8</v>
      </c>
      <c r="B18" s="99" t="s">
        <v>118</v>
      </c>
      <c r="C18" s="7" t="s">
        <v>69</v>
      </c>
      <c r="D18" s="101" t="s">
        <v>134</v>
      </c>
      <c r="E18" s="19" t="s">
        <v>79</v>
      </c>
      <c r="F18" s="19" t="s">
        <v>65</v>
      </c>
      <c r="G18" s="98">
        <v>0.1</v>
      </c>
      <c r="H18" s="98">
        <v>0.1</v>
      </c>
      <c r="I18" s="72">
        <f t="shared" si="10"/>
        <v>1.0000000000000002E-2</v>
      </c>
      <c r="J18" s="20"/>
      <c r="K18" s="20"/>
      <c r="L18" s="72"/>
      <c r="M18" s="72"/>
      <c r="N18" s="23">
        <v>1</v>
      </c>
      <c r="O18" s="21"/>
      <c r="P18" s="100">
        <v>3</v>
      </c>
      <c r="Q18" s="16">
        <f t="shared" si="11"/>
        <v>0</v>
      </c>
      <c r="R18" s="24" t="s">
        <v>119</v>
      </c>
      <c r="S18" s="87"/>
      <c r="T18" s="31" t="s">
        <v>67</v>
      </c>
      <c r="U18" s="82">
        <f>N18*P18</f>
        <v>3</v>
      </c>
    </row>
    <row r="19" spans="1:27" ht="18" customHeight="1" x14ac:dyDescent="0.35">
      <c r="A19" s="7">
        <f t="shared" si="2"/>
        <v>9</v>
      </c>
      <c r="B19" s="99" t="s">
        <v>118</v>
      </c>
      <c r="C19" s="7" t="s">
        <v>69</v>
      </c>
      <c r="D19" s="101" t="s">
        <v>134</v>
      </c>
      <c r="E19" s="19" t="s">
        <v>79</v>
      </c>
      <c r="F19" s="19" t="s">
        <v>65</v>
      </c>
      <c r="G19" s="98">
        <v>0.05</v>
      </c>
      <c r="H19" s="98">
        <v>0.05</v>
      </c>
      <c r="I19" s="72">
        <v>0.01</v>
      </c>
      <c r="J19" s="20"/>
      <c r="K19" s="20"/>
      <c r="L19" s="72"/>
      <c r="M19" s="72"/>
      <c r="N19" s="23">
        <v>1</v>
      </c>
      <c r="O19" s="21"/>
      <c r="P19" s="100">
        <v>1</v>
      </c>
      <c r="Q19" s="16">
        <f t="shared" si="11"/>
        <v>0</v>
      </c>
      <c r="R19" s="24" t="s">
        <v>119</v>
      </c>
      <c r="S19" s="87"/>
      <c r="T19" s="31" t="s">
        <v>67</v>
      </c>
      <c r="U19" s="82">
        <f>N19*P19</f>
        <v>1</v>
      </c>
    </row>
    <row r="20" spans="1:27" ht="18" customHeight="1" x14ac:dyDescent="0.35">
      <c r="A20" s="7">
        <f t="shared" si="2"/>
        <v>10</v>
      </c>
      <c r="B20" s="99" t="s">
        <v>118</v>
      </c>
      <c r="C20" s="7" t="s">
        <v>69</v>
      </c>
      <c r="D20" s="101" t="s">
        <v>134</v>
      </c>
      <c r="E20" s="19" t="s">
        <v>79</v>
      </c>
      <c r="F20" s="19" t="s">
        <v>120</v>
      </c>
      <c r="G20" s="20"/>
      <c r="H20" s="20"/>
      <c r="I20" s="72"/>
      <c r="J20" s="98">
        <v>0.5</v>
      </c>
      <c r="K20" s="98">
        <v>1.35</v>
      </c>
      <c r="L20" s="72">
        <f t="shared" ref="L20" si="12">J20*K20</f>
        <v>0.67500000000000004</v>
      </c>
      <c r="M20" s="103">
        <f>L20-(I19*P19)-(I18*P18)-(I17*P17)</f>
        <v>0.59</v>
      </c>
      <c r="N20" s="23">
        <v>1</v>
      </c>
      <c r="O20" s="21">
        <v>680</v>
      </c>
      <c r="P20" s="100">
        <v>1</v>
      </c>
      <c r="Q20" s="16">
        <f>N20*O20*P20*M20</f>
        <v>401.2</v>
      </c>
      <c r="R20" s="24" t="s">
        <v>119</v>
      </c>
      <c r="S20" s="87"/>
      <c r="T20" s="31" t="s">
        <v>67</v>
      </c>
      <c r="U20" s="82">
        <f>N20*P20*M20</f>
        <v>0.59</v>
      </c>
      <c r="AA20" s="102"/>
    </row>
    <row r="21" spans="1:27" ht="18" customHeight="1" x14ac:dyDescent="0.35">
      <c r="A21" s="7">
        <f t="shared" si="2"/>
        <v>11</v>
      </c>
      <c r="B21" s="99" t="s">
        <v>118</v>
      </c>
      <c r="C21" s="7" t="s">
        <v>69</v>
      </c>
      <c r="D21" s="101" t="s">
        <v>134</v>
      </c>
      <c r="E21" s="19" t="s">
        <v>79</v>
      </c>
      <c r="F21" s="19" t="s">
        <v>65</v>
      </c>
      <c r="G21" s="98">
        <v>0.1</v>
      </c>
      <c r="H21" s="98">
        <v>0.1</v>
      </c>
      <c r="I21" s="72">
        <f t="shared" ref="I21" si="13">G21*H21</f>
        <v>1.0000000000000002E-2</v>
      </c>
      <c r="J21" s="20"/>
      <c r="K21" s="20"/>
      <c r="L21" s="72"/>
      <c r="M21" s="72"/>
      <c r="N21" s="23">
        <v>1</v>
      </c>
      <c r="O21" s="21"/>
      <c r="P21" s="100">
        <v>2</v>
      </c>
      <c r="Q21" s="16">
        <f t="shared" ref="Q21" si="14">N21*O21*P21</f>
        <v>0</v>
      </c>
      <c r="R21" s="24" t="s">
        <v>119</v>
      </c>
      <c r="S21" s="87"/>
      <c r="T21" s="31" t="s">
        <v>67</v>
      </c>
      <c r="U21" s="82">
        <f t="shared" ref="U21" si="15">N21*P21</f>
        <v>2</v>
      </c>
    </row>
    <row r="22" spans="1:27" ht="18" customHeight="1" x14ac:dyDescent="0.35">
      <c r="A22" s="7">
        <f t="shared" si="2"/>
        <v>12</v>
      </c>
      <c r="B22" s="99" t="s">
        <v>118</v>
      </c>
      <c r="C22" s="7" t="s">
        <v>69</v>
      </c>
      <c r="D22" s="101" t="s">
        <v>134</v>
      </c>
      <c r="E22" s="19" t="s">
        <v>79</v>
      </c>
      <c r="F22" s="19" t="s">
        <v>120</v>
      </c>
      <c r="G22" s="20"/>
      <c r="H22" s="20"/>
      <c r="I22" s="72"/>
      <c r="J22" s="98">
        <v>0.25</v>
      </c>
      <c r="K22" s="98">
        <v>0.3</v>
      </c>
      <c r="L22" s="72">
        <f t="shared" ref="L22" si="16">J22*K22</f>
        <v>7.4999999999999997E-2</v>
      </c>
      <c r="M22" s="103">
        <f t="shared" ref="M22" si="17">L22-(I21*P21)</f>
        <v>5.4999999999999993E-2</v>
      </c>
      <c r="N22" s="23">
        <v>1</v>
      </c>
      <c r="O22" s="21">
        <v>680</v>
      </c>
      <c r="P22" s="100">
        <v>1</v>
      </c>
      <c r="Q22" s="16">
        <f>N22*O22*P22*M22</f>
        <v>37.4</v>
      </c>
      <c r="R22" s="24" t="s">
        <v>119</v>
      </c>
      <c r="S22" s="87"/>
      <c r="T22" s="31" t="s">
        <v>67</v>
      </c>
      <c r="U22" s="82">
        <f>N22*P22*M22</f>
        <v>5.4999999999999993E-2</v>
      </c>
      <c r="AA22" s="102"/>
    </row>
    <row r="23" spans="1:27" ht="18" customHeight="1" x14ac:dyDescent="0.35">
      <c r="A23" s="7">
        <f t="shared" si="2"/>
        <v>13</v>
      </c>
      <c r="B23" s="99" t="s">
        <v>118</v>
      </c>
      <c r="C23" s="7" t="s">
        <v>93</v>
      </c>
      <c r="D23" s="101" t="s">
        <v>134</v>
      </c>
      <c r="E23" s="19" t="s">
        <v>79</v>
      </c>
      <c r="F23" s="19" t="s">
        <v>64</v>
      </c>
      <c r="G23" s="98">
        <v>0.05</v>
      </c>
      <c r="H23" s="98">
        <v>0.3</v>
      </c>
      <c r="I23" s="72">
        <f t="shared" ref="I23:I24" si="18">G23*H23</f>
        <v>1.4999999999999999E-2</v>
      </c>
      <c r="J23" s="20"/>
      <c r="K23" s="20"/>
      <c r="L23" s="72"/>
      <c r="M23" s="72"/>
      <c r="N23" s="23">
        <v>1</v>
      </c>
      <c r="O23" s="21"/>
      <c r="P23" s="100">
        <v>3</v>
      </c>
      <c r="Q23" s="16">
        <f t="shared" ref="Q23:Q25" si="19">N23*O23*P23</f>
        <v>0</v>
      </c>
      <c r="R23" s="24" t="s">
        <v>119</v>
      </c>
      <c r="T23" s="31" t="s">
        <v>67</v>
      </c>
      <c r="U23" s="82">
        <f>N23*P23</f>
        <v>3</v>
      </c>
    </row>
    <row r="24" spans="1:27" ht="18" customHeight="1" x14ac:dyDescent="0.35">
      <c r="A24" s="7">
        <f t="shared" si="2"/>
        <v>14</v>
      </c>
      <c r="B24" s="99" t="s">
        <v>118</v>
      </c>
      <c r="C24" s="7" t="s">
        <v>93</v>
      </c>
      <c r="D24" s="101" t="s">
        <v>134</v>
      </c>
      <c r="E24" s="19" t="s">
        <v>79</v>
      </c>
      <c r="F24" s="19" t="s">
        <v>65</v>
      </c>
      <c r="G24" s="98">
        <v>0.1</v>
      </c>
      <c r="H24" s="98">
        <v>0.1</v>
      </c>
      <c r="I24" s="72">
        <f t="shared" si="18"/>
        <v>1.0000000000000002E-2</v>
      </c>
      <c r="J24" s="20"/>
      <c r="K24" s="20"/>
      <c r="L24" s="72"/>
      <c r="M24" s="72"/>
      <c r="N24" s="23">
        <v>1</v>
      </c>
      <c r="O24" s="21"/>
      <c r="P24" s="100">
        <v>3</v>
      </c>
      <c r="Q24" s="16">
        <f t="shared" si="19"/>
        <v>0</v>
      </c>
      <c r="R24" s="24" t="s">
        <v>119</v>
      </c>
      <c r="S24" s="87"/>
      <c r="T24" s="31" t="s">
        <v>67</v>
      </c>
      <c r="U24" s="82">
        <f>N24*P24</f>
        <v>3</v>
      </c>
    </row>
    <row r="25" spans="1:27" ht="18" customHeight="1" x14ac:dyDescent="0.35">
      <c r="A25" s="7">
        <f t="shared" si="2"/>
        <v>15</v>
      </c>
      <c r="B25" s="99" t="s">
        <v>118</v>
      </c>
      <c r="C25" s="7" t="s">
        <v>93</v>
      </c>
      <c r="D25" s="101" t="s">
        <v>134</v>
      </c>
      <c r="E25" s="19" t="s">
        <v>79</v>
      </c>
      <c r="F25" s="19" t="s">
        <v>65</v>
      </c>
      <c r="G25" s="98">
        <v>0.05</v>
      </c>
      <c r="H25" s="98">
        <v>0.05</v>
      </c>
      <c r="I25" s="72">
        <v>0.01</v>
      </c>
      <c r="J25" s="20"/>
      <c r="K25" s="20"/>
      <c r="L25" s="72"/>
      <c r="M25" s="72"/>
      <c r="N25" s="23">
        <v>1</v>
      </c>
      <c r="O25" s="21"/>
      <c r="P25" s="100">
        <v>1</v>
      </c>
      <c r="Q25" s="16">
        <f t="shared" si="19"/>
        <v>0</v>
      </c>
      <c r="R25" s="24" t="s">
        <v>119</v>
      </c>
      <c r="S25" s="87"/>
      <c r="T25" s="31" t="s">
        <v>67</v>
      </c>
      <c r="U25" s="82">
        <f>N25*P25</f>
        <v>1</v>
      </c>
    </row>
    <row r="26" spans="1:27" ht="18" customHeight="1" x14ac:dyDescent="0.35">
      <c r="A26" s="7">
        <f t="shared" si="2"/>
        <v>16</v>
      </c>
      <c r="B26" s="99" t="s">
        <v>118</v>
      </c>
      <c r="C26" s="7" t="s">
        <v>93</v>
      </c>
      <c r="D26" s="101" t="s">
        <v>134</v>
      </c>
      <c r="E26" s="19" t="s">
        <v>79</v>
      </c>
      <c r="F26" s="19" t="s">
        <v>120</v>
      </c>
      <c r="G26" s="20"/>
      <c r="H26" s="20"/>
      <c r="I26" s="72"/>
      <c r="J26" s="98">
        <v>0.48</v>
      </c>
      <c r="K26" s="98">
        <v>1.35</v>
      </c>
      <c r="L26" s="72">
        <f t="shared" ref="L26" si="20">J26*K26</f>
        <v>0.64800000000000002</v>
      </c>
      <c r="M26" s="103">
        <f>L26-(I25*P25)-(I24*P24)-(I23*P23)</f>
        <v>0.56299999999999994</v>
      </c>
      <c r="N26" s="23">
        <v>1</v>
      </c>
      <c r="O26" s="21">
        <v>680</v>
      </c>
      <c r="P26" s="100">
        <v>1</v>
      </c>
      <c r="Q26" s="16">
        <f>N26*O26*P26*M26</f>
        <v>382.84</v>
      </c>
      <c r="R26" s="24" t="s">
        <v>119</v>
      </c>
      <c r="S26" s="87"/>
      <c r="T26" s="31" t="s">
        <v>67</v>
      </c>
      <c r="U26" s="82">
        <f>N26*P26*M26</f>
        <v>0.56299999999999994</v>
      </c>
      <c r="AA26" s="102"/>
    </row>
    <row r="27" spans="1:27" ht="18" customHeight="1" x14ac:dyDescent="0.35">
      <c r="A27" s="7">
        <f t="shared" si="2"/>
        <v>17</v>
      </c>
      <c r="B27" s="99" t="s">
        <v>118</v>
      </c>
      <c r="C27" s="7" t="s">
        <v>93</v>
      </c>
      <c r="D27" s="101" t="s">
        <v>134</v>
      </c>
      <c r="E27" s="19" t="s">
        <v>79</v>
      </c>
      <c r="F27" s="19" t="s">
        <v>65</v>
      </c>
      <c r="G27" s="98">
        <v>0.1</v>
      </c>
      <c r="H27" s="98">
        <v>0.1</v>
      </c>
      <c r="I27" s="72">
        <f t="shared" ref="I27" si="21">G27*H27</f>
        <v>1.0000000000000002E-2</v>
      </c>
      <c r="J27" s="20"/>
      <c r="K27" s="20"/>
      <c r="L27" s="72"/>
      <c r="M27" s="72"/>
      <c r="N27" s="23">
        <v>1</v>
      </c>
      <c r="O27" s="21"/>
      <c r="P27" s="100">
        <v>2</v>
      </c>
      <c r="Q27" s="16">
        <f t="shared" ref="Q27" si="22">N27*O27*P27</f>
        <v>0</v>
      </c>
      <c r="R27" s="24" t="s">
        <v>119</v>
      </c>
      <c r="S27" s="87"/>
      <c r="T27" s="31" t="s">
        <v>67</v>
      </c>
      <c r="U27" s="82">
        <f t="shared" ref="U27" si="23">N27*P27</f>
        <v>2</v>
      </c>
    </row>
    <row r="28" spans="1:27" ht="18" customHeight="1" x14ac:dyDescent="0.35">
      <c r="A28" s="7">
        <f t="shared" si="2"/>
        <v>18</v>
      </c>
      <c r="B28" s="99" t="s">
        <v>118</v>
      </c>
      <c r="C28" s="7" t="s">
        <v>93</v>
      </c>
      <c r="D28" s="101" t="s">
        <v>134</v>
      </c>
      <c r="E28" s="19" t="s">
        <v>79</v>
      </c>
      <c r="F28" s="19" t="s">
        <v>120</v>
      </c>
      <c r="G28" s="20"/>
      <c r="H28" s="20"/>
      <c r="I28" s="72"/>
      <c r="J28" s="98">
        <v>0.25</v>
      </c>
      <c r="K28" s="98">
        <v>0.3</v>
      </c>
      <c r="L28" s="72">
        <f t="shared" ref="L28" si="24">J28*K28</f>
        <v>7.4999999999999997E-2</v>
      </c>
      <c r="M28" s="103">
        <f t="shared" ref="M28" si="25">L28-(I27*P27)</f>
        <v>5.4999999999999993E-2</v>
      </c>
      <c r="N28" s="23">
        <v>1</v>
      </c>
      <c r="O28" s="21">
        <v>680</v>
      </c>
      <c r="P28" s="100">
        <v>1</v>
      </c>
      <c r="Q28" s="16">
        <f>N28*O28*P28*M28</f>
        <v>37.4</v>
      </c>
      <c r="R28" s="24" t="s">
        <v>119</v>
      </c>
      <c r="S28" s="87"/>
      <c r="T28" s="31" t="s">
        <v>67</v>
      </c>
      <c r="U28" s="82">
        <f>N28*P28*M28</f>
        <v>5.4999999999999993E-2</v>
      </c>
      <c r="AA28" s="102"/>
    </row>
    <row r="29" spans="1:27" ht="18" customHeight="1" x14ac:dyDescent="0.35">
      <c r="T29" s="31" t="s">
        <v>67</v>
      </c>
    </row>
    <row r="30" spans="1:27" ht="18" customHeight="1" x14ac:dyDescent="0.35">
      <c r="A30" s="8" t="s">
        <v>68</v>
      </c>
      <c r="B30" s="91"/>
      <c r="T30" s="31" t="s">
        <v>67</v>
      </c>
    </row>
    <row r="31" spans="1:27" ht="18" customHeight="1" x14ac:dyDescent="0.35">
      <c r="A31" s="7">
        <v>1</v>
      </c>
      <c r="B31" s="99" t="s">
        <v>121</v>
      </c>
      <c r="C31" s="7" t="s">
        <v>110</v>
      </c>
      <c r="D31" s="101" t="s">
        <v>133</v>
      </c>
      <c r="E31" s="19" t="s">
        <v>79</v>
      </c>
      <c r="F31" s="19" t="s">
        <v>64</v>
      </c>
      <c r="G31" s="98">
        <v>0.05</v>
      </c>
      <c r="H31" s="98">
        <v>0.3</v>
      </c>
      <c r="I31" s="72">
        <f t="shared" ref="I31:I32" si="26">G31*H31</f>
        <v>1.4999999999999999E-2</v>
      </c>
      <c r="J31" s="20"/>
      <c r="K31" s="20"/>
      <c r="L31" s="72"/>
      <c r="M31" s="72"/>
      <c r="N31" s="23">
        <v>1</v>
      </c>
      <c r="O31" s="21"/>
      <c r="P31" s="100">
        <v>3</v>
      </c>
      <c r="Q31" s="16">
        <f t="shared" ref="Q31:Q33" si="27">N31*O31*P31</f>
        <v>0</v>
      </c>
      <c r="R31" s="24" t="s">
        <v>119</v>
      </c>
      <c r="S31" s="5" t="s">
        <v>121</v>
      </c>
      <c r="T31" s="31" t="s">
        <v>67</v>
      </c>
      <c r="U31" s="82">
        <f>N31*P31</f>
        <v>3</v>
      </c>
    </row>
    <row r="32" spans="1:27" ht="18" customHeight="1" x14ac:dyDescent="0.35">
      <c r="A32" s="7">
        <f t="shared" ref="A32:A54" si="28">A31+1</f>
        <v>2</v>
      </c>
      <c r="B32" s="99" t="s">
        <v>121</v>
      </c>
      <c r="C32" s="7" t="s">
        <v>110</v>
      </c>
      <c r="D32" s="101" t="s">
        <v>133</v>
      </c>
      <c r="E32" s="19" t="s">
        <v>79</v>
      </c>
      <c r="F32" s="19" t="s">
        <v>65</v>
      </c>
      <c r="G32" s="98">
        <v>0.1</v>
      </c>
      <c r="H32" s="98">
        <v>0.1</v>
      </c>
      <c r="I32" s="72">
        <f t="shared" si="26"/>
        <v>1.0000000000000002E-2</v>
      </c>
      <c r="J32" s="20"/>
      <c r="K32" s="20"/>
      <c r="L32" s="72"/>
      <c r="M32" s="72"/>
      <c r="N32" s="23">
        <v>1</v>
      </c>
      <c r="O32" s="21"/>
      <c r="P32" s="100">
        <v>2</v>
      </c>
      <c r="Q32" s="16">
        <f t="shared" si="27"/>
        <v>0</v>
      </c>
      <c r="R32" s="24" t="s">
        <v>119</v>
      </c>
      <c r="S32" s="87"/>
      <c r="T32" s="31" t="s">
        <v>67</v>
      </c>
      <c r="U32" s="82">
        <f>N32*P32</f>
        <v>2</v>
      </c>
    </row>
    <row r="33" spans="1:27" ht="18" customHeight="1" x14ac:dyDescent="0.35">
      <c r="A33" s="7">
        <f t="shared" si="28"/>
        <v>3</v>
      </c>
      <c r="B33" s="99" t="s">
        <v>121</v>
      </c>
      <c r="C33" s="7" t="s">
        <v>110</v>
      </c>
      <c r="D33" s="101" t="s">
        <v>133</v>
      </c>
      <c r="E33" s="19" t="s">
        <v>79</v>
      </c>
      <c r="F33" s="19" t="s">
        <v>65</v>
      </c>
      <c r="G33" s="98">
        <v>0.05</v>
      </c>
      <c r="H33" s="98">
        <v>0.05</v>
      </c>
      <c r="I33" s="72">
        <v>0.01</v>
      </c>
      <c r="J33" s="20"/>
      <c r="K33" s="20"/>
      <c r="L33" s="72"/>
      <c r="M33" s="72"/>
      <c r="N33" s="23">
        <v>1</v>
      </c>
      <c r="O33" s="21"/>
      <c r="P33" s="100">
        <v>1</v>
      </c>
      <c r="Q33" s="16">
        <f t="shared" si="27"/>
        <v>0</v>
      </c>
      <c r="R33" s="24" t="s">
        <v>119</v>
      </c>
      <c r="S33" s="87"/>
      <c r="T33" s="31" t="s">
        <v>67</v>
      </c>
      <c r="U33" s="82">
        <f>N33*P33</f>
        <v>1</v>
      </c>
    </row>
    <row r="34" spans="1:27" ht="18" customHeight="1" x14ac:dyDescent="0.35">
      <c r="A34" s="7">
        <f t="shared" si="28"/>
        <v>4</v>
      </c>
      <c r="B34" s="99" t="s">
        <v>121</v>
      </c>
      <c r="C34" s="7" t="s">
        <v>110</v>
      </c>
      <c r="D34" s="101" t="s">
        <v>133</v>
      </c>
      <c r="E34" s="19" t="s">
        <v>79</v>
      </c>
      <c r="F34" s="19" t="s">
        <v>120</v>
      </c>
      <c r="G34" s="20"/>
      <c r="H34" s="20"/>
      <c r="I34" s="72"/>
      <c r="J34" s="98">
        <v>0.5</v>
      </c>
      <c r="K34" s="98">
        <v>1.3</v>
      </c>
      <c r="L34" s="72">
        <f t="shared" ref="L34" si="29">J34*K34</f>
        <v>0.65</v>
      </c>
      <c r="M34" s="103">
        <f>L34-(I33*P33)-(I32*P32)-(I31*P31)</f>
        <v>0.57499999999999996</v>
      </c>
      <c r="N34" s="23">
        <v>1</v>
      </c>
      <c r="O34" s="21">
        <v>680</v>
      </c>
      <c r="P34" s="100">
        <v>1</v>
      </c>
      <c r="Q34" s="16">
        <f>N34*O34*P34*M34</f>
        <v>390.99999999999994</v>
      </c>
      <c r="R34" s="24" t="s">
        <v>119</v>
      </c>
      <c r="S34" s="87"/>
      <c r="T34" s="31" t="s">
        <v>67</v>
      </c>
      <c r="U34" s="82">
        <f>N34*P34*M34</f>
        <v>0.57499999999999996</v>
      </c>
      <c r="AA34" s="102"/>
    </row>
    <row r="35" spans="1:27" ht="18" customHeight="1" x14ac:dyDescent="0.35">
      <c r="A35" s="7">
        <f t="shared" si="28"/>
        <v>5</v>
      </c>
      <c r="B35" s="99" t="s">
        <v>121</v>
      </c>
      <c r="C35" s="7" t="s">
        <v>110</v>
      </c>
      <c r="D35" s="101" t="s">
        <v>133</v>
      </c>
      <c r="E35" s="19" t="s">
        <v>79</v>
      </c>
      <c r="F35" s="19" t="s">
        <v>123</v>
      </c>
      <c r="G35" s="98">
        <v>0.05</v>
      </c>
      <c r="H35" s="98">
        <v>0.1</v>
      </c>
      <c r="I35" s="72">
        <f t="shared" ref="I35" si="30">G35*H35</f>
        <v>5.000000000000001E-3</v>
      </c>
      <c r="J35" s="20"/>
      <c r="K35" s="20"/>
      <c r="L35" s="72"/>
      <c r="M35" s="72"/>
      <c r="N35" s="23">
        <v>1</v>
      </c>
      <c r="O35" s="21"/>
      <c r="P35" s="100">
        <v>4</v>
      </c>
      <c r="Q35" s="16">
        <f t="shared" ref="Q35" si="31">N35*O35*P35</f>
        <v>0</v>
      </c>
      <c r="R35" s="24" t="s">
        <v>119</v>
      </c>
      <c r="S35" s="87"/>
      <c r="T35" s="31" t="s">
        <v>67</v>
      </c>
      <c r="U35" s="82">
        <f t="shared" ref="U35" si="32">N35*P35</f>
        <v>4</v>
      </c>
    </row>
    <row r="36" spans="1:27" ht="18" customHeight="1" x14ac:dyDescent="0.35">
      <c r="A36" s="7">
        <f t="shared" si="28"/>
        <v>6</v>
      </c>
      <c r="B36" s="99" t="s">
        <v>121</v>
      </c>
      <c r="C36" s="7" t="s">
        <v>110</v>
      </c>
      <c r="D36" s="101" t="s">
        <v>133</v>
      </c>
      <c r="E36" s="19" t="s">
        <v>79</v>
      </c>
      <c r="F36" s="19" t="s">
        <v>120</v>
      </c>
      <c r="G36" s="20"/>
      <c r="H36" s="20"/>
      <c r="I36" s="72"/>
      <c r="J36" s="98">
        <v>0.75</v>
      </c>
      <c r="K36" s="98">
        <v>1</v>
      </c>
      <c r="L36" s="72">
        <f t="shared" ref="L36" si="33">J36*K36</f>
        <v>0.75</v>
      </c>
      <c r="M36" s="103">
        <f t="shared" ref="M36" si="34">L36-(I35*P35)</f>
        <v>0.73</v>
      </c>
      <c r="N36" s="23">
        <v>1</v>
      </c>
      <c r="O36" s="21">
        <v>680</v>
      </c>
      <c r="P36" s="100">
        <v>1</v>
      </c>
      <c r="Q36" s="16">
        <f>N36*O36*P36*M36</f>
        <v>496.4</v>
      </c>
      <c r="R36" s="24" t="s">
        <v>119</v>
      </c>
      <c r="S36" s="87"/>
      <c r="T36" s="31" t="s">
        <v>67</v>
      </c>
      <c r="U36" s="82">
        <f>N36*P36*M36</f>
        <v>0.73</v>
      </c>
      <c r="AA36" s="102"/>
    </row>
    <row r="37" spans="1:27" ht="18" customHeight="1" x14ac:dyDescent="0.35">
      <c r="A37" s="7">
        <f t="shared" si="28"/>
        <v>7</v>
      </c>
      <c r="B37" s="99" t="s">
        <v>121</v>
      </c>
      <c r="C37" s="7" t="s">
        <v>110</v>
      </c>
      <c r="D37" s="101" t="s">
        <v>133</v>
      </c>
      <c r="E37" s="19" t="s">
        <v>79</v>
      </c>
      <c r="F37" s="19" t="s">
        <v>65</v>
      </c>
      <c r="G37" s="98">
        <v>0.1</v>
      </c>
      <c r="H37" s="98">
        <v>0.1</v>
      </c>
      <c r="I37" s="72">
        <f t="shared" ref="I37" si="35">G37*H37</f>
        <v>1.0000000000000002E-2</v>
      </c>
      <c r="J37" s="20"/>
      <c r="K37" s="20"/>
      <c r="L37" s="72"/>
      <c r="M37" s="72"/>
      <c r="N37" s="23">
        <v>1</v>
      </c>
      <c r="O37" s="21"/>
      <c r="P37" s="100">
        <v>2</v>
      </c>
      <c r="Q37" s="16">
        <f t="shared" ref="Q37" si="36">N37*O37*P37</f>
        <v>0</v>
      </c>
      <c r="R37" s="24" t="s">
        <v>119</v>
      </c>
      <c r="S37" s="87"/>
      <c r="T37" s="31" t="s">
        <v>67</v>
      </c>
      <c r="U37" s="82">
        <f t="shared" ref="U37" si="37">N37*P37</f>
        <v>2</v>
      </c>
    </row>
    <row r="38" spans="1:27" ht="18" customHeight="1" x14ac:dyDescent="0.35">
      <c r="A38" s="7">
        <f t="shared" si="28"/>
        <v>8</v>
      </c>
      <c r="B38" s="99" t="s">
        <v>121</v>
      </c>
      <c r="C38" s="7" t="s">
        <v>110</v>
      </c>
      <c r="D38" s="101" t="s">
        <v>133</v>
      </c>
      <c r="E38" s="19" t="s">
        <v>79</v>
      </c>
      <c r="F38" s="19" t="s">
        <v>120</v>
      </c>
      <c r="G38" s="20"/>
      <c r="H38" s="20"/>
      <c r="I38" s="72"/>
      <c r="J38" s="98">
        <v>0.25</v>
      </c>
      <c r="K38" s="98">
        <v>0.3</v>
      </c>
      <c r="L38" s="72">
        <f t="shared" ref="L38" si="38">J38*K38</f>
        <v>7.4999999999999997E-2</v>
      </c>
      <c r="M38" s="103">
        <f t="shared" ref="M38" si="39">L38-(I37*P37)</f>
        <v>5.4999999999999993E-2</v>
      </c>
      <c r="N38" s="23">
        <v>1</v>
      </c>
      <c r="O38" s="21">
        <v>680</v>
      </c>
      <c r="P38" s="100">
        <v>1</v>
      </c>
      <c r="Q38" s="16">
        <f>N38*O38*P38*M38</f>
        <v>37.4</v>
      </c>
      <c r="R38" s="24" t="s">
        <v>119</v>
      </c>
      <c r="S38" s="87"/>
      <c r="T38" s="31" t="s">
        <v>67</v>
      </c>
      <c r="U38" s="82">
        <f>N38*P38*M38</f>
        <v>5.4999999999999993E-2</v>
      </c>
      <c r="AA38" s="102"/>
    </row>
    <row r="39" spans="1:27" ht="18" customHeight="1" x14ac:dyDescent="0.35">
      <c r="A39" s="7">
        <f t="shared" si="28"/>
        <v>9</v>
      </c>
      <c r="B39" s="99" t="s">
        <v>121</v>
      </c>
      <c r="C39" s="7" t="s">
        <v>109</v>
      </c>
      <c r="D39" s="101" t="s">
        <v>133</v>
      </c>
      <c r="E39" s="19" t="s">
        <v>79</v>
      </c>
      <c r="F39" s="19" t="s">
        <v>64</v>
      </c>
      <c r="G39" s="98">
        <v>0.05</v>
      </c>
      <c r="H39" s="98">
        <v>0.3</v>
      </c>
      <c r="I39" s="72">
        <f t="shared" ref="I39:I40" si="40">G39*H39</f>
        <v>1.4999999999999999E-2</v>
      </c>
      <c r="J39" s="20"/>
      <c r="K39" s="20"/>
      <c r="L39" s="72"/>
      <c r="M39" s="72"/>
      <c r="N39" s="23">
        <v>1</v>
      </c>
      <c r="O39" s="21"/>
      <c r="P39" s="100">
        <v>3</v>
      </c>
      <c r="Q39" s="16">
        <f t="shared" ref="Q39:Q41" si="41">N39*O39*P39</f>
        <v>0</v>
      </c>
      <c r="R39" s="24" t="s">
        <v>119</v>
      </c>
      <c r="T39" s="31" t="s">
        <v>67</v>
      </c>
      <c r="U39" s="82">
        <f>N39*P39</f>
        <v>3</v>
      </c>
    </row>
    <row r="40" spans="1:27" ht="18" customHeight="1" x14ac:dyDescent="0.35">
      <c r="A40" s="7">
        <f t="shared" si="28"/>
        <v>10</v>
      </c>
      <c r="B40" s="99" t="s">
        <v>121</v>
      </c>
      <c r="C40" s="7" t="s">
        <v>109</v>
      </c>
      <c r="D40" s="101" t="s">
        <v>133</v>
      </c>
      <c r="E40" s="19" t="s">
        <v>79</v>
      </c>
      <c r="F40" s="19" t="s">
        <v>65</v>
      </c>
      <c r="G40" s="98">
        <v>0.1</v>
      </c>
      <c r="H40" s="98">
        <v>0.1</v>
      </c>
      <c r="I40" s="72">
        <f t="shared" si="40"/>
        <v>1.0000000000000002E-2</v>
      </c>
      <c r="J40" s="20"/>
      <c r="K40" s="20"/>
      <c r="L40" s="72"/>
      <c r="M40" s="72"/>
      <c r="N40" s="23">
        <v>1</v>
      </c>
      <c r="O40" s="21"/>
      <c r="P40" s="100">
        <v>2</v>
      </c>
      <c r="Q40" s="16">
        <f t="shared" si="41"/>
        <v>0</v>
      </c>
      <c r="R40" s="24" t="s">
        <v>119</v>
      </c>
      <c r="S40" s="87"/>
      <c r="T40" s="31" t="s">
        <v>67</v>
      </c>
      <c r="U40" s="82">
        <f>N40*P40</f>
        <v>2</v>
      </c>
    </row>
    <row r="41" spans="1:27" ht="18" customHeight="1" x14ac:dyDescent="0.35">
      <c r="A41" s="7">
        <f t="shared" si="28"/>
        <v>11</v>
      </c>
      <c r="B41" s="99" t="s">
        <v>121</v>
      </c>
      <c r="C41" s="7" t="s">
        <v>109</v>
      </c>
      <c r="D41" s="101" t="s">
        <v>133</v>
      </c>
      <c r="E41" s="19" t="s">
        <v>79</v>
      </c>
      <c r="F41" s="19" t="s">
        <v>65</v>
      </c>
      <c r="G41" s="98">
        <v>0.05</v>
      </c>
      <c r="H41" s="98">
        <v>0.05</v>
      </c>
      <c r="I41" s="72">
        <v>0.01</v>
      </c>
      <c r="J41" s="20"/>
      <c r="K41" s="20"/>
      <c r="L41" s="72"/>
      <c r="M41" s="72"/>
      <c r="N41" s="23">
        <v>1</v>
      </c>
      <c r="O41" s="21"/>
      <c r="P41" s="100">
        <v>1</v>
      </c>
      <c r="Q41" s="16">
        <f t="shared" si="41"/>
        <v>0</v>
      </c>
      <c r="R41" s="24" t="s">
        <v>119</v>
      </c>
      <c r="S41" s="87"/>
      <c r="T41" s="31" t="s">
        <v>67</v>
      </c>
      <c r="U41" s="82">
        <f>N41*P41</f>
        <v>1</v>
      </c>
    </row>
    <row r="42" spans="1:27" ht="18" customHeight="1" x14ac:dyDescent="0.35">
      <c r="A42" s="7">
        <f t="shared" si="28"/>
        <v>12</v>
      </c>
      <c r="B42" s="99" t="s">
        <v>121</v>
      </c>
      <c r="C42" s="7" t="s">
        <v>109</v>
      </c>
      <c r="D42" s="101" t="s">
        <v>133</v>
      </c>
      <c r="E42" s="19" t="s">
        <v>79</v>
      </c>
      <c r="F42" s="19" t="s">
        <v>120</v>
      </c>
      <c r="G42" s="20"/>
      <c r="H42" s="20"/>
      <c r="I42" s="72"/>
      <c r="J42" s="98">
        <v>0.5</v>
      </c>
      <c r="K42" s="98">
        <v>1.3</v>
      </c>
      <c r="L42" s="72">
        <f t="shared" ref="L42" si="42">J42*K42</f>
        <v>0.65</v>
      </c>
      <c r="M42" s="103">
        <f>L42-(I41*P41)-(I40*P40)-(I39*P39)</f>
        <v>0.57499999999999996</v>
      </c>
      <c r="N42" s="23">
        <v>1</v>
      </c>
      <c r="O42" s="21">
        <v>680</v>
      </c>
      <c r="P42" s="100">
        <v>1</v>
      </c>
      <c r="Q42" s="16">
        <f>N42*O42*P42*M42</f>
        <v>390.99999999999994</v>
      </c>
      <c r="R42" s="24" t="s">
        <v>119</v>
      </c>
      <c r="S42" s="87"/>
      <c r="T42" s="31" t="s">
        <v>67</v>
      </c>
      <c r="U42" s="82">
        <f>N42*P42*M42</f>
        <v>0.57499999999999996</v>
      </c>
      <c r="AA42" s="102"/>
    </row>
    <row r="43" spans="1:27" ht="18" customHeight="1" x14ac:dyDescent="0.35">
      <c r="A43" s="7">
        <f t="shared" si="28"/>
        <v>13</v>
      </c>
      <c r="B43" s="99" t="s">
        <v>121</v>
      </c>
      <c r="C43" s="7" t="s">
        <v>109</v>
      </c>
      <c r="D43" s="101" t="s">
        <v>133</v>
      </c>
      <c r="E43" s="19" t="s">
        <v>79</v>
      </c>
      <c r="F43" s="19" t="s">
        <v>123</v>
      </c>
      <c r="G43" s="98">
        <v>0.05</v>
      </c>
      <c r="H43" s="98">
        <v>0.1</v>
      </c>
      <c r="I43" s="72">
        <f t="shared" ref="I43" si="43">G43*H43</f>
        <v>5.000000000000001E-3</v>
      </c>
      <c r="J43" s="20"/>
      <c r="K43" s="20"/>
      <c r="L43" s="72"/>
      <c r="M43" s="72"/>
      <c r="N43" s="23">
        <v>1</v>
      </c>
      <c r="O43" s="21"/>
      <c r="P43" s="100">
        <v>4</v>
      </c>
      <c r="Q43" s="16">
        <f t="shared" ref="Q43" si="44">N43*O43*P43</f>
        <v>0</v>
      </c>
      <c r="R43" s="24" t="s">
        <v>119</v>
      </c>
      <c r="S43" s="87"/>
      <c r="T43" s="31" t="s">
        <v>67</v>
      </c>
      <c r="U43" s="82">
        <f t="shared" ref="U43" si="45">N43*P43</f>
        <v>4</v>
      </c>
    </row>
    <row r="44" spans="1:27" ht="18" customHeight="1" x14ac:dyDescent="0.35">
      <c r="A44" s="7">
        <f t="shared" si="28"/>
        <v>14</v>
      </c>
      <c r="B44" s="99" t="s">
        <v>121</v>
      </c>
      <c r="C44" s="7" t="s">
        <v>109</v>
      </c>
      <c r="D44" s="101" t="s">
        <v>133</v>
      </c>
      <c r="E44" s="19" t="s">
        <v>79</v>
      </c>
      <c r="F44" s="19" t="s">
        <v>120</v>
      </c>
      <c r="G44" s="20"/>
      <c r="H44" s="20"/>
      <c r="I44" s="72"/>
      <c r="J44" s="98">
        <v>0.75</v>
      </c>
      <c r="K44" s="98">
        <v>1</v>
      </c>
      <c r="L44" s="72">
        <f t="shared" ref="L44" si="46">J44*K44</f>
        <v>0.75</v>
      </c>
      <c r="M44" s="103">
        <f t="shared" ref="M44" si="47">L44-(I43*P43)</f>
        <v>0.73</v>
      </c>
      <c r="N44" s="23">
        <v>1</v>
      </c>
      <c r="O44" s="21">
        <v>680</v>
      </c>
      <c r="P44" s="100">
        <v>1</v>
      </c>
      <c r="Q44" s="16">
        <f>N44*O44*P44*M44</f>
        <v>496.4</v>
      </c>
      <c r="R44" s="24" t="s">
        <v>119</v>
      </c>
      <c r="S44" s="87"/>
      <c r="T44" s="31" t="s">
        <v>67</v>
      </c>
      <c r="U44" s="82">
        <f>N44*P44*M44</f>
        <v>0.73</v>
      </c>
      <c r="AA44" s="102"/>
    </row>
    <row r="45" spans="1:27" ht="18" customHeight="1" x14ac:dyDescent="0.35">
      <c r="A45" s="7">
        <f t="shared" si="28"/>
        <v>15</v>
      </c>
      <c r="B45" s="99" t="s">
        <v>121</v>
      </c>
      <c r="C45" s="7" t="s">
        <v>109</v>
      </c>
      <c r="D45" s="101" t="s">
        <v>133</v>
      </c>
      <c r="E45" s="19" t="s">
        <v>79</v>
      </c>
      <c r="F45" s="19" t="s">
        <v>65</v>
      </c>
      <c r="G45" s="98">
        <v>0.1</v>
      </c>
      <c r="H45" s="98">
        <v>0.1</v>
      </c>
      <c r="I45" s="72">
        <f t="shared" ref="I45" si="48">G45*H45</f>
        <v>1.0000000000000002E-2</v>
      </c>
      <c r="J45" s="20"/>
      <c r="K45" s="20"/>
      <c r="L45" s="72"/>
      <c r="M45" s="72"/>
      <c r="N45" s="23">
        <v>1</v>
      </c>
      <c r="O45" s="21"/>
      <c r="P45" s="100">
        <v>2</v>
      </c>
      <c r="Q45" s="16">
        <f t="shared" ref="Q45" si="49">N45*O45*P45</f>
        <v>0</v>
      </c>
      <c r="R45" s="24" t="s">
        <v>119</v>
      </c>
      <c r="S45" s="87"/>
      <c r="T45" s="31" t="s">
        <v>67</v>
      </c>
      <c r="U45" s="82">
        <f t="shared" ref="U45" si="50">N45*P45</f>
        <v>2</v>
      </c>
    </row>
    <row r="46" spans="1:27" ht="18" customHeight="1" x14ac:dyDescent="0.35">
      <c r="A46" s="7">
        <f t="shared" si="28"/>
        <v>16</v>
      </c>
      <c r="B46" s="99" t="s">
        <v>121</v>
      </c>
      <c r="C46" s="7" t="s">
        <v>109</v>
      </c>
      <c r="D46" s="101" t="s">
        <v>133</v>
      </c>
      <c r="E46" s="19" t="s">
        <v>79</v>
      </c>
      <c r="F46" s="19" t="s">
        <v>120</v>
      </c>
      <c r="G46" s="20"/>
      <c r="H46" s="20"/>
      <c r="I46" s="72"/>
      <c r="J46" s="98">
        <v>0.25</v>
      </c>
      <c r="K46" s="98">
        <v>0.3</v>
      </c>
      <c r="L46" s="72">
        <f t="shared" ref="L46" si="51">J46*K46</f>
        <v>7.4999999999999997E-2</v>
      </c>
      <c r="M46" s="103">
        <f t="shared" ref="M46" si="52">L46-(I45*P45)</f>
        <v>5.4999999999999993E-2</v>
      </c>
      <c r="N46" s="23">
        <v>1</v>
      </c>
      <c r="O46" s="21">
        <v>680</v>
      </c>
      <c r="P46" s="100">
        <v>1</v>
      </c>
      <c r="Q46" s="16">
        <f>N46*O46*P46*M46</f>
        <v>37.4</v>
      </c>
      <c r="R46" s="24" t="s">
        <v>119</v>
      </c>
      <c r="S46" s="87"/>
      <c r="T46" s="31" t="s">
        <v>67</v>
      </c>
      <c r="U46" s="82">
        <f>N46*P46*M46</f>
        <v>5.4999999999999993E-2</v>
      </c>
      <c r="AA46" s="102"/>
    </row>
    <row r="47" spans="1:27" ht="18" customHeight="1" x14ac:dyDescent="0.35">
      <c r="A47" s="7">
        <f t="shared" si="28"/>
        <v>17</v>
      </c>
      <c r="B47" s="99" t="s">
        <v>121</v>
      </c>
      <c r="C47" s="7" t="s">
        <v>122</v>
      </c>
      <c r="D47" s="101" t="s">
        <v>133</v>
      </c>
      <c r="E47" s="19" t="s">
        <v>79</v>
      </c>
      <c r="F47" s="19" t="s">
        <v>64</v>
      </c>
      <c r="G47" s="98">
        <v>0.05</v>
      </c>
      <c r="H47" s="98">
        <v>0.3</v>
      </c>
      <c r="I47" s="72">
        <f t="shared" ref="I47:I48" si="53">G47*H47</f>
        <v>1.4999999999999999E-2</v>
      </c>
      <c r="J47" s="20"/>
      <c r="K47" s="20"/>
      <c r="L47" s="72"/>
      <c r="M47" s="72"/>
      <c r="N47" s="23">
        <v>1</v>
      </c>
      <c r="O47" s="21"/>
      <c r="P47" s="100">
        <v>3</v>
      </c>
      <c r="Q47" s="16">
        <f t="shared" ref="Q47:Q49" si="54">N47*O47*P47</f>
        <v>0</v>
      </c>
      <c r="R47" s="24" t="s">
        <v>119</v>
      </c>
      <c r="T47" s="31" t="s">
        <v>67</v>
      </c>
      <c r="U47" s="82">
        <f>N47*P47</f>
        <v>3</v>
      </c>
    </row>
    <row r="48" spans="1:27" ht="18" customHeight="1" x14ac:dyDescent="0.35">
      <c r="A48" s="7">
        <f t="shared" si="28"/>
        <v>18</v>
      </c>
      <c r="B48" s="99" t="s">
        <v>121</v>
      </c>
      <c r="C48" s="7" t="s">
        <v>122</v>
      </c>
      <c r="D48" s="101" t="s">
        <v>133</v>
      </c>
      <c r="E48" s="19" t="s">
        <v>79</v>
      </c>
      <c r="F48" s="19" t="s">
        <v>65</v>
      </c>
      <c r="G48" s="98">
        <v>0.1</v>
      </c>
      <c r="H48" s="98">
        <v>0.1</v>
      </c>
      <c r="I48" s="72">
        <f t="shared" si="53"/>
        <v>1.0000000000000002E-2</v>
      </c>
      <c r="J48" s="20"/>
      <c r="K48" s="20"/>
      <c r="L48" s="72"/>
      <c r="M48" s="72"/>
      <c r="N48" s="23">
        <v>1</v>
      </c>
      <c r="O48" s="21"/>
      <c r="P48" s="100">
        <v>2</v>
      </c>
      <c r="Q48" s="16">
        <f t="shared" si="54"/>
        <v>0</v>
      </c>
      <c r="R48" s="24" t="s">
        <v>119</v>
      </c>
      <c r="S48" s="87"/>
      <c r="T48" s="31" t="s">
        <v>67</v>
      </c>
      <c r="U48" s="82">
        <f>N48*P48</f>
        <v>2</v>
      </c>
    </row>
    <row r="49" spans="1:27" ht="18" customHeight="1" x14ac:dyDescent="0.35">
      <c r="A49" s="7">
        <f t="shared" si="28"/>
        <v>19</v>
      </c>
      <c r="B49" s="99" t="s">
        <v>121</v>
      </c>
      <c r="C49" s="7" t="s">
        <v>122</v>
      </c>
      <c r="D49" s="101" t="s">
        <v>133</v>
      </c>
      <c r="E49" s="19" t="s">
        <v>79</v>
      </c>
      <c r="F49" s="19" t="s">
        <v>65</v>
      </c>
      <c r="G49" s="98">
        <v>0.05</v>
      </c>
      <c r="H49" s="98">
        <v>0.05</v>
      </c>
      <c r="I49" s="72">
        <v>0.01</v>
      </c>
      <c r="J49" s="20"/>
      <c r="K49" s="20"/>
      <c r="L49" s="72"/>
      <c r="M49" s="72"/>
      <c r="N49" s="23">
        <v>1</v>
      </c>
      <c r="O49" s="21"/>
      <c r="P49" s="100">
        <v>1</v>
      </c>
      <c r="Q49" s="16">
        <f t="shared" si="54"/>
        <v>0</v>
      </c>
      <c r="R49" s="24" t="s">
        <v>119</v>
      </c>
      <c r="S49" s="87"/>
      <c r="T49" s="31" t="s">
        <v>67</v>
      </c>
      <c r="U49" s="82">
        <f>N49*P49</f>
        <v>1</v>
      </c>
    </row>
    <row r="50" spans="1:27" ht="18" customHeight="1" x14ac:dyDescent="0.35">
      <c r="A50" s="7">
        <f t="shared" si="28"/>
        <v>20</v>
      </c>
      <c r="B50" s="99" t="s">
        <v>121</v>
      </c>
      <c r="C50" s="7" t="s">
        <v>122</v>
      </c>
      <c r="D50" s="101" t="s">
        <v>133</v>
      </c>
      <c r="E50" s="19" t="s">
        <v>79</v>
      </c>
      <c r="F50" s="19" t="s">
        <v>120</v>
      </c>
      <c r="G50" s="20"/>
      <c r="H50" s="20"/>
      <c r="I50" s="72"/>
      <c r="J50" s="98">
        <v>0.5</v>
      </c>
      <c r="K50" s="98">
        <v>1.3</v>
      </c>
      <c r="L50" s="72">
        <f t="shared" ref="L50" si="55">J50*K50</f>
        <v>0.65</v>
      </c>
      <c r="M50" s="103">
        <f>L50-(I49*P49)-(I48*P48)-(I47*P47)</f>
        <v>0.57499999999999996</v>
      </c>
      <c r="N50" s="23">
        <v>1</v>
      </c>
      <c r="O50" s="21">
        <v>680</v>
      </c>
      <c r="P50" s="100">
        <v>1</v>
      </c>
      <c r="Q50" s="16">
        <f>N50*O50*P50*M50</f>
        <v>390.99999999999994</v>
      </c>
      <c r="R50" s="24" t="s">
        <v>119</v>
      </c>
      <c r="S50" s="87"/>
      <c r="T50" s="31" t="s">
        <v>67</v>
      </c>
      <c r="U50" s="82">
        <f>N50*P50*M50</f>
        <v>0.57499999999999996</v>
      </c>
      <c r="AA50" s="102"/>
    </row>
    <row r="51" spans="1:27" ht="18" customHeight="1" x14ac:dyDescent="0.35">
      <c r="A51" s="7">
        <f t="shared" si="28"/>
        <v>21</v>
      </c>
      <c r="B51" s="99" t="s">
        <v>121</v>
      </c>
      <c r="C51" s="7" t="s">
        <v>122</v>
      </c>
      <c r="D51" s="101" t="s">
        <v>133</v>
      </c>
      <c r="E51" s="19" t="s">
        <v>79</v>
      </c>
      <c r="F51" s="19" t="s">
        <v>123</v>
      </c>
      <c r="G51" s="98">
        <v>0.05</v>
      </c>
      <c r="H51" s="98">
        <v>0.1</v>
      </c>
      <c r="I51" s="72">
        <f t="shared" ref="I51" si="56">G51*H51</f>
        <v>5.000000000000001E-3</v>
      </c>
      <c r="J51" s="20"/>
      <c r="K51" s="20"/>
      <c r="L51" s="72"/>
      <c r="M51" s="72"/>
      <c r="N51" s="23">
        <v>1</v>
      </c>
      <c r="O51" s="21"/>
      <c r="P51" s="100">
        <v>4</v>
      </c>
      <c r="Q51" s="16">
        <f t="shared" ref="Q51" si="57">N51*O51*P51</f>
        <v>0</v>
      </c>
      <c r="R51" s="24" t="s">
        <v>119</v>
      </c>
      <c r="S51" s="87"/>
      <c r="T51" s="31" t="s">
        <v>67</v>
      </c>
      <c r="U51" s="82">
        <f t="shared" ref="U51" si="58">N51*P51</f>
        <v>4</v>
      </c>
    </row>
    <row r="52" spans="1:27" ht="18" customHeight="1" x14ac:dyDescent="0.35">
      <c r="A52" s="7">
        <f t="shared" si="28"/>
        <v>22</v>
      </c>
      <c r="B52" s="99" t="s">
        <v>121</v>
      </c>
      <c r="C52" s="7" t="s">
        <v>122</v>
      </c>
      <c r="D52" s="101" t="s">
        <v>133</v>
      </c>
      <c r="E52" s="19" t="s">
        <v>79</v>
      </c>
      <c r="F52" s="19" t="s">
        <v>120</v>
      </c>
      <c r="G52" s="20"/>
      <c r="H52" s="20"/>
      <c r="I52" s="72"/>
      <c r="J52" s="98">
        <v>0.75</v>
      </c>
      <c r="K52" s="98">
        <v>1</v>
      </c>
      <c r="L52" s="72">
        <f t="shared" ref="L52" si="59">J52*K52</f>
        <v>0.75</v>
      </c>
      <c r="M52" s="103">
        <f t="shared" ref="M52" si="60">L52-(I51*P51)</f>
        <v>0.73</v>
      </c>
      <c r="N52" s="23">
        <v>1</v>
      </c>
      <c r="O52" s="21">
        <v>680</v>
      </c>
      <c r="P52" s="100">
        <v>1</v>
      </c>
      <c r="Q52" s="16">
        <f>N52*O52*P52*M52</f>
        <v>496.4</v>
      </c>
      <c r="R52" s="24" t="s">
        <v>119</v>
      </c>
      <c r="S52" s="87"/>
      <c r="T52" s="31" t="s">
        <v>67</v>
      </c>
      <c r="U52" s="82">
        <f>N52*P52*M52</f>
        <v>0.73</v>
      </c>
    </row>
    <row r="53" spans="1:27" ht="18" customHeight="1" x14ac:dyDescent="0.35">
      <c r="A53" s="7">
        <f t="shared" si="28"/>
        <v>23</v>
      </c>
      <c r="B53" s="99" t="s">
        <v>121</v>
      </c>
      <c r="C53" s="7" t="s">
        <v>122</v>
      </c>
      <c r="D53" s="101" t="s">
        <v>133</v>
      </c>
      <c r="E53" s="19" t="s">
        <v>79</v>
      </c>
      <c r="F53" s="19" t="s">
        <v>65</v>
      </c>
      <c r="G53" s="98">
        <v>0.1</v>
      </c>
      <c r="H53" s="98">
        <v>0.1</v>
      </c>
      <c r="I53" s="72">
        <f t="shared" ref="I53" si="61">G53*H53</f>
        <v>1.0000000000000002E-2</v>
      </c>
      <c r="J53" s="20"/>
      <c r="K53" s="20"/>
      <c r="L53" s="72"/>
      <c r="M53" s="72"/>
      <c r="N53" s="23">
        <v>1</v>
      </c>
      <c r="O53" s="21"/>
      <c r="P53" s="100">
        <v>2</v>
      </c>
      <c r="Q53" s="16">
        <f t="shared" ref="Q53" si="62">N53*O53*P53</f>
        <v>0</v>
      </c>
      <c r="R53" s="24" t="s">
        <v>119</v>
      </c>
      <c r="S53" s="87"/>
      <c r="T53" s="31" t="s">
        <v>67</v>
      </c>
      <c r="U53" s="82">
        <f t="shared" ref="U53" si="63">N53*P53</f>
        <v>2</v>
      </c>
    </row>
    <row r="54" spans="1:27" ht="18" customHeight="1" x14ac:dyDescent="0.35">
      <c r="A54" s="7">
        <f t="shared" si="28"/>
        <v>24</v>
      </c>
      <c r="B54" s="99" t="s">
        <v>121</v>
      </c>
      <c r="C54" s="7" t="s">
        <v>122</v>
      </c>
      <c r="D54" s="101" t="s">
        <v>133</v>
      </c>
      <c r="E54" s="19" t="s">
        <v>79</v>
      </c>
      <c r="F54" s="19" t="s">
        <v>120</v>
      </c>
      <c r="G54" s="20"/>
      <c r="H54" s="20"/>
      <c r="I54" s="72"/>
      <c r="J54" s="98">
        <v>0.25</v>
      </c>
      <c r="K54" s="98">
        <v>0.3</v>
      </c>
      <c r="L54" s="72">
        <f t="shared" ref="L54" si="64">J54*K54</f>
        <v>7.4999999999999997E-2</v>
      </c>
      <c r="M54" s="103">
        <f t="shared" ref="M54" si="65">L54-(I53*P53)</f>
        <v>5.4999999999999993E-2</v>
      </c>
      <c r="N54" s="23">
        <v>1</v>
      </c>
      <c r="O54" s="21">
        <v>680</v>
      </c>
      <c r="P54" s="100">
        <v>1</v>
      </c>
      <c r="Q54" s="16">
        <f>N54*O54*P54*M54</f>
        <v>37.4</v>
      </c>
      <c r="R54" s="24" t="s">
        <v>119</v>
      </c>
      <c r="S54" s="87"/>
      <c r="T54" s="31" t="s">
        <v>67</v>
      </c>
      <c r="U54" s="82">
        <f>N54*P54*M54</f>
        <v>5.4999999999999993E-2</v>
      </c>
      <c r="AA54" s="102"/>
    </row>
    <row r="55" spans="1:27" ht="18" customHeight="1" x14ac:dyDescent="0.35">
      <c r="T55" s="31" t="s">
        <v>67</v>
      </c>
    </row>
    <row r="56" spans="1:27" ht="18" customHeight="1" x14ac:dyDescent="0.35">
      <c r="A56" s="8" t="s">
        <v>68</v>
      </c>
      <c r="B56" s="91"/>
      <c r="T56" s="31" t="s">
        <v>67</v>
      </c>
    </row>
    <row r="57" spans="1:27" ht="18" customHeight="1" x14ac:dyDescent="0.35">
      <c r="A57" s="7">
        <v>1</v>
      </c>
      <c r="B57" s="99" t="s">
        <v>124</v>
      </c>
      <c r="C57" s="7" t="s">
        <v>125</v>
      </c>
      <c r="D57" s="101" t="s">
        <v>132</v>
      </c>
      <c r="E57" s="19" t="s">
        <v>79</v>
      </c>
      <c r="F57" s="19" t="s">
        <v>64</v>
      </c>
      <c r="G57" s="98">
        <v>0.05</v>
      </c>
      <c r="H57" s="98">
        <v>0.3</v>
      </c>
      <c r="I57" s="72">
        <f t="shared" ref="I57:I58" si="66">G57*H57</f>
        <v>1.4999999999999999E-2</v>
      </c>
      <c r="J57" s="20"/>
      <c r="K57" s="20"/>
      <c r="L57" s="72"/>
      <c r="M57" s="72"/>
      <c r="N57" s="23">
        <v>1</v>
      </c>
      <c r="O57" s="21"/>
      <c r="P57" s="100">
        <v>3</v>
      </c>
      <c r="Q57" s="16">
        <f t="shared" ref="Q57:Q59" si="67">N57*O57*P57</f>
        <v>0</v>
      </c>
      <c r="R57" s="24" t="s">
        <v>119</v>
      </c>
      <c r="S57" s="5" t="s">
        <v>124</v>
      </c>
      <c r="T57" s="31" t="s">
        <v>67</v>
      </c>
      <c r="U57" s="82">
        <f>N57*P57</f>
        <v>3</v>
      </c>
    </row>
    <row r="58" spans="1:27" ht="18" customHeight="1" x14ac:dyDescent="0.35">
      <c r="A58" s="7">
        <f t="shared" ref="A58:A82" si="68">A57+1</f>
        <v>2</v>
      </c>
      <c r="B58" s="99" t="s">
        <v>124</v>
      </c>
      <c r="C58" s="7" t="s">
        <v>125</v>
      </c>
      <c r="D58" s="101" t="s">
        <v>132</v>
      </c>
      <c r="E58" s="19" t="s">
        <v>79</v>
      </c>
      <c r="F58" s="19" t="s">
        <v>65</v>
      </c>
      <c r="G58" s="98">
        <v>0.1</v>
      </c>
      <c r="H58" s="98">
        <v>0.1</v>
      </c>
      <c r="I58" s="72">
        <f t="shared" si="66"/>
        <v>1.0000000000000002E-2</v>
      </c>
      <c r="J58" s="20"/>
      <c r="K58" s="20"/>
      <c r="L58" s="72"/>
      <c r="M58" s="72"/>
      <c r="N58" s="23">
        <v>1</v>
      </c>
      <c r="O58" s="21"/>
      <c r="P58" s="100">
        <v>2</v>
      </c>
      <c r="Q58" s="16">
        <f t="shared" si="67"/>
        <v>0</v>
      </c>
      <c r="R58" s="24" t="s">
        <v>119</v>
      </c>
      <c r="S58" s="87"/>
      <c r="T58" s="31" t="s">
        <v>67</v>
      </c>
      <c r="U58" s="82">
        <f>N58*P58</f>
        <v>2</v>
      </c>
    </row>
    <row r="59" spans="1:27" ht="18" customHeight="1" x14ac:dyDescent="0.35">
      <c r="A59" s="7">
        <f t="shared" si="68"/>
        <v>3</v>
      </c>
      <c r="B59" s="99" t="s">
        <v>124</v>
      </c>
      <c r="C59" s="7" t="s">
        <v>125</v>
      </c>
      <c r="D59" s="101" t="s">
        <v>132</v>
      </c>
      <c r="E59" s="19" t="s">
        <v>79</v>
      </c>
      <c r="F59" s="19" t="s">
        <v>65</v>
      </c>
      <c r="G59" s="98">
        <v>0.05</v>
      </c>
      <c r="H59" s="98">
        <v>0.05</v>
      </c>
      <c r="I59" s="72">
        <v>0.01</v>
      </c>
      <c r="J59" s="20"/>
      <c r="K59" s="20"/>
      <c r="L59" s="72"/>
      <c r="M59" s="72"/>
      <c r="N59" s="23">
        <v>1</v>
      </c>
      <c r="O59" s="21"/>
      <c r="P59" s="100">
        <v>1</v>
      </c>
      <c r="Q59" s="16">
        <f t="shared" si="67"/>
        <v>0</v>
      </c>
      <c r="R59" s="24" t="s">
        <v>119</v>
      </c>
      <c r="S59" s="87"/>
      <c r="T59" s="31" t="s">
        <v>67</v>
      </c>
      <c r="U59" s="82">
        <f>N59*P59</f>
        <v>1</v>
      </c>
    </row>
    <row r="60" spans="1:27" ht="18" customHeight="1" x14ac:dyDescent="0.35">
      <c r="A60" s="7">
        <f t="shared" si="68"/>
        <v>4</v>
      </c>
      <c r="B60" s="99" t="s">
        <v>124</v>
      </c>
      <c r="C60" s="7" t="s">
        <v>125</v>
      </c>
      <c r="D60" s="101" t="s">
        <v>132</v>
      </c>
      <c r="E60" s="19" t="s">
        <v>79</v>
      </c>
      <c r="F60" s="19" t="s">
        <v>120</v>
      </c>
      <c r="G60" s="20"/>
      <c r="H60" s="20"/>
      <c r="I60" s="72"/>
      <c r="J60" s="98">
        <v>0.5</v>
      </c>
      <c r="K60" s="98">
        <v>1.3</v>
      </c>
      <c r="L60" s="72">
        <f t="shared" ref="L60" si="69">J60*K60</f>
        <v>0.65</v>
      </c>
      <c r="M60" s="103">
        <f>L60-(I59*P59)-(I58*P58)-(I57*P57)</f>
        <v>0.57499999999999996</v>
      </c>
      <c r="N60" s="23">
        <v>1</v>
      </c>
      <c r="O60" s="21">
        <v>680</v>
      </c>
      <c r="P60" s="100">
        <v>1</v>
      </c>
      <c r="Q60" s="16">
        <f>N60*O60*P60*M60</f>
        <v>390.99999999999994</v>
      </c>
      <c r="R60" s="24" t="s">
        <v>119</v>
      </c>
      <c r="S60" s="87"/>
      <c r="T60" s="31" t="s">
        <v>67</v>
      </c>
      <c r="U60" s="82">
        <f>N60*P60*M60</f>
        <v>0.57499999999999996</v>
      </c>
      <c r="AA60" s="102"/>
    </row>
    <row r="61" spans="1:27" ht="18" customHeight="1" x14ac:dyDescent="0.35">
      <c r="A61" s="7">
        <f t="shared" si="68"/>
        <v>5</v>
      </c>
      <c r="B61" s="99" t="s">
        <v>124</v>
      </c>
      <c r="C61" s="7" t="s">
        <v>125</v>
      </c>
      <c r="D61" s="101" t="s">
        <v>132</v>
      </c>
      <c r="E61" s="19" t="s">
        <v>79</v>
      </c>
      <c r="F61" s="19" t="s">
        <v>123</v>
      </c>
      <c r="G61" s="98">
        <v>0.05</v>
      </c>
      <c r="H61" s="98">
        <v>0.1</v>
      </c>
      <c r="I61" s="72">
        <f t="shared" ref="I61:I62" si="70">G61*H61</f>
        <v>5.000000000000001E-3</v>
      </c>
      <c r="J61" s="20"/>
      <c r="K61" s="20"/>
      <c r="L61" s="72"/>
      <c r="M61" s="72"/>
      <c r="N61" s="23">
        <v>1</v>
      </c>
      <c r="O61" s="21"/>
      <c r="P61" s="100">
        <v>4</v>
      </c>
      <c r="Q61" s="16">
        <f t="shared" ref="Q61:Q62" si="71">N61*O61*P61</f>
        <v>0</v>
      </c>
      <c r="R61" s="24" t="s">
        <v>119</v>
      </c>
      <c r="S61" s="87"/>
      <c r="T61" s="31" t="s">
        <v>67</v>
      </c>
      <c r="U61" s="82">
        <f t="shared" ref="U61:U62" si="72">N61*P61</f>
        <v>4</v>
      </c>
    </row>
    <row r="62" spans="1:27" ht="18" customHeight="1" x14ac:dyDescent="0.35">
      <c r="A62" s="7">
        <f t="shared" si="68"/>
        <v>6</v>
      </c>
      <c r="B62" s="99" t="s">
        <v>124</v>
      </c>
      <c r="C62" s="7" t="s">
        <v>125</v>
      </c>
      <c r="D62" s="101" t="s">
        <v>132</v>
      </c>
      <c r="E62" s="19" t="s">
        <v>79</v>
      </c>
      <c r="F62" s="19" t="s">
        <v>65</v>
      </c>
      <c r="G62" s="98">
        <v>0.1</v>
      </c>
      <c r="H62" s="98">
        <v>0.1</v>
      </c>
      <c r="I62" s="72">
        <f t="shared" si="70"/>
        <v>1.0000000000000002E-2</v>
      </c>
      <c r="J62" s="20"/>
      <c r="K62" s="20"/>
      <c r="L62" s="72"/>
      <c r="M62" s="72"/>
      <c r="N62" s="23">
        <v>1</v>
      </c>
      <c r="O62" s="21"/>
      <c r="P62" s="100">
        <v>1</v>
      </c>
      <c r="Q62" s="16">
        <f t="shared" si="71"/>
        <v>0</v>
      </c>
      <c r="R62" s="24" t="s">
        <v>119</v>
      </c>
      <c r="S62" s="87"/>
      <c r="T62" s="31" t="s">
        <v>67</v>
      </c>
      <c r="U62" s="82">
        <f t="shared" si="72"/>
        <v>1</v>
      </c>
    </row>
    <row r="63" spans="1:27" ht="18" customHeight="1" x14ac:dyDescent="0.35">
      <c r="A63" s="7">
        <f t="shared" si="68"/>
        <v>7</v>
      </c>
      <c r="B63" s="99" t="s">
        <v>124</v>
      </c>
      <c r="C63" s="7" t="s">
        <v>125</v>
      </c>
      <c r="D63" s="101" t="s">
        <v>132</v>
      </c>
      <c r="E63" s="19" t="s">
        <v>79</v>
      </c>
      <c r="F63" s="19" t="s">
        <v>120</v>
      </c>
      <c r="G63" s="20"/>
      <c r="H63" s="20"/>
      <c r="I63" s="72"/>
      <c r="J63" s="98">
        <v>0.75</v>
      </c>
      <c r="K63" s="98">
        <v>1</v>
      </c>
      <c r="L63" s="72">
        <f t="shared" ref="L63" si="73">J63*K63</f>
        <v>0.75</v>
      </c>
      <c r="M63" s="103">
        <f>L63-(I62*P62)-(I61*P61)</f>
        <v>0.72</v>
      </c>
      <c r="N63" s="23">
        <v>1</v>
      </c>
      <c r="O63" s="21">
        <v>680</v>
      </c>
      <c r="P63" s="100">
        <v>1</v>
      </c>
      <c r="Q63" s="16">
        <f>N63*O63*P63*M63</f>
        <v>489.59999999999997</v>
      </c>
      <c r="R63" s="24" t="s">
        <v>119</v>
      </c>
      <c r="S63" s="87"/>
      <c r="T63" s="31" t="s">
        <v>67</v>
      </c>
      <c r="U63" s="82">
        <f>N63*P63*M63</f>
        <v>0.72</v>
      </c>
      <c r="AA63" s="102"/>
    </row>
    <row r="64" spans="1:27" ht="18" customHeight="1" x14ac:dyDescent="0.35">
      <c r="A64" s="7">
        <f t="shared" si="68"/>
        <v>8</v>
      </c>
      <c r="B64" s="99" t="s">
        <v>124</v>
      </c>
      <c r="C64" s="7" t="s">
        <v>125</v>
      </c>
      <c r="D64" s="101" t="s">
        <v>132</v>
      </c>
      <c r="E64" s="19" t="s">
        <v>79</v>
      </c>
      <c r="F64" s="19" t="s">
        <v>65</v>
      </c>
      <c r="G64" s="98">
        <v>0.1</v>
      </c>
      <c r="H64" s="98">
        <v>0.1</v>
      </c>
      <c r="I64" s="72">
        <f t="shared" ref="I64" si="74">G64*H64</f>
        <v>1.0000000000000002E-2</v>
      </c>
      <c r="J64" s="20"/>
      <c r="K64" s="20"/>
      <c r="L64" s="72"/>
      <c r="M64" s="72"/>
      <c r="N64" s="23">
        <v>1</v>
      </c>
      <c r="O64" s="21"/>
      <c r="P64" s="100">
        <v>2</v>
      </c>
      <c r="Q64" s="16">
        <f t="shared" ref="Q64" si="75">N64*O64*P64</f>
        <v>0</v>
      </c>
      <c r="R64" s="24" t="s">
        <v>119</v>
      </c>
      <c r="S64" s="87"/>
      <c r="T64" s="31" t="s">
        <v>67</v>
      </c>
      <c r="U64" s="82">
        <f t="shared" ref="U64" si="76">N64*P64</f>
        <v>2</v>
      </c>
    </row>
    <row r="65" spans="1:27" ht="18" customHeight="1" x14ac:dyDescent="0.35">
      <c r="A65" s="7">
        <f t="shared" si="68"/>
        <v>9</v>
      </c>
      <c r="B65" s="99" t="s">
        <v>124</v>
      </c>
      <c r="C65" s="7" t="s">
        <v>125</v>
      </c>
      <c r="D65" s="101" t="s">
        <v>132</v>
      </c>
      <c r="E65" s="19" t="s">
        <v>79</v>
      </c>
      <c r="F65" s="19" t="s">
        <v>120</v>
      </c>
      <c r="G65" s="20"/>
      <c r="H65" s="20"/>
      <c r="I65" s="72"/>
      <c r="J65" s="98">
        <v>0.25</v>
      </c>
      <c r="K65" s="98">
        <v>0.3</v>
      </c>
      <c r="L65" s="72">
        <f t="shared" ref="L65" si="77">J65*K65</f>
        <v>7.4999999999999997E-2</v>
      </c>
      <c r="M65" s="103">
        <f t="shared" ref="M65" si="78">L65-(I64*P64)</f>
        <v>5.4999999999999993E-2</v>
      </c>
      <c r="N65" s="23">
        <v>1</v>
      </c>
      <c r="O65" s="21">
        <v>680</v>
      </c>
      <c r="P65" s="100">
        <v>1</v>
      </c>
      <c r="Q65" s="16">
        <f>N65*O65*P65*M65</f>
        <v>37.4</v>
      </c>
      <c r="R65" s="24" t="s">
        <v>119</v>
      </c>
      <c r="S65" s="87"/>
      <c r="T65" s="31" t="s">
        <v>67</v>
      </c>
      <c r="U65" s="82">
        <f>N65*P65*M65</f>
        <v>5.4999999999999993E-2</v>
      </c>
      <c r="AA65" s="102"/>
    </row>
    <row r="66" spans="1:27" ht="18" customHeight="1" x14ac:dyDescent="0.35">
      <c r="A66" s="7">
        <f t="shared" si="68"/>
        <v>10</v>
      </c>
      <c r="B66" s="99" t="s">
        <v>124</v>
      </c>
      <c r="C66" s="7" t="s">
        <v>126</v>
      </c>
      <c r="D66" s="101" t="s">
        <v>132</v>
      </c>
      <c r="E66" s="19" t="s">
        <v>79</v>
      </c>
      <c r="F66" s="19" t="s">
        <v>64</v>
      </c>
      <c r="G66" s="98">
        <v>0.05</v>
      </c>
      <c r="H66" s="98">
        <v>0.3</v>
      </c>
      <c r="I66" s="72">
        <f t="shared" ref="I66:I67" si="79">G66*H66</f>
        <v>1.4999999999999999E-2</v>
      </c>
      <c r="J66" s="20"/>
      <c r="K66" s="20"/>
      <c r="L66" s="72"/>
      <c r="M66" s="72"/>
      <c r="N66" s="23">
        <v>1</v>
      </c>
      <c r="O66" s="21"/>
      <c r="P66" s="100">
        <v>3</v>
      </c>
      <c r="Q66" s="16">
        <f t="shared" ref="Q66:Q68" si="80">N66*O66*P66</f>
        <v>0</v>
      </c>
      <c r="R66" s="24" t="s">
        <v>119</v>
      </c>
      <c r="S66" s="5"/>
      <c r="T66" s="31" t="s">
        <v>67</v>
      </c>
      <c r="U66" s="82">
        <f>N66*P66</f>
        <v>3</v>
      </c>
    </row>
    <row r="67" spans="1:27" ht="18" customHeight="1" x14ac:dyDescent="0.35">
      <c r="A67" s="7">
        <f t="shared" si="68"/>
        <v>11</v>
      </c>
      <c r="B67" s="99" t="s">
        <v>124</v>
      </c>
      <c r="C67" s="7" t="s">
        <v>126</v>
      </c>
      <c r="D67" s="101" t="s">
        <v>132</v>
      </c>
      <c r="E67" s="19" t="s">
        <v>79</v>
      </c>
      <c r="F67" s="19" t="s">
        <v>65</v>
      </c>
      <c r="G67" s="98">
        <v>0.1</v>
      </c>
      <c r="H67" s="98">
        <v>0.1</v>
      </c>
      <c r="I67" s="72">
        <f t="shared" si="79"/>
        <v>1.0000000000000002E-2</v>
      </c>
      <c r="J67" s="20"/>
      <c r="K67" s="20"/>
      <c r="L67" s="72"/>
      <c r="M67" s="72"/>
      <c r="N67" s="23">
        <v>1</v>
      </c>
      <c r="O67" s="21"/>
      <c r="P67" s="100">
        <v>2</v>
      </c>
      <c r="Q67" s="16">
        <f t="shared" si="80"/>
        <v>0</v>
      </c>
      <c r="R67" s="24" t="s">
        <v>119</v>
      </c>
      <c r="S67" s="87"/>
      <c r="T67" s="31" t="s">
        <v>67</v>
      </c>
      <c r="U67" s="82">
        <f>N67*P67</f>
        <v>2</v>
      </c>
    </row>
    <row r="68" spans="1:27" ht="18" customHeight="1" x14ac:dyDescent="0.35">
      <c r="A68" s="7">
        <f t="shared" si="68"/>
        <v>12</v>
      </c>
      <c r="B68" s="99" t="s">
        <v>124</v>
      </c>
      <c r="C68" s="7" t="s">
        <v>126</v>
      </c>
      <c r="D68" s="101" t="s">
        <v>132</v>
      </c>
      <c r="E68" s="19" t="s">
        <v>79</v>
      </c>
      <c r="F68" s="19" t="s">
        <v>65</v>
      </c>
      <c r="G68" s="98">
        <v>0.05</v>
      </c>
      <c r="H68" s="98">
        <v>0.05</v>
      </c>
      <c r="I68" s="72">
        <v>0.01</v>
      </c>
      <c r="J68" s="20"/>
      <c r="K68" s="20"/>
      <c r="L68" s="72"/>
      <c r="M68" s="72"/>
      <c r="N68" s="23">
        <v>1</v>
      </c>
      <c r="O68" s="21"/>
      <c r="P68" s="100">
        <v>1</v>
      </c>
      <c r="Q68" s="16">
        <f t="shared" si="80"/>
        <v>0</v>
      </c>
      <c r="R68" s="24" t="s">
        <v>119</v>
      </c>
      <c r="S68" s="87"/>
      <c r="T68" s="31" t="s">
        <v>67</v>
      </c>
      <c r="U68" s="82">
        <f>N68*P68</f>
        <v>1</v>
      </c>
    </row>
    <row r="69" spans="1:27" ht="18" customHeight="1" x14ac:dyDescent="0.35">
      <c r="A69" s="7">
        <f t="shared" si="68"/>
        <v>13</v>
      </c>
      <c r="B69" s="99" t="s">
        <v>124</v>
      </c>
      <c r="C69" s="7" t="s">
        <v>126</v>
      </c>
      <c r="D69" s="101" t="s">
        <v>132</v>
      </c>
      <c r="E69" s="19" t="s">
        <v>79</v>
      </c>
      <c r="F69" s="19" t="s">
        <v>120</v>
      </c>
      <c r="G69" s="20"/>
      <c r="H69" s="20"/>
      <c r="I69" s="72"/>
      <c r="J69" s="98">
        <v>0.5</v>
      </c>
      <c r="K69" s="98">
        <v>1.3</v>
      </c>
      <c r="L69" s="72">
        <f t="shared" ref="L69" si="81">J69*K69</f>
        <v>0.65</v>
      </c>
      <c r="M69" s="103">
        <f>L69-(I68*P68)-(I67*P67)-(I66*P66)</f>
        <v>0.57499999999999996</v>
      </c>
      <c r="N69" s="23">
        <v>1</v>
      </c>
      <c r="O69" s="21">
        <v>680</v>
      </c>
      <c r="P69" s="100">
        <v>1</v>
      </c>
      <c r="Q69" s="16">
        <f>N69*O69*P69*M69</f>
        <v>390.99999999999994</v>
      </c>
      <c r="R69" s="24" t="s">
        <v>119</v>
      </c>
      <c r="S69" s="87"/>
      <c r="T69" s="31" t="s">
        <v>67</v>
      </c>
      <c r="U69" s="82">
        <f>N69*P69*M69</f>
        <v>0.57499999999999996</v>
      </c>
      <c r="AA69" s="102"/>
    </row>
    <row r="70" spans="1:27" ht="18" customHeight="1" x14ac:dyDescent="0.35">
      <c r="A70" s="7">
        <f t="shared" si="68"/>
        <v>14</v>
      </c>
      <c r="B70" s="99" t="s">
        <v>124</v>
      </c>
      <c r="C70" s="7" t="s">
        <v>126</v>
      </c>
      <c r="D70" s="101" t="s">
        <v>132</v>
      </c>
      <c r="E70" s="19" t="s">
        <v>79</v>
      </c>
      <c r="F70" s="19" t="s">
        <v>123</v>
      </c>
      <c r="G70" s="98">
        <v>0.05</v>
      </c>
      <c r="H70" s="98">
        <v>0.1</v>
      </c>
      <c r="I70" s="72">
        <f t="shared" ref="I70:I71" si="82">G70*H70</f>
        <v>5.000000000000001E-3</v>
      </c>
      <c r="J70" s="20"/>
      <c r="K70" s="20"/>
      <c r="L70" s="72"/>
      <c r="M70" s="72"/>
      <c r="N70" s="23">
        <v>1</v>
      </c>
      <c r="O70" s="21"/>
      <c r="P70" s="100">
        <v>4</v>
      </c>
      <c r="Q70" s="16">
        <f t="shared" ref="Q70:Q71" si="83">N70*O70*P70</f>
        <v>0</v>
      </c>
      <c r="R70" s="24" t="s">
        <v>119</v>
      </c>
      <c r="S70" s="87"/>
      <c r="T70" s="31" t="s">
        <v>67</v>
      </c>
      <c r="U70" s="82">
        <f t="shared" ref="U70:U71" si="84">N70*P70</f>
        <v>4</v>
      </c>
    </row>
    <row r="71" spans="1:27" ht="18" customHeight="1" x14ac:dyDescent="0.35">
      <c r="A71" s="7">
        <f t="shared" si="68"/>
        <v>15</v>
      </c>
      <c r="B71" s="99" t="s">
        <v>124</v>
      </c>
      <c r="C71" s="7" t="s">
        <v>126</v>
      </c>
      <c r="D71" s="101" t="s">
        <v>132</v>
      </c>
      <c r="E71" s="19" t="s">
        <v>79</v>
      </c>
      <c r="F71" s="19" t="s">
        <v>65</v>
      </c>
      <c r="G71" s="98">
        <v>0.1</v>
      </c>
      <c r="H71" s="98">
        <v>0.1</v>
      </c>
      <c r="I71" s="72">
        <f t="shared" si="82"/>
        <v>1.0000000000000002E-2</v>
      </c>
      <c r="J71" s="20"/>
      <c r="K71" s="20"/>
      <c r="L71" s="72"/>
      <c r="M71" s="72"/>
      <c r="N71" s="23">
        <v>1</v>
      </c>
      <c r="O71" s="21"/>
      <c r="P71" s="100">
        <v>1</v>
      </c>
      <c r="Q71" s="16">
        <f t="shared" si="83"/>
        <v>0</v>
      </c>
      <c r="R71" s="24" t="s">
        <v>119</v>
      </c>
      <c r="S71" s="87"/>
      <c r="T71" s="31" t="s">
        <v>67</v>
      </c>
      <c r="U71" s="82">
        <f t="shared" si="84"/>
        <v>1</v>
      </c>
    </row>
    <row r="72" spans="1:27" ht="18" customHeight="1" x14ac:dyDescent="0.35">
      <c r="A72" s="7">
        <f t="shared" si="68"/>
        <v>16</v>
      </c>
      <c r="B72" s="99" t="s">
        <v>124</v>
      </c>
      <c r="C72" s="7" t="s">
        <v>126</v>
      </c>
      <c r="D72" s="101" t="s">
        <v>132</v>
      </c>
      <c r="E72" s="19" t="s">
        <v>79</v>
      </c>
      <c r="F72" s="19" t="s">
        <v>120</v>
      </c>
      <c r="G72" s="20"/>
      <c r="H72" s="20"/>
      <c r="I72" s="72"/>
      <c r="J72" s="98">
        <v>0.75</v>
      </c>
      <c r="K72" s="98">
        <v>1</v>
      </c>
      <c r="L72" s="72">
        <f t="shared" ref="L72" si="85">J72*K72</f>
        <v>0.75</v>
      </c>
      <c r="M72" s="103">
        <f>L72-(I71*P71)-(I70*P70)</f>
        <v>0.72</v>
      </c>
      <c r="N72" s="23">
        <v>1</v>
      </c>
      <c r="O72" s="21">
        <v>680</v>
      </c>
      <c r="P72" s="100">
        <v>1</v>
      </c>
      <c r="Q72" s="16">
        <f>N72*O72*P72*M72</f>
        <v>489.59999999999997</v>
      </c>
      <c r="R72" s="24" t="s">
        <v>119</v>
      </c>
      <c r="S72" s="87"/>
      <c r="T72" s="31" t="s">
        <v>67</v>
      </c>
      <c r="U72" s="82">
        <f>N72*P72*M72</f>
        <v>0.72</v>
      </c>
      <c r="AA72" s="102"/>
    </row>
    <row r="73" spans="1:27" ht="18" customHeight="1" x14ac:dyDescent="0.35">
      <c r="A73" s="7">
        <f t="shared" si="68"/>
        <v>17</v>
      </c>
      <c r="B73" s="99" t="s">
        <v>124</v>
      </c>
      <c r="C73" s="7" t="s">
        <v>126</v>
      </c>
      <c r="D73" s="101" t="s">
        <v>132</v>
      </c>
      <c r="E73" s="19" t="s">
        <v>79</v>
      </c>
      <c r="F73" s="19" t="s">
        <v>65</v>
      </c>
      <c r="G73" s="98">
        <v>0.1</v>
      </c>
      <c r="H73" s="98">
        <v>0.1</v>
      </c>
      <c r="I73" s="72">
        <f t="shared" ref="I73" si="86">G73*H73</f>
        <v>1.0000000000000002E-2</v>
      </c>
      <c r="J73" s="20"/>
      <c r="K73" s="20"/>
      <c r="L73" s="72"/>
      <c r="M73" s="72"/>
      <c r="N73" s="23">
        <v>1</v>
      </c>
      <c r="O73" s="21"/>
      <c r="P73" s="100">
        <v>2</v>
      </c>
      <c r="Q73" s="16">
        <f t="shared" ref="Q73" si="87">N73*O73*P73</f>
        <v>0</v>
      </c>
      <c r="R73" s="24" t="s">
        <v>119</v>
      </c>
      <c r="S73" s="87"/>
      <c r="T73" s="31" t="s">
        <v>67</v>
      </c>
      <c r="U73" s="82">
        <f t="shared" ref="U73" si="88">N73*P73</f>
        <v>2</v>
      </c>
    </row>
    <row r="74" spans="1:27" ht="18" customHeight="1" x14ac:dyDescent="0.35">
      <c r="A74" s="7">
        <f t="shared" si="68"/>
        <v>18</v>
      </c>
      <c r="B74" s="99" t="s">
        <v>124</v>
      </c>
      <c r="C74" s="7" t="s">
        <v>126</v>
      </c>
      <c r="D74" s="101" t="s">
        <v>132</v>
      </c>
      <c r="E74" s="19" t="s">
        <v>79</v>
      </c>
      <c r="F74" s="19" t="s">
        <v>120</v>
      </c>
      <c r="G74" s="20"/>
      <c r="H74" s="20"/>
      <c r="I74" s="72"/>
      <c r="J74" s="98">
        <v>0.25</v>
      </c>
      <c r="K74" s="98">
        <v>0.3</v>
      </c>
      <c r="L74" s="72">
        <f t="shared" ref="L74" si="89">J74*K74</f>
        <v>7.4999999999999997E-2</v>
      </c>
      <c r="M74" s="103">
        <f t="shared" ref="M74" si="90">L74-(I73*P73)</f>
        <v>5.4999999999999993E-2</v>
      </c>
      <c r="N74" s="23">
        <v>1</v>
      </c>
      <c r="O74" s="21">
        <v>680</v>
      </c>
      <c r="P74" s="100">
        <v>1</v>
      </c>
      <c r="Q74" s="16">
        <f>N74*O74*P74*M74</f>
        <v>37.4</v>
      </c>
      <c r="R74" s="24" t="s">
        <v>119</v>
      </c>
      <c r="S74" s="87"/>
      <c r="T74" s="31" t="s">
        <v>67</v>
      </c>
      <c r="U74" s="82">
        <f>N74*P74*M74</f>
        <v>5.4999999999999993E-2</v>
      </c>
      <c r="AA74" s="102"/>
    </row>
    <row r="75" spans="1:27" ht="18" customHeight="1" x14ac:dyDescent="0.35">
      <c r="A75" s="7">
        <f t="shared" si="68"/>
        <v>19</v>
      </c>
      <c r="B75" s="99" t="s">
        <v>124</v>
      </c>
      <c r="C75" s="7" t="s">
        <v>127</v>
      </c>
      <c r="D75" s="101" t="s">
        <v>132</v>
      </c>
      <c r="E75" s="19" t="s">
        <v>79</v>
      </c>
      <c r="F75" s="19" t="s">
        <v>64</v>
      </c>
      <c r="G75" s="98">
        <v>0.05</v>
      </c>
      <c r="H75" s="98">
        <v>0.3</v>
      </c>
      <c r="I75" s="72">
        <f t="shared" ref="I75:I76" si="91">G75*H75</f>
        <v>1.4999999999999999E-2</v>
      </c>
      <c r="J75" s="20"/>
      <c r="K75" s="20"/>
      <c r="L75" s="72"/>
      <c r="M75" s="72"/>
      <c r="N75" s="23">
        <v>1</v>
      </c>
      <c r="O75" s="21"/>
      <c r="P75" s="100">
        <v>3</v>
      </c>
      <c r="Q75" s="16">
        <f t="shared" ref="Q75:Q77" si="92">N75*O75*P75</f>
        <v>0</v>
      </c>
      <c r="R75" s="24" t="s">
        <v>119</v>
      </c>
      <c r="S75" s="5"/>
      <c r="T75" s="31" t="s">
        <v>67</v>
      </c>
      <c r="U75" s="82">
        <f>N75*P75</f>
        <v>3</v>
      </c>
    </row>
    <row r="76" spans="1:27" ht="18" customHeight="1" x14ac:dyDescent="0.35">
      <c r="A76" s="7">
        <f t="shared" si="68"/>
        <v>20</v>
      </c>
      <c r="B76" s="99" t="s">
        <v>124</v>
      </c>
      <c r="C76" s="7" t="s">
        <v>127</v>
      </c>
      <c r="D76" s="101" t="s">
        <v>132</v>
      </c>
      <c r="E76" s="19" t="s">
        <v>79</v>
      </c>
      <c r="F76" s="19" t="s">
        <v>65</v>
      </c>
      <c r="G76" s="98">
        <v>0.1</v>
      </c>
      <c r="H76" s="98">
        <v>0.1</v>
      </c>
      <c r="I76" s="72">
        <f t="shared" si="91"/>
        <v>1.0000000000000002E-2</v>
      </c>
      <c r="J76" s="20"/>
      <c r="K76" s="20"/>
      <c r="L76" s="72"/>
      <c r="M76" s="72"/>
      <c r="N76" s="23">
        <v>1</v>
      </c>
      <c r="O76" s="21"/>
      <c r="P76" s="100">
        <v>2</v>
      </c>
      <c r="Q76" s="16">
        <f t="shared" si="92"/>
        <v>0</v>
      </c>
      <c r="R76" s="24" t="s">
        <v>119</v>
      </c>
      <c r="S76" s="87"/>
      <c r="T76" s="31" t="s">
        <v>67</v>
      </c>
      <c r="U76" s="82">
        <f>N76*P76</f>
        <v>2</v>
      </c>
    </row>
    <row r="77" spans="1:27" ht="18" customHeight="1" x14ac:dyDescent="0.35">
      <c r="A77" s="7">
        <f t="shared" si="68"/>
        <v>21</v>
      </c>
      <c r="B77" s="99" t="s">
        <v>124</v>
      </c>
      <c r="C77" s="7" t="s">
        <v>127</v>
      </c>
      <c r="D77" s="101" t="s">
        <v>132</v>
      </c>
      <c r="E77" s="19" t="s">
        <v>79</v>
      </c>
      <c r="F77" s="19" t="s">
        <v>65</v>
      </c>
      <c r="G77" s="98">
        <v>0.05</v>
      </c>
      <c r="H77" s="98">
        <v>0.05</v>
      </c>
      <c r="I77" s="72">
        <v>0.01</v>
      </c>
      <c r="J77" s="20"/>
      <c r="K77" s="20"/>
      <c r="L77" s="72"/>
      <c r="M77" s="72"/>
      <c r="N77" s="23">
        <v>1</v>
      </c>
      <c r="O77" s="21"/>
      <c r="P77" s="100">
        <v>1</v>
      </c>
      <c r="Q77" s="16">
        <f t="shared" si="92"/>
        <v>0</v>
      </c>
      <c r="R77" s="24" t="s">
        <v>119</v>
      </c>
      <c r="S77" s="87"/>
      <c r="T77" s="31" t="s">
        <v>67</v>
      </c>
      <c r="U77" s="82">
        <f>N77*P77</f>
        <v>1</v>
      </c>
    </row>
    <row r="78" spans="1:27" ht="18" customHeight="1" x14ac:dyDescent="0.35">
      <c r="A78" s="7">
        <f t="shared" si="68"/>
        <v>22</v>
      </c>
      <c r="B78" s="99" t="s">
        <v>124</v>
      </c>
      <c r="C78" s="7" t="s">
        <v>127</v>
      </c>
      <c r="D78" s="101" t="s">
        <v>132</v>
      </c>
      <c r="E78" s="19" t="s">
        <v>79</v>
      </c>
      <c r="F78" s="19" t="s">
        <v>120</v>
      </c>
      <c r="G78" s="20"/>
      <c r="H78" s="20"/>
      <c r="I78" s="72"/>
      <c r="J78" s="98">
        <v>0.5</v>
      </c>
      <c r="K78" s="98">
        <v>1.3</v>
      </c>
      <c r="L78" s="72">
        <f t="shared" ref="L78" si="93">J78*K78</f>
        <v>0.65</v>
      </c>
      <c r="M78" s="103">
        <f>L78-(I77*P77)-(I76*P76)-(I75*P75)</f>
        <v>0.57499999999999996</v>
      </c>
      <c r="N78" s="23">
        <v>1</v>
      </c>
      <c r="O78" s="21">
        <v>680</v>
      </c>
      <c r="P78" s="100">
        <v>1</v>
      </c>
      <c r="Q78" s="16">
        <f>N78*O78*P78*M78</f>
        <v>390.99999999999994</v>
      </c>
      <c r="R78" s="24" t="s">
        <v>119</v>
      </c>
      <c r="S78" s="87"/>
      <c r="T78" s="31" t="s">
        <v>67</v>
      </c>
      <c r="U78" s="82">
        <f>N78*P78*M78</f>
        <v>0.57499999999999996</v>
      </c>
      <c r="AA78" s="102"/>
    </row>
    <row r="79" spans="1:27" ht="18" customHeight="1" x14ac:dyDescent="0.35">
      <c r="A79" s="7">
        <f t="shared" si="68"/>
        <v>23</v>
      </c>
      <c r="B79" s="99" t="s">
        <v>124</v>
      </c>
      <c r="C79" s="7" t="s">
        <v>127</v>
      </c>
      <c r="D79" s="101" t="s">
        <v>132</v>
      </c>
      <c r="E79" s="19" t="s">
        <v>79</v>
      </c>
      <c r="F79" s="19" t="s">
        <v>123</v>
      </c>
      <c r="G79" s="98">
        <v>0.05</v>
      </c>
      <c r="H79" s="98">
        <v>0.1</v>
      </c>
      <c r="I79" s="72">
        <f t="shared" ref="I79" si="94">G79*H79</f>
        <v>5.000000000000001E-3</v>
      </c>
      <c r="J79" s="20"/>
      <c r="K79" s="20"/>
      <c r="L79" s="72"/>
      <c r="M79" s="72"/>
      <c r="N79" s="23">
        <v>1</v>
      </c>
      <c r="O79" s="21"/>
      <c r="P79" s="100">
        <v>4</v>
      </c>
      <c r="Q79" s="16">
        <f t="shared" ref="Q79" si="95">N79*O79*P79</f>
        <v>0</v>
      </c>
      <c r="R79" s="24" t="s">
        <v>119</v>
      </c>
      <c r="S79" s="87"/>
      <c r="T79" s="31" t="s">
        <v>67</v>
      </c>
      <c r="U79" s="82">
        <f t="shared" ref="U79" si="96">N79*P79</f>
        <v>4</v>
      </c>
    </row>
    <row r="80" spans="1:27" ht="18" customHeight="1" x14ac:dyDescent="0.35">
      <c r="A80" s="7">
        <f t="shared" si="68"/>
        <v>24</v>
      </c>
      <c r="B80" s="99" t="s">
        <v>124</v>
      </c>
      <c r="C80" s="7" t="s">
        <v>127</v>
      </c>
      <c r="D80" s="101" t="s">
        <v>132</v>
      </c>
      <c r="E80" s="19" t="s">
        <v>79</v>
      </c>
      <c r="F80" s="19" t="s">
        <v>120</v>
      </c>
      <c r="G80" s="20"/>
      <c r="H80" s="20"/>
      <c r="I80" s="72"/>
      <c r="J80" s="98">
        <v>0.75</v>
      </c>
      <c r="K80" s="98">
        <v>1</v>
      </c>
      <c r="L80" s="72">
        <f t="shared" ref="L80" si="97">J80*K80</f>
        <v>0.75</v>
      </c>
      <c r="M80" s="103">
        <f t="shared" ref="M80" si="98">L80-(I79*P79)</f>
        <v>0.73</v>
      </c>
      <c r="N80" s="23">
        <v>1</v>
      </c>
      <c r="O80" s="21">
        <v>680</v>
      </c>
      <c r="P80" s="100">
        <v>1</v>
      </c>
      <c r="Q80" s="16">
        <f>N80*O80*P80*M80</f>
        <v>496.4</v>
      </c>
      <c r="R80" s="24" t="s">
        <v>119</v>
      </c>
      <c r="S80" s="87"/>
      <c r="T80" s="31" t="s">
        <v>67</v>
      </c>
      <c r="U80" s="82">
        <f>N80*P80*M80</f>
        <v>0.73</v>
      </c>
    </row>
    <row r="81" spans="1:27" ht="18" customHeight="1" x14ac:dyDescent="0.35">
      <c r="A81" s="7">
        <f t="shared" si="68"/>
        <v>25</v>
      </c>
      <c r="B81" s="99" t="s">
        <v>124</v>
      </c>
      <c r="C81" s="7" t="s">
        <v>127</v>
      </c>
      <c r="D81" s="101" t="s">
        <v>132</v>
      </c>
      <c r="E81" s="19" t="s">
        <v>79</v>
      </c>
      <c r="F81" s="19" t="s">
        <v>65</v>
      </c>
      <c r="G81" s="98">
        <v>0.1</v>
      </c>
      <c r="H81" s="98">
        <v>0.1</v>
      </c>
      <c r="I81" s="72">
        <f t="shared" ref="I81" si="99">G81*H81</f>
        <v>1.0000000000000002E-2</v>
      </c>
      <c r="J81" s="20"/>
      <c r="K81" s="20"/>
      <c r="L81" s="72"/>
      <c r="M81" s="72"/>
      <c r="N81" s="23">
        <v>1</v>
      </c>
      <c r="O81" s="21"/>
      <c r="P81" s="100">
        <v>2</v>
      </c>
      <c r="Q81" s="16">
        <f t="shared" ref="Q81" si="100">N81*O81*P81</f>
        <v>0</v>
      </c>
      <c r="R81" s="24" t="s">
        <v>119</v>
      </c>
      <c r="S81" s="87"/>
      <c r="T81" s="31" t="s">
        <v>67</v>
      </c>
      <c r="U81" s="82">
        <f t="shared" ref="U81" si="101">N81*P81</f>
        <v>2</v>
      </c>
    </row>
    <row r="82" spans="1:27" ht="18" customHeight="1" x14ac:dyDescent="0.35">
      <c r="A82" s="7">
        <f t="shared" si="68"/>
        <v>26</v>
      </c>
      <c r="B82" s="99" t="s">
        <v>124</v>
      </c>
      <c r="C82" s="7" t="s">
        <v>127</v>
      </c>
      <c r="D82" s="101" t="s">
        <v>132</v>
      </c>
      <c r="E82" s="19" t="s">
        <v>79</v>
      </c>
      <c r="F82" s="19" t="s">
        <v>120</v>
      </c>
      <c r="G82" s="20"/>
      <c r="H82" s="20"/>
      <c r="I82" s="72"/>
      <c r="J82" s="98">
        <v>0.25</v>
      </c>
      <c r="K82" s="98">
        <v>0.3</v>
      </c>
      <c r="L82" s="72">
        <f t="shared" ref="L82" si="102">J82*K82</f>
        <v>7.4999999999999997E-2</v>
      </c>
      <c r="M82" s="103">
        <f t="shared" ref="M82" si="103">L82-(I81*P81)</f>
        <v>5.4999999999999993E-2</v>
      </c>
      <c r="N82" s="23">
        <v>1</v>
      </c>
      <c r="O82" s="21">
        <v>680</v>
      </c>
      <c r="P82" s="100">
        <v>1</v>
      </c>
      <c r="Q82" s="16">
        <f>N82*O82*P82*M82</f>
        <v>37.4</v>
      </c>
      <c r="R82" s="24" t="s">
        <v>119</v>
      </c>
      <c r="S82" s="87"/>
      <c r="T82" s="31" t="s">
        <v>67</v>
      </c>
      <c r="U82" s="82">
        <f>N82*P82*M82</f>
        <v>5.4999999999999993E-2</v>
      </c>
      <c r="AA82" s="102"/>
    </row>
    <row r="83" spans="1:27" ht="18" customHeight="1" x14ac:dyDescent="0.35">
      <c r="C83"/>
      <c r="D83"/>
      <c r="E83"/>
    </row>
    <row r="84" spans="1:27" ht="18" customHeight="1" x14ac:dyDescent="0.35">
      <c r="C84"/>
      <c r="D84"/>
      <c r="E84"/>
    </row>
    <row r="86" spans="1:27" ht="18" customHeight="1" thickBot="1" x14ac:dyDescent="0.5">
      <c r="O86" s="32" t="s">
        <v>23</v>
      </c>
      <c r="Q86" s="106">
        <f>SUM(Q8:Q85)</f>
        <v>6876.7039999999997</v>
      </c>
      <c r="S86" s="85"/>
      <c r="T86" s="80"/>
      <c r="U86" s="81">
        <f>SUBTOTAL(9,U8:U85)</f>
        <v>111.11280000000004</v>
      </c>
    </row>
    <row r="87" spans="1:27" ht="18" customHeight="1" thickTop="1" x14ac:dyDescent="0.35">
      <c r="D87"/>
      <c r="E87"/>
      <c r="F87"/>
      <c r="G87"/>
      <c r="J87"/>
      <c r="N87"/>
      <c r="O87"/>
      <c r="P87"/>
      <c r="R87"/>
    </row>
    <row r="88" spans="1:27" ht="18" customHeight="1" x14ac:dyDescent="0.35">
      <c r="D88"/>
      <c r="E88" s="112" t="s">
        <v>50</v>
      </c>
      <c r="F88" s="112"/>
      <c r="G88"/>
      <c r="J88"/>
      <c r="N88"/>
      <c r="O88"/>
      <c r="P88"/>
      <c r="R88"/>
    </row>
    <row r="89" spans="1:27" ht="18" customHeight="1" x14ac:dyDescent="0.35">
      <c r="D89"/>
      <c r="E89" s="7" t="s">
        <v>70</v>
      </c>
      <c r="F89" s="7" t="s">
        <v>134</v>
      </c>
      <c r="G89"/>
      <c r="J89"/>
      <c r="N89"/>
      <c r="O89"/>
      <c r="P89"/>
      <c r="R89"/>
    </row>
    <row r="90" spans="1:27" ht="18" customHeight="1" x14ac:dyDescent="0.35">
      <c r="D90"/>
      <c r="E90" s="7" t="s">
        <v>69</v>
      </c>
      <c r="F90" s="7" t="s">
        <v>134</v>
      </c>
      <c r="G90"/>
      <c r="J90"/>
      <c r="N90"/>
      <c r="O90"/>
      <c r="P90"/>
      <c r="R90"/>
    </row>
    <row r="91" spans="1:27" ht="18" customHeight="1" x14ac:dyDescent="0.35">
      <c r="D91"/>
      <c r="E91" s="7" t="s">
        <v>93</v>
      </c>
      <c r="F91" s="7" t="s">
        <v>134</v>
      </c>
      <c r="G91"/>
      <c r="J91"/>
      <c r="N91"/>
      <c r="O91"/>
      <c r="P91"/>
      <c r="R91"/>
    </row>
    <row r="92" spans="1:27" ht="18" customHeight="1" x14ac:dyDescent="0.35">
      <c r="D92"/>
      <c r="E92" s="7" t="s">
        <v>110</v>
      </c>
      <c r="F92" s="7" t="s">
        <v>133</v>
      </c>
      <c r="G92"/>
      <c r="J92"/>
      <c r="N92"/>
      <c r="O92"/>
      <c r="P92"/>
      <c r="R92"/>
    </row>
    <row r="93" spans="1:27" s="22" customFormat="1" ht="18" customHeight="1" x14ac:dyDescent="0.35">
      <c r="A93"/>
      <c r="B93"/>
      <c r="D93"/>
      <c r="E93" s="7" t="s">
        <v>109</v>
      </c>
      <c r="F93" s="7" t="s">
        <v>133</v>
      </c>
      <c r="G93"/>
      <c r="H93"/>
      <c r="I93"/>
      <c r="J93"/>
      <c r="K93"/>
      <c r="L93"/>
      <c r="M93"/>
      <c r="N93"/>
      <c r="O93"/>
      <c r="P93"/>
      <c r="Q93"/>
      <c r="R93"/>
      <c r="S93"/>
      <c r="T93" s="31"/>
      <c r="U93" s="82"/>
    </row>
    <row r="94" spans="1:27" s="22" customFormat="1" ht="18" customHeight="1" x14ac:dyDescent="0.35">
      <c r="A94"/>
      <c r="B94"/>
      <c r="D94"/>
      <c r="E94" s="7" t="s">
        <v>122</v>
      </c>
      <c r="F94" s="7" t="s">
        <v>133</v>
      </c>
      <c r="G94"/>
      <c r="H94"/>
      <c r="I94"/>
      <c r="J94"/>
      <c r="K94"/>
      <c r="L94"/>
      <c r="M94"/>
      <c r="N94"/>
      <c r="O94"/>
      <c r="P94"/>
      <c r="Q94"/>
      <c r="R94"/>
      <c r="S94"/>
      <c r="T94" s="31"/>
      <c r="U94" s="82"/>
    </row>
    <row r="95" spans="1:27" s="22" customFormat="1" ht="18" customHeight="1" x14ac:dyDescent="0.35">
      <c r="A95"/>
      <c r="B95"/>
      <c r="D95"/>
      <c r="E95" s="7" t="s">
        <v>125</v>
      </c>
      <c r="F95" s="7" t="s">
        <v>132</v>
      </c>
      <c r="G95"/>
      <c r="H95"/>
      <c r="I95"/>
      <c r="J95"/>
      <c r="K95"/>
      <c r="L95"/>
      <c r="M95"/>
      <c r="N95"/>
      <c r="O95"/>
      <c r="P95"/>
      <c r="Q95"/>
      <c r="R95"/>
      <c r="S95"/>
      <c r="T95" s="31"/>
      <c r="U95" s="82"/>
    </row>
    <row r="96" spans="1:27" s="22" customFormat="1" ht="18" customHeight="1" x14ac:dyDescent="0.35">
      <c r="A96"/>
      <c r="B96"/>
      <c r="D96"/>
      <c r="E96" s="7" t="s">
        <v>126</v>
      </c>
      <c r="F96" s="7" t="s">
        <v>132</v>
      </c>
      <c r="G96"/>
      <c r="H96"/>
      <c r="I96"/>
      <c r="J96"/>
      <c r="K96"/>
      <c r="L96"/>
      <c r="M96"/>
      <c r="N96"/>
      <c r="O96"/>
      <c r="P96"/>
      <c r="Q96"/>
      <c r="R96"/>
      <c r="S96"/>
      <c r="T96" s="31"/>
      <c r="U96" s="82"/>
    </row>
    <row r="97" spans="4:18" ht="18" customHeight="1" x14ac:dyDescent="0.35">
      <c r="D97"/>
      <c r="E97" s="7" t="s">
        <v>127</v>
      </c>
      <c r="F97" s="7" t="s">
        <v>132</v>
      </c>
      <c r="G97"/>
      <c r="J97"/>
      <c r="N97"/>
      <c r="O97"/>
      <c r="P97"/>
      <c r="R97"/>
    </row>
  </sheetData>
  <autoFilter ref="A8:V84" xr:uid="{3470903B-EC81-4F3B-94CB-2884B6D01B30}">
    <filterColumn colId="6" showButton="0"/>
    <filterColumn colId="9" showButton="0"/>
  </autoFilter>
  <mergeCells count="4">
    <mergeCell ref="A6:Q6"/>
    <mergeCell ref="G8:H8"/>
    <mergeCell ref="J8:K8"/>
    <mergeCell ref="E88:F88"/>
  </mergeCells>
  <phoneticPr fontId="17" type="noConversion"/>
  <pageMargins left="0.2" right="0.2" top="0.75" bottom="0.75" header="0.3" footer="0.3"/>
  <pageSetup paperSize="9" scale="74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24BB-DA58-40A0-8B02-C75BE810EC13}">
  <sheetPr>
    <pageSetUpPr fitToPage="1"/>
  </sheetPr>
  <dimension ref="A1:Z313"/>
  <sheetViews>
    <sheetView topLeftCell="D283" zoomScale="85" zoomScaleNormal="85" workbookViewId="0">
      <selection activeCell="N295" sqref="N295"/>
    </sheetView>
  </sheetViews>
  <sheetFormatPr defaultRowHeight="18" customHeight="1" x14ac:dyDescent="0.35"/>
  <cols>
    <col min="1" max="1" width="4.54296875" customWidth="1"/>
    <col min="2" max="2" width="13.81640625" customWidth="1"/>
    <col min="3" max="3" width="7.26953125" customWidth="1"/>
    <col min="4" max="4" width="13.26953125" style="22" customWidth="1"/>
    <col min="5" max="5" width="14.54296875" style="27" customWidth="1"/>
    <col min="6" max="6" width="18.26953125" style="29" customWidth="1"/>
    <col min="7" max="7" width="18.7265625" style="27" customWidth="1"/>
    <col min="8" max="8" width="7.7265625" style="22" customWidth="1"/>
    <col min="9" max="10" width="7.7265625" customWidth="1"/>
    <col min="11" max="11" width="7.7265625" style="22" customWidth="1"/>
    <col min="12" max="14" width="7.7265625" customWidth="1"/>
    <col min="15" max="15" width="7.81640625" style="22" customWidth="1"/>
    <col min="16" max="16" width="13.1796875" style="26" customWidth="1"/>
    <col min="17" max="17" width="7.7265625" style="22" customWidth="1"/>
    <col min="18" max="18" width="19.7265625" customWidth="1"/>
    <col min="19" max="19" width="15.26953125" style="33" customWidth="1"/>
    <col min="20" max="20" width="12.453125" customWidth="1"/>
    <col min="21" max="21" width="15.26953125" style="31" customWidth="1"/>
    <col min="22" max="22" width="9.453125" style="82" bestFit="1" customWidth="1"/>
    <col min="24" max="24" width="8.7265625" style="104"/>
  </cols>
  <sheetData>
    <row r="1" spans="1:22" ht="18" customHeight="1" x14ac:dyDescent="0.45">
      <c r="A1" s="1" t="s">
        <v>0</v>
      </c>
      <c r="B1" s="1"/>
      <c r="C1" s="1"/>
      <c r="D1" s="77"/>
      <c r="E1" s="28" t="s">
        <v>38</v>
      </c>
      <c r="F1" s="28"/>
      <c r="H1" s="11"/>
      <c r="I1" s="11"/>
      <c r="J1" s="11"/>
      <c r="K1" s="11"/>
      <c r="L1" s="11"/>
      <c r="M1" s="11"/>
      <c r="N1" s="11"/>
      <c r="O1" s="18"/>
      <c r="Q1" s="18"/>
      <c r="S1" s="24"/>
    </row>
    <row r="2" spans="1:22" ht="18" customHeight="1" x14ac:dyDescent="0.45">
      <c r="A2" s="1" t="s">
        <v>1</v>
      </c>
      <c r="B2" s="1"/>
      <c r="C2" s="1"/>
      <c r="D2" s="77"/>
      <c r="E2" s="28" t="s">
        <v>144</v>
      </c>
      <c r="F2" s="28"/>
      <c r="H2" s="11"/>
      <c r="I2" s="11"/>
      <c r="J2" s="11"/>
      <c r="K2" s="11"/>
      <c r="L2" s="11"/>
      <c r="M2" s="11"/>
      <c r="N2" s="11"/>
      <c r="O2" s="18"/>
      <c r="Q2" s="18"/>
      <c r="S2" s="24"/>
    </row>
    <row r="3" spans="1:22" ht="18" customHeight="1" x14ac:dyDescent="0.45">
      <c r="A3" s="1" t="s">
        <v>7</v>
      </c>
      <c r="B3" s="1"/>
      <c r="C3" s="1"/>
      <c r="D3" s="77"/>
      <c r="E3" s="15" t="s">
        <v>143</v>
      </c>
      <c r="F3" s="15"/>
      <c r="H3" s="11"/>
      <c r="I3" s="11"/>
      <c r="J3" s="11"/>
      <c r="K3" s="11"/>
      <c r="L3" s="11"/>
      <c r="M3" s="11"/>
      <c r="N3" s="11"/>
      <c r="O3" s="18"/>
      <c r="Q3" s="18"/>
      <c r="S3" s="24"/>
      <c r="T3" s="90" t="s">
        <v>51</v>
      </c>
      <c r="U3" s="89"/>
      <c r="V3" s="88"/>
    </row>
    <row r="4" spans="1:22" ht="18" customHeight="1" x14ac:dyDescent="0.4">
      <c r="A4" s="2"/>
      <c r="B4" s="2"/>
      <c r="C4" s="2"/>
      <c r="D4" s="78"/>
      <c r="E4" s="43"/>
      <c r="F4" s="9"/>
      <c r="G4" s="9"/>
      <c r="H4" s="11"/>
      <c r="I4" s="11"/>
      <c r="J4" s="11"/>
      <c r="K4" s="11"/>
      <c r="L4" s="11"/>
      <c r="M4" s="11"/>
      <c r="N4" s="11"/>
      <c r="O4" s="18"/>
      <c r="Q4" s="18"/>
      <c r="S4" s="24"/>
    </row>
    <row r="5" spans="1:22" ht="18" customHeight="1" x14ac:dyDescent="0.4">
      <c r="A5" s="2"/>
      <c r="B5" s="2"/>
      <c r="C5" s="2"/>
      <c r="D5" s="78"/>
      <c r="E5" s="43"/>
      <c r="F5" s="9"/>
      <c r="G5" s="9"/>
      <c r="H5" s="11"/>
      <c r="I5" s="11"/>
      <c r="J5" s="11"/>
      <c r="K5" s="11"/>
      <c r="L5" s="11"/>
      <c r="M5" s="11"/>
      <c r="N5" s="11"/>
      <c r="O5" s="18"/>
      <c r="Q5" s="18"/>
      <c r="S5" s="24"/>
    </row>
    <row r="6" spans="1:22" ht="18" customHeight="1" x14ac:dyDescent="0.5">
      <c r="A6" s="108" t="s">
        <v>20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13"/>
      <c r="Q6" s="108"/>
      <c r="R6" s="108"/>
      <c r="S6" s="24"/>
      <c r="T6" s="1"/>
      <c r="U6" s="79"/>
    </row>
    <row r="7" spans="1:22" ht="18" customHeight="1" thickBot="1" x14ac:dyDescent="0.4">
      <c r="A7" s="25"/>
      <c r="B7" s="25"/>
      <c r="C7" s="25"/>
      <c r="F7" s="27"/>
      <c r="H7" s="17"/>
      <c r="I7" s="17"/>
      <c r="J7" s="17"/>
      <c r="K7" s="17"/>
      <c r="L7" s="17"/>
      <c r="M7" s="17"/>
      <c r="N7" s="17"/>
      <c r="O7" s="18"/>
      <c r="Q7" s="18"/>
      <c r="S7" s="24"/>
    </row>
    <row r="8" spans="1:22" ht="45" customHeight="1" thickBot="1" x14ac:dyDescent="0.4">
      <c r="A8" s="6" t="s">
        <v>2</v>
      </c>
      <c r="B8" s="6" t="s">
        <v>52</v>
      </c>
      <c r="C8" s="46" t="s">
        <v>53</v>
      </c>
      <c r="D8" s="6" t="s">
        <v>14</v>
      </c>
      <c r="E8" s="76" t="s">
        <v>45</v>
      </c>
      <c r="F8" s="6" t="s">
        <v>3</v>
      </c>
      <c r="G8" s="30" t="s">
        <v>9</v>
      </c>
      <c r="H8" s="114" t="s">
        <v>10</v>
      </c>
      <c r="I8" s="114"/>
      <c r="J8" s="10" t="s">
        <v>11</v>
      </c>
      <c r="K8" s="115" t="s">
        <v>12</v>
      </c>
      <c r="L8" s="115"/>
      <c r="M8" s="75" t="s">
        <v>11</v>
      </c>
      <c r="N8" s="73" t="s">
        <v>40</v>
      </c>
      <c r="O8" s="12" t="s">
        <v>4</v>
      </c>
      <c r="P8" s="14" t="s">
        <v>5</v>
      </c>
      <c r="Q8" s="13" t="s">
        <v>8</v>
      </c>
      <c r="R8" s="3" t="s">
        <v>6</v>
      </c>
      <c r="S8" s="24"/>
      <c r="T8" s="4"/>
      <c r="U8" s="84" t="s">
        <v>48</v>
      </c>
      <c r="V8" s="83" t="s">
        <v>47</v>
      </c>
    </row>
    <row r="9" spans="1:22" ht="18" customHeight="1" x14ac:dyDescent="0.35">
      <c r="U9" s="31" t="s">
        <v>67</v>
      </c>
    </row>
    <row r="10" spans="1:22" ht="18" customHeight="1" x14ac:dyDescent="0.35">
      <c r="A10" s="8" t="s">
        <v>68</v>
      </c>
      <c r="B10" s="91"/>
      <c r="C10" s="92"/>
      <c r="U10" s="31" t="s">
        <v>67</v>
      </c>
    </row>
    <row r="11" spans="1:22" ht="18" customHeight="1" x14ac:dyDescent="0.35">
      <c r="A11" s="7">
        <v>1</v>
      </c>
      <c r="B11" s="99" t="s">
        <v>73</v>
      </c>
      <c r="C11" s="96">
        <v>1</v>
      </c>
      <c r="D11" s="7" t="s">
        <v>69</v>
      </c>
      <c r="E11" s="101" t="s">
        <v>128</v>
      </c>
      <c r="F11" s="19" t="s">
        <v>58</v>
      </c>
      <c r="G11" s="19" t="s">
        <v>15</v>
      </c>
      <c r="H11" s="20">
        <v>0.2</v>
      </c>
      <c r="I11" s="20">
        <v>0.2</v>
      </c>
      <c r="J11" s="72">
        <f>H11*I11</f>
        <v>4.0000000000000008E-2</v>
      </c>
      <c r="K11" s="20">
        <v>0.25</v>
      </c>
      <c r="L11" s="20">
        <v>0.25</v>
      </c>
      <c r="M11" s="72">
        <f>K11*L11</f>
        <v>6.25E-2</v>
      </c>
      <c r="N11" s="72"/>
      <c r="O11" s="23">
        <v>1</v>
      </c>
      <c r="P11" s="21"/>
      <c r="Q11" s="23">
        <v>2</v>
      </c>
      <c r="R11" s="16">
        <f>O11*P11*Q11</f>
        <v>0</v>
      </c>
      <c r="S11" s="24" t="s">
        <v>43</v>
      </c>
      <c r="T11" s="34" t="s">
        <v>73</v>
      </c>
      <c r="U11" s="31" t="s">
        <v>67</v>
      </c>
      <c r="V11" s="82">
        <f>O11*Q11</f>
        <v>2</v>
      </c>
    </row>
    <row r="12" spans="1:22" ht="18" customHeight="1" x14ac:dyDescent="0.35">
      <c r="A12" s="7">
        <f t="shared" ref="A12:A39" si="0">A11+1</f>
        <v>2</v>
      </c>
      <c r="B12" s="99" t="s">
        <v>73</v>
      </c>
      <c r="C12" s="96">
        <v>2</v>
      </c>
      <c r="D12" s="7" t="s">
        <v>69</v>
      </c>
      <c r="E12" s="101" t="s">
        <v>128</v>
      </c>
      <c r="F12" s="19" t="s">
        <v>58</v>
      </c>
      <c r="G12" s="19" t="s">
        <v>15</v>
      </c>
      <c r="H12" s="20">
        <v>0.2</v>
      </c>
      <c r="I12" s="20">
        <v>0.6</v>
      </c>
      <c r="J12" s="72">
        <f>H12*I12</f>
        <v>0.12</v>
      </c>
      <c r="K12" s="20">
        <v>0.25</v>
      </c>
      <c r="L12" s="20">
        <v>0.65</v>
      </c>
      <c r="M12" s="72">
        <f>K12*L12</f>
        <v>0.16250000000000001</v>
      </c>
      <c r="N12" s="72"/>
      <c r="O12" s="23">
        <v>1</v>
      </c>
      <c r="P12" s="21"/>
      <c r="Q12" s="23">
        <v>1</v>
      </c>
      <c r="R12" s="16">
        <f t="shared" ref="R12:R39" si="1">O12*P12*Q12</f>
        <v>0</v>
      </c>
      <c r="S12" s="24" t="s">
        <v>43</v>
      </c>
      <c r="T12" s="87"/>
      <c r="U12" s="31" t="s">
        <v>67</v>
      </c>
      <c r="V12" s="82">
        <f t="shared" ref="V12:V39" si="2">O12*Q12</f>
        <v>1</v>
      </c>
    </row>
    <row r="13" spans="1:22" ht="18" customHeight="1" x14ac:dyDescent="0.35">
      <c r="A13" s="7">
        <f t="shared" si="0"/>
        <v>3</v>
      </c>
      <c r="B13" s="99" t="s">
        <v>73</v>
      </c>
      <c r="C13" s="96">
        <v>3</v>
      </c>
      <c r="D13" s="7" t="s">
        <v>69</v>
      </c>
      <c r="E13" s="101" t="s">
        <v>128</v>
      </c>
      <c r="F13" s="19" t="s">
        <v>58</v>
      </c>
      <c r="G13" s="19" t="s">
        <v>26</v>
      </c>
      <c r="H13" s="20" t="s">
        <v>28</v>
      </c>
      <c r="I13" s="20"/>
      <c r="J13" s="71"/>
      <c r="K13" s="20" t="s">
        <v>21</v>
      </c>
      <c r="L13" s="20"/>
      <c r="M13" s="72"/>
      <c r="N13" s="72"/>
      <c r="O13" s="23">
        <v>2</v>
      </c>
      <c r="P13" s="21"/>
      <c r="Q13" s="23">
        <v>4</v>
      </c>
      <c r="R13" s="16">
        <f t="shared" si="1"/>
        <v>0</v>
      </c>
      <c r="S13" s="24" t="s">
        <v>44</v>
      </c>
      <c r="T13" s="87"/>
      <c r="U13" s="31" t="s">
        <v>67</v>
      </c>
      <c r="V13" s="82">
        <f t="shared" si="2"/>
        <v>8</v>
      </c>
    </row>
    <row r="14" spans="1:22" ht="18" customHeight="1" x14ac:dyDescent="0.35">
      <c r="A14" s="7">
        <f t="shared" si="0"/>
        <v>4</v>
      </c>
      <c r="B14" s="99" t="s">
        <v>73</v>
      </c>
      <c r="C14" s="96">
        <v>4</v>
      </c>
      <c r="D14" s="7" t="s">
        <v>69</v>
      </c>
      <c r="E14" s="101" t="s">
        <v>128</v>
      </c>
      <c r="F14" s="19" t="s">
        <v>58</v>
      </c>
      <c r="G14" s="19" t="s">
        <v>16</v>
      </c>
      <c r="H14" s="20" t="s">
        <v>13</v>
      </c>
      <c r="I14" s="20"/>
      <c r="J14" s="72"/>
      <c r="K14" s="20" t="s">
        <v>28</v>
      </c>
      <c r="L14" s="20"/>
      <c r="M14" s="72"/>
      <c r="N14" s="72"/>
      <c r="O14" s="23">
        <v>2</v>
      </c>
      <c r="P14" s="21"/>
      <c r="Q14" s="23">
        <v>2</v>
      </c>
      <c r="R14" s="16">
        <f t="shared" si="1"/>
        <v>0</v>
      </c>
      <c r="S14" s="24" t="s">
        <v>41</v>
      </c>
      <c r="T14" s="87"/>
      <c r="U14" s="31" t="s">
        <v>67</v>
      </c>
      <c r="V14" s="82">
        <f t="shared" si="2"/>
        <v>4</v>
      </c>
    </row>
    <row r="15" spans="1:22" ht="18" customHeight="1" x14ac:dyDescent="0.35">
      <c r="A15" s="7">
        <f t="shared" si="0"/>
        <v>5</v>
      </c>
      <c r="B15" s="99" t="s">
        <v>73</v>
      </c>
      <c r="C15" s="96">
        <v>5</v>
      </c>
      <c r="D15" s="7" t="s">
        <v>69</v>
      </c>
      <c r="E15" s="101" t="s">
        <v>128</v>
      </c>
      <c r="F15" s="19" t="s">
        <v>58</v>
      </c>
      <c r="G15" s="19" t="s">
        <v>63</v>
      </c>
      <c r="H15" s="20" t="s">
        <v>19</v>
      </c>
      <c r="I15" s="20"/>
      <c r="J15" s="72"/>
      <c r="K15" s="20" t="s">
        <v>17</v>
      </c>
      <c r="L15" s="20"/>
      <c r="M15" s="72"/>
      <c r="N15" s="72"/>
      <c r="O15" s="23">
        <v>2</v>
      </c>
      <c r="P15" s="21"/>
      <c r="Q15" s="23">
        <v>1</v>
      </c>
      <c r="R15" s="16">
        <f t="shared" si="1"/>
        <v>0</v>
      </c>
      <c r="S15" s="24" t="s">
        <v>43</v>
      </c>
      <c r="T15" s="87"/>
      <c r="U15" s="31" t="s">
        <v>67</v>
      </c>
      <c r="V15" s="82">
        <f t="shared" si="2"/>
        <v>2</v>
      </c>
    </row>
    <row r="16" spans="1:22" ht="18" customHeight="1" x14ac:dyDescent="0.35">
      <c r="A16" s="7">
        <f t="shared" si="0"/>
        <v>6</v>
      </c>
      <c r="B16" s="99" t="s">
        <v>73</v>
      </c>
      <c r="C16" s="96">
        <v>6</v>
      </c>
      <c r="D16" s="7" t="s">
        <v>69</v>
      </c>
      <c r="E16" s="101" t="s">
        <v>128</v>
      </c>
      <c r="F16" s="19" t="s">
        <v>71</v>
      </c>
      <c r="G16" s="19" t="s">
        <v>24</v>
      </c>
      <c r="H16" s="20" t="s">
        <v>30</v>
      </c>
      <c r="I16" s="20"/>
      <c r="J16" s="72"/>
      <c r="K16" s="20" t="s">
        <v>66</v>
      </c>
      <c r="L16" s="20"/>
      <c r="M16" s="72"/>
      <c r="N16" s="72"/>
      <c r="O16" s="23">
        <v>2</v>
      </c>
      <c r="P16" s="21"/>
      <c r="Q16" s="23">
        <v>2</v>
      </c>
      <c r="R16" s="16">
        <f t="shared" si="1"/>
        <v>0</v>
      </c>
      <c r="S16" s="24" t="s">
        <v>41</v>
      </c>
      <c r="T16" s="87"/>
      <c r="U16" s="31" t="s">
        <v>67</v>
      </c>
      <c r="V16" s="82">
        <f t="shared" si="2"/>
        <v>4</v>
      </c>
    </row>
    <row r="17" spans="1:22" ht="18" customHeight="1" x14ac:dyDescent="0.35">
      <c r="A17" s="7">
        <f t="shared" si="0"/>
        <v>7</v>
      </c>
      <c r="B17" s="99" t="s">
        <v>73</v>
      </c>
      <c r="C17" s="96">
        <v>7</v>
      </c>
      <c r="D17" s="7" t="s">
        <v>69</v>
      </c>
      <c r="E17" s="101" t="s">
        <v>128</v>
      </c>
      <c r="F17" s="19" t="s">
        <v>71</v>
      </c>
      <c r="G17" s="19" t="s">
        <v>26</v>
      </c>
      <c r="H17" s="20" t="s">
        <v>28</v>
      </c>
      <c r="I17" s="20"/>
      <c r="J17" s="74"/>
      <c r="K17" s="20" t="s">
        <v>21</v>
      </c>
      <c r="L17" s="20"/>
      <c r="M17" s="72"/>
      <c r="N17" s="72"/>
      <c r="O17" s="23">
        <v>2</v>
      </c>
      <c r="P17" s="21"/>
      <c r="Q17" s="23">
        <v>2</v>
      </c>
      <c r="R17" s="16">
        <f t="shared" si="1"/>
        <v>0</v>
      </c>
      <c r="S17" s="24" t="s">
        <v>44</v>
      </c>
      <c r="T17" s="87"/>
      <c r="U17" s="31" t="s">
        <v>67</v>
      </c>
      <c r="V17" s="82">
        <f t="shared" si="2"/>
        <v>4</v>
      </c>
    </row>
    <row r="18" spans="1:22" ht="18" customHeight="1" x14ac:dyDescent="0.35">
      <c r="A18" s="7">
        <f t="shared" si="0"/>
        <v>8</v>
      </c>
      <c r="B18" s="99" t="s">
        <v>73</v>
      </c>
      <c r="C18" s="96">
        <v>8</v>
      </c>
      <c r="D18" s="7" t="s">
        <v>69</v>
      </c>
      <c r="E18" s="101" t="s">
        <v>128</v>
      </c>
      <c r="F18" s="19" t="s">
        <v>58</v>
      </c>
      <c r="G18" s="19" t="s">
        <v>26</v>
      </c>
      <c r="H18" s="20" t="s">
        <v>28</v>
      </c>
      <c r="I18" s="20"/>
      <c r="J18" s="71"/>
      <c r="K18" s="20" t="s">
        <v>21</v>
      </c>
      <c r="L18" s="20"/>
      <c r="M18" s="72"/>
      <c r="N18" s="72"/>
      <c r="O18" s="23">
        <v>2</v>
      </c>
      <c r="P18" s="21"/>
      <c r="Q18" s="23">
        <v>3</v>
      </c>
      <c r="R18" s="16">
        <f t="shared" si="1"/>
        <v>0</v>
      </c>
      <c r="S18" s="24" t="s">
        <v>44</v>
      </c>
      <c r="T18" s="87"/>
      <c r="U18" s="31" t="s">
        <v>67</v>
      </c>
      <c r="V18" s="82">
        <f t="shared" si="2"/>
        <v>6</v>
      </c>
    </row>
    <row r="19" spans="1:22" ht="18" customHeight="1" x14ac:dyDescent="0.35">
      <c r="A19" s="7">
        <f t="shared" si="0"/>
        <v>9</v>
      </c>
      <c r="B19" s="99" t="s">
        <v>73</v>
      </c>
      <c r="C19" s="96">
        <v>9</v>
      </c>
      <c r="D19" s="7" t="s">
        <v>69</v>
      </c>
      <c r="E19" s="101" t="s">
        <v>128</v>
      </c>
      <c r="F19" s="19" t="s">
        <v>58</v>
      </c>
      <c r="G19" s="19" t="s">
        <v>26</v>
      </c>
      <c r="H19" s="20" t="s">
        <v>13</v>
      </c>
      <c r="I19" s="20"/>
      <c r="J19" s="72"/>
      <c r="K19" s="20" t="s">
        <v>28</v>
      </c>
      <c r="L19" s="20"/>
      <c r="M19" s="72"/>
      <c r="N19" s="72"/>
      <c r="O19" s="23">
        <v>2</v>
      </c>
      <c r="P19" s="21"/>
      <c r="Q19" s="23">
        <v>1</v>
      </c>
      <c r="R19" s="16">
        <f t="shared" si="1"/>
        <v>0</v>
      </c>
      <c r="S19" s="24" t="s">
        <v>44</v>
      </c>
      <c r="T19" s="87"/>
      <c r="U19" s="31" t="s">
        <v>67</v>
      </c>
      <c r="V19" s="82">
        <f t="shared" si="2"/>
        <v>2</v>
      </c>
    </row>
    <row r="20" spans="1:22" ht="18" customHeight="1" x14ac:dyDescent="0.35">
      <c r="A20" s="7">
        <f t="shared" si="0"/>
        <v>10</v>
      </c>
      <c r="B20" s="99" t="s">
        <v>73</v>
      </c>
      <c r="C20" s="96">
        <v>10</v>
      </c>
      <c r="D20" s="7" t="s">
        <v>69</v>
      </c>
      <c r="E20" s="101" t="s">
        <v>128</v>
      </c>
      <c r="F20" s="19" t="s">
        <v>71</v>
      </c>
      <c r="G20" s="19" t="s">
        <v>18</v>
      </c>
      <c r="H20" s="20" t="s">
        <v>17</v>
      </c>
      <c r="I20" s="20"/>
      <c r="J20" s="72"/>
      <c r="K20" s="20" t="s">
        <v>31</v>
      </c>
      <c r="L20" s="20"/>
      <c r="M20" s="72"/>
      <c r="N20" s="72"/>
      <c r="O20" s="23">
        <v>2</v>
      </c>
      <c r="P20" s="21"/>
      <c r="Q20" s="23">
        <v>1</v>
      </c>
      <c r="R20" s="16">
        <f t="shared" si="1"/>
        <v>0</v>
      </c>
      <c r="S20" s="24" t="s">
        <v>43</v>
      </c>
      <c r="T20" s="87"/>
      <c r="U20" s="31" t="s">
        <v>67</v>
      </c>
      <c r="V20" s="82">
        <f t="shared" si="2"/>
        <v>2</v>
      </c>
    </row>
    <row r="21" spans="1:22" ht="18" customHeight="1" x14ac:dyDescent="0.35">
      <c r="A21" s="7">
        <f t="shared" si="0"/>
        <v>11</v>
      </c>
      <c r="B21" s="99" t="s">
        <v>73</v>
      </c>
      <c r="C21" s="96">
        <v>11</v>
      </c>
      <c r="D21" s="7" t="s">
        <v>69</v>
      </c>
      <c r="E21" s="101" t="s">
        <v>128</v>
      </c>
      <c r="F21" s="19" t="s">
        <v>71</v>
      </c>
      <c r="G21" s="19" t="s">
        <v>18</v>
      </c>
      <c r="H21" s="20" t="s">
        <v>19</v>
      </c>
      <c r="I21" s="20"/>
      <c r="J21" s="72"/>
      <c r="K21" s="20" t="s">
        <v>17</v>
      </c>
      <c r="L21" s="20"/>
      <c r="M21" s="72"/>
      <c r="N21" s="72"/>
      <c r="O21" s="23">
        <v>2</v>
      </c>
      <c r="P21" s="21"/>
      <c r="Q21" s="23">
        <v>1</v>
      </c>
      <c r="R21" s="16">
        <f t="shared" si="1"/>
        <v>0</v>
      </c>
      <c r="S21" s="24" t="s">
        <v>43</v>
      </c>
      <c r="T21" s="87"/>
      <c r="U21" s="31" t="s">
        <v>67</v>
      </c>
      <c r="V21" s="82">
        <f t="shared" si="2"/>
        <v>2</v>
      </c>
    </row>
    <row r="22" spans="1:22" ht="18" customHeight="1" x14ac:dyDescent="0.35">
      <c r="A22" s="7">
        <f t="shared" si="0"/>
        <v>12</v>
      </c>
      <c r="B22" s="99" t="s">
        <v>73</v>
      </c>
      <c r="C22" s="96">
        <v>12</v>
      </c>
      <c r="D22" s="7" t="s">
        <v>69</v>
      </c>
      <c r="E22" s="101" t="s">
        <v>128</v>
      </c>
      <c r="F22" s="19" t="s">
        <v>71</v>
      </c>
      <c r="G22" s="19" t="s">
        <v>16</v>
      </c>
      <c r="H22" s="20" t="s">
        <v>28</v>
      </c>
      <c r="I22" s="20"/>
      <c r="J22" s="72"/>
      <c r="K22" s="20" t="s">
        <v>21</v>
      </c>
      <c r="L22" s="20"/>
      <c r="M22" s="72"/>
      <c r="N22" s="72"/>
      <c r="O22" s="23">
        <v>2</v>
      </c>
      <c r="P22" s="21"/>
      <c r="Q22" s="23">
        <v>2</v>
      </c>
      <c r="R22" s="16">
        <f t="shared" si="1"/>
        <v>0</v>
      </c>
      <c r="S22" s="24" t="s">
        <v>41</v>
      </c>
      <c r="T22" s="87"/>
      <c r="U22" s="31" t="s">
        <v>67</v>
      </c>
      <c r="V22" s="82">
        <f t="shared" si="2"/>
        <v>4</v>
      </c>
    </row>
    <row r="23" spans="1:22" ht="18" customHeight="1" x14ac:dyDescent="0.35">
      <c r="A23" s="7">
        <f t="shared" si="0"/>
        <v>13</v>
      </c>
      <c r="B23" s="99" t="s">
        <v>73</v>
      </c>
      <c r="C23" s="96">
        <v>13</v>
      </c>
      <c r="D23" s="7" t="s">
        <v>69</v>
      </c>
      <c r="E23" s="101" t="s">
        <v>128</v>
      </c>
      <c r="F23" s="19" t="s">
        <v>71</v>
      </c>
      <c r="G23" s="19" t="s">
        <v>64</v>
      </c>
      <c r="H23" s="20"/>
      <c r="I23" s="20"/>
      <c r="J23" s="72"/>
      <c r="K23" s="20">
        <v>0.15</v>
      </c>
      <c r="L23" s="20">
        <v>0.2</v>
      </c>
      <c r="M23" s="72">
        <f>K23*L23</f>
        <v>0.03</v>
      </c>
      <c r="N23" s="72"/>
      <c r="O23" s="23">
        <v>2</v>
      </c>
      <c r="P23" s="21"/>
      <c r="Q23" s="23">
        <v>1</v>
      </c>
      <c r="R23" s="16">
        <f t="shared" si="1"/>
        <v>0</v>
      </c>
      <c r="S23" s="24" t="s">
        <v>42</v>
      </c>
      <c r="T23" s="87"/>
      <c r="U23" s="31" t="s">
        <v>67</v>
      </c>
      <c r="V23" s="82">
        <f t="shared" si="2"/>
        <v>2</v>
      </c>
    </row>
    <row r="24" spans="1:22" ht="18" customHeight="1" x14ac:dyDescent="0.35">
      <c r="A24" s="7">
        <f t="shared" si="0"/>
        <v>14</v>
      </c>
      <c r="B24" s="99" t="s">
        <v>73</v>
      </c>
      <c r="C24" s="96">
        <v>14</v>
      </c>
      <c r="D24" s="7" t="s">
        <v>69</v>
      </c>
      <c r="E24" s="101" t="s">
        <v>128</v>
      </c>
      <c r="F24" s="19" t="s">
        <v>71</v>
      </c>
      <c r="G24" s="19" t="s">
        <v>65</v>
      </c>
      <c r="H24" s="20"/>
      <c r="I24" s="20"/>
      <c r="J24" s="72"/>
      <c r="K24" s="20">
        <v>0.08</v>
      </c>
      <c r="L24" s="20">
        <v>0.08</v>
      </c>
      <c r="M24" s="72">
        <f>K24*L24</f>
        <v>6.4000000000000003E-3</v>
      </c>
      <c r="N24" s="72"/>
      <c r="O24" s="23">
        <v>2</v>
      </c>
      <c r="P24" s="21"/>
      <c r="Q24" s="23">
        <v>1</v>
      </c>
      <c r="R24" s="16">
        <f t="shared" si="1"/>
        <v>0</v>
      </c>
      <c r="S24" s="24" t="s">
        <v>42</v>
      </c>
      <c r="T24" s="87"/>
      <c r="U24" s="31" t="s">
        <v>67</v>
      </c>
      <c r="V24" s="82">
        <f t="shared" si="2"/>
        <v>2</v>
      </c>
    </row>
    <row r="25" spans="1:22" ht="18" customHeight="1" x14ac:dyDescent="0.35">
      <c r="A25" s="7">
        <f t="shared" si="0"/>
        <v>15</v>
      </c>
      <c r="B25" s="99" t="s">
        <v>73</v>
      </c>
      <c r="C25" s="96">
        <v>15</v>
      </c>
      <c r="D25" s="7" t="s">
        <v>69</v>
      </c>
      <c r="E25" s="101" t="s">
        <v>128</v>
      </c>
      <c r="F25" s="19" t="s">
        <v>71</v>
      </c>
      <c r="G25" s="19" t="s">
        <v>24</v>
      </c>
      <c r="H25" s="20" t="s">
        <v>30</v>
      </c>
      <c r="I25" s="20"/>
      <c r="J25" s="72"/>
      <c r="K25" s="20" t="s">
        <v>66</v>
      </c>
      <c r="L25" s="20"/>
      <c r="M25" s="72"/>
      <c r="N25" s="72"/>
      <c r="O25" s="23">
        <v>2</v>
      </c>
      <c r="P25" s="21"/>
      <c r="Q25" s="23">
        <v>3</v>
      </c>
      <c r="R25" s="16">
        <f t="shared" si="1"/>
        <v>0</v>
      </c>
      <c r="S25" s="24" t="s">
        <v>41</v>
      </c>
      <c r="T25" s="87"/>
      <c r="U25" s="31" t="s">
        <v>67</v>
      </c>
      <c r="V25" s="82">
        <f t="shared" si="2"/>
        <v>6</v>
      </c>
    </row>
    <row r="26" spans="1:22" ht="18" customHeight="1" x14ac:dyDescent="0.35">
      <c r="A26" s="7">
        <f t="shared" si="0"/>
        <v>16</v>
      </c>
      <c r="B26" s="99" t="s">
        <v>73</v>
      </c>
      <c r="C26" s="96">
        <v>16</v>
      </c>
      <c r="D26" s="7" t="s">
        <v>69</v>
      </c>
      <c r="E26" s="101" t="s">
        <v>128</v>
      </c>
      <c r="F26" s="19" t="s">
        <v>71</v>
      </c>
      <c r="G26" s="19" t="s">
        <v>16</v>
      </c>
      <c r="H26" s="20" t="s">
        <v>17</v>
      </c>
      <c r="I26" s="20"/>
      <c r="J26" s="74"/>
      <c r="K26" s="20" t="s">
        <v>31</v>
      </c>
      <c r="L26" s="20"/>
      <c r="M26" s="72"/>
      <c r="N26" s="72"/>
      <c r="O26" s="23">
        <v>2</v>
      </c>
      <c r="P26" s="21"/>
      <c r="Q26" s="23">
        <v>2</v>
      </c>
      <c r="R26" s="16">
        <f t="shared" si="1"/>
        <v>0</v>
      </c>
      <c r="S26" s="24" t="s">
        <v>41</v>
      </c>
      <c r="T26" s="87"/>
      <c r="U26" s="31" t="s">
        <v>67</v>
      </c>
      <c r="V26" s="82">
        <f t="shared" si="2"/>
        <v>4</v>
      </c>
    </row>
    <row r="27" spans="1:22" ht="18" customHeight="1" x14ac:dyDescent="0.35">
      <c r="A27" s="7">
        <f t="shared" si="0"/>
        <v>17</v>
      </c>
      <c r="B27" s="99" t="s">
        <v>73</v>
      </c>
      <c r="C27" s="96">
        <v>17</v>
      </c>
      <c r="D27" s="7" t="s">
        <v>69</v>
      </c>
      <c r="E27" s="101" t="s">
        <v>128</v>
      </c>
      <c r="F27" s="19" t="s">
        <v>71</v>
      </c>
      <c r="G27" s="19" t="s">
        <v>25</v>
      </c>
      <c r="H27" s="20" t="s">
        <v>13</v>
      </c>
      <c r="I27" s="20"/>
      <c r="J27" s="72"/>
      <c r="K27" s="20" t="s">
        <v>28</v>
      </c>
      <c r="L27" s="20"/>
      <c r="M27" s="72"/>
      <c r="N27" s="72"/>
      <c r="O27" s="23">
        <v>2</v>
      </c>
      <c r="P27" s="21"/>
      <c r="Q27" s="23">
        <v>3</v>
      </c>
      <c r="R27" s="16">
        <f t="shared" si="1"/>
        <v>0</v>
      </c>
      <c r="S27" s="24" t="s">
        <v>44</v>
      </c>
      <c r="T27" s="87"/>
      <c r="U27" s="31" t="s">
        <v>67</v>
      </c>
      <c r="V27" s="82">
        <f t="shared" si="2"/>
        <v>6</v>
      </c>
    </row>
    <row r="28" spans="1:22" ht="18" customHeight="1" x14ac:dyDescent="0.35">
      <c r="A28" s="7">
        <f t="shared" si="0"/>
        <v>18</v>
      </c>
      <c r="B28" s="99" t="s">
        <v>73</v>
      </c>
      <c r="C28" s="96">
        <v>18</v>
      </c>
      <c r="D28" s="7" t="s">
        <v>69</v>
      </c>
      <c r="E28" s="101" t="s">
        <v>128</v>
      </c>
      <c r="F28" s="19" t="s">
        <v>71</v>
      </c>
      <c r="G28" s="19" t="s">
        <v>18</v>
      </c>
      <c r="H28" s="20" t="s">
        <v>17</v>
      </c>
      <c r="I28" s="20"/>
      <c r="J28" s="72"/>
      <c r="K28" s="20" t="s">
        <v>31</v>
      </c>
      <c r="L28" s="20"/>
      <c r="M28" s="72"/>
      <c r="N28" s="72"/>
      <c r="O28" s="23">
        <v>2</v>
      </c>
      <c r="P28" s="21"/>
      <c r="Q28" s="23">
        <v>1</v>
      </c>
      <c r="R28" s="16">
        <f t="shared" si="1"/>
        <v>0</v>
      </c>
      <c r="S28" s="24" t="s">
        <v>43</v>
      </c>
      <c r="T28" s="87"/>
      <c r="U28" s="31" t="s">
        <v>67</v>
      </c>
      <c r="V28" s="82">
        <f t="shared" si="2"/>
        <v>2</v>
      </c>
    </row>
    <row r="29" spans="1:22" ht="18" customHeight="1" x14ac:dyDescent="0.35">
      <c r="A29" s="7">
        <f t="shared" si="0"/>
        <v>19</v>
      </c>
      <c r="B29" s="99" t="s">
        <v>73</v>
      </c>
      <c r="C29" s="96">
        <v>19</v>
      </c>
      <c r="D29" s="7" t="s">
        <v>69</v>
      </c>
      <c r="E29" s="101" t="s">
        <v>128</v>
      </c>
      <c r="F29" s="19" t="s">
        <v>58</v>
      </c>
      <c r="G29" s="19" t="s">
        <v>26</v>
      </c>
      <c r="H29" s="20" t="s">
        <v>28</v>
      </c>
      <c r="I29" s="20"/>
      <c r="J29" s="72"/>
      <c r="K29" s="20" t="s">
        <v>21</v>
      </c>
      <c r="L29" s="20"/>
      <c r="M29" s="72"/>
      <c r="N29" s="72"/>
      <c r="O29" s="23">
        <v>2</v>
      </c>
      <c r="P29" s="21"/>
      <c r="Q29" s="23">
        <v>2</v>
      </c>
      <c r="R29" s="16">
        <f t="shared" si="1"/>
        <v>0</v>
      </c>
      <c r="S29" s="24" t="s">
        <v>44</v>
      </c>
      <c r="T29" s="87"/>
      <c r="U29" s="31" t="s">
        <v>67</v>
      </c>
      <c r="V29" s="82">
        <f t="shared" si="2"/>
        <v>4</v>
      </c>
    </row>
    <row r="30" spans="1:22" ht="18" customHeight="1" x14ac:dyDescent="0.35">
      <c r="A30" s="7">
        <f t="shared" si="0"/>
        <v>20</v>
      </c>
      <c r="B30" s="99" t="s">
        <v>73</v>
      </c>
      <c r="C30" s="96">
        <v>20</v>
      </c>
      <c r="D30" s="7" t="s">
        <v>69</v>
      </c>
      <c r="E30" s="101" t="s">
        <v>128</v>
      </c>
      <c r="F30" s="19" t="s">
        <v>58</v>
      </c>
      <c r="G30" s="19" t="s">
        <v>26</v>
      </c>
      <c r="H30" s="20" t="s">
        <v>13</v>
      </c>
      <c r="I30" s="20"/>
      <c r="J30" s="72"/>
      <c r="K30" s="20" t="s">
        <v>28</v>
      </c>
      <c r="L30" s="20"/>
      <c r="M30" s="72"/>
      <c r="N30" s="72"/>
      <c r="O30" s="23">
        <v>2</v>
      </c>
      <c r="P30" s="21"/>
      <c r="Q30" s="23">
        <v>1</v>
      </c>
      <c r="R30" s="16">
        <f t="shared" si="1"/>
        <v>0</v>
      </c>
      <c r="S30" s="24" t="s">
        <v>44</v>
      </c>
      <c r="T30" s="87"/>
      <c r="U30" s="31" t="s">
        <v>67</v>
      </c>
      <c r="V30" s="82">
        <f t="shared" si="2"/>
        <v>2</v>
      </c>
    </row>
    <row r="31" spans="1:22" ht="18" customHeight="1" x14ac:dyDescent="0.35">
      <c r="A31" s="7">
        <f t="shared" si="0"/>
        <v>21</v>
      </c>
      <c r="B31" s="99" t="s">
        <v>73</v>
      </c>
      <c r="C31" s="96">
        <v>21</v>
      </c>
      <c r="D31" s="7" t="s">
        <v>69</v>
      </c>
      <c r="E31" s="101" t="s">
        <v>128</v>
      </c>
      <c r="F31" s="19" t="s">
        <v>71</v>
      </c>
      <c r="G31" s="19" t="s">
        <v>24</v>
      </c>
      <c r="H31" s="20" t="s">
        <v>30</v>
      </c>
      <c r="I31" s="20"/>
      <c r="J31" s="72"/>
      <c r="K31" s="20" t="s">
        <v>66</v>
      </c>
      <c r="L31" s="20"/>
      <c r="M31" s="72"/>
      <c r="N31" s="72"/>
      <c r="O31" s="23">
        <v>2</v>
      </c>
      <c r="P31" s="21"/>
      <c r="Q31" s="23">
        <v>13</v>
      </c>
      <c r="R31" s="16">
        <f t="shared" si="1"/>
        <v>0</v>
      </c>
      <c r="S31" s="24" t="s">
        <v>41</v>
      </c>
      <c r="T31" s="87"/>
      <c r="U31" s="31" t="s">
        <v>67</v>
      </c>
      <c r="V31" s="82">
        <f t="shared" si="2"/>
        <v>26</v>
      </c>
    </row>
    <row r="32" spans="1:22" ht="18" customHeight="1" x14ac:dyDescent="0.35">
      <c r="A32" s="7">
        <f t="shared" si="0"/>
        <v>22</v>
      </c>
      <c r="B32" s="99" t="s">
        <v>73</v>
      </c>
      <c r="C32" s="96">
        <v>22</v>
      </c>
      <c r="D32" s="7" t="s">
        <v>69</v>
      </c>
      <c r="E32" s="101" t="s">
        <v>128</v>
      </c>
      <c r="F32" s="19" t="s">
        <v>71</v>
      </c>
      <c r="G32" s="19" t="s">
        <v>18</v>
      </c>
      <c r="H32" s="20" t="s">
        <v>19</v>
      </c>
      <c r="I32" s="20"/>
      <c r="J32" s="72"/>
      <c r="K32" s="20" t="s">
        <v>17</v>
      </c>
      <c r="L32" s="20"/>
      <c r="M32" s="72"/>
      <c r="N32" s="72"/>
      <c r="O32" s="23">
        <v>2</v>
      </c>
      <c r="P32" s="21"/>
      <c r="Q32" s="23">
        <v>1</v>
      </c>
      <c r="R32" s="16">
        <f t="shared" si="1"/>
        <v>0</v>
      </c>
      <c r="S32" s="24" t="s">
        <v>43</v>
      </c>
      <c r="T32" s="87"/>
      <c r="U32" s="31" t="s">
        <v>67</v>
      </c>
      <c r="V32" s="82">
        <f t="shared" si="2"/>
        <v>2</v>
      </c>
    </row>
    <row r="33" spans="1:26" ht="18" customHeight="1" x14ac:dyDescent="0.35">
      <c r="A33" s="7">
        <f t="shared" si="0"/>
        <v>23</v>
      </c>
      <c r="B33" s="99" t="s">
        <v>73</v>
      </c>
      <c r="C33" s="96">
        <v>23</v>
      </c>
      <c r="D33" s="7" t="s">
        <v>69</v>
      </c>
      <c r="E33" s="101" t="s">
        <v>128</v>
      </c>
      <c r="F33" s="19" t="s">
        <v>71</v>
      </c>
      <c r="G33" s="19" t="s">
        <v>18</v>
      </c>
      <c r="H33" s="98" t="s">
        <v>19</v>
      </c>
      <c r="I33" s="20"/>
      <c r="J33" s="74">
        <v>4.9062500000000007E-4</v>
      </c>
      <c r="K33" s="20"/>
      <c r="L33" s="20"/>
      <c r="M33" s="72"/>
      <c r="N33" s="72"/>
      <c r="O33" s="100">
        <v>2</v>
      </c>
      <c r="P33" s="21"/>
      <c r="Q33" s="23">
        <v>1</v>
      </c>
      <c r="R33" s="16">
        <f t="shared" si="1"/>
        <v>0</v>
      </c>
      <c r="S33" s="24" t="s">
        <v>42</v>
      </c>
      <c r="T33" s="87"/>
      <c r="U33" s="31" t="s">
        <v>67</v>
      </c>
      <c r="V33" s="82">
        <f t="shared" si="2"/>
        <v>2</v>
      </c>
      <c r="W33">
        <v>1</v>
      </c>
      <c r="X33" s="104">
        <f>-PI()*W33*W33*0.0254*0.0254/4*O33*Q33</f>
        <v>-1.0134149581949954E-3</v>
      </c>
    </row>
    <row r="34" spans="1:26" ht="18" customHeight="1" x14ac:dyDescent="0.35">
      <c r="A34" s="7">
        <f t="shared" si="0"/>
        <v>24</v>
      </c>
      <c r="B34" s="99" t="s">
        <v>73</v>
      </c>
      <c r="C34" s="96">
        <v>23</v>
      </c>
      <c r="D34" s="7" t="s">
        <v>69</v>
      </c>
      <c r="E34" s="101" t="s">
        <v>128</v>
      </c>
      <c r="F34" s="19" t="s">
        <v>71</v>
      </c>
      <c r="G34" s="19" t="s">
        <v>27</v>
      </c>
      <c r="H34" s="20"/>
      <c r="I34" s="20"/>
      <c r="J34" s="72"/>
      <c r="K34" s="98">
        <v>0.2</v>
      </c>
      <c r="L34" s="98">
        <v>0.3</v>
      </c>
      <c r="M34" s="72">
        <f>K34*L34</f>
        <v>0.06</v>
      </c>
      <c r="N34" s="72">
        <f>M34-(J33*Q33)</f>
        <v>5.9509374999999996E-2</v>
      </c>
      <c r="O34" s="100">
        <v>2</v>
      </c>
      <c r="P34" s="21">
        <v>95</v>
      </c>
      <c r="Q34" s="23">
        <v>1</v>
      </c>
      <c r="R34" s="16">
        <f t="shared" si="1"/>
        <v>190</v>
      </c>
      <c r="S34" s="24" t="s">
        <v>42</v>
      </c>
      <c r="T34" s="87"/>
      <c r="U34" s="31" t="s">
        <v>67</v>
      </c>
      <c r="V34" s="82">
        <f t="shared" si="2"/>
        <v>2</v>
      </c>
      <c r="X34" s="104">
        <f>PRODUCT(K34:L34,O34,Q34)</f>
        <v>0.12</v>
      </c>
      <c r="Y34">
        <f>SUM(X33:X34)</f>
        <v>0.118986585041805</v>
      </c>
      <c r="Z34" s="102">
        <f>Y34-N34</f>
        <v>5.9477210041805E-2</v>
      </c>
    </row>
    <row r="35" spans="1:26" ht="18" customHeight="1" x14ac:dyDescent="0.35">
      <c r="A35" s="7">
        <f t="shared" si="0"/>
        <v>25</v>
      </c>
      <c r="B35" s="99" t="s">
        <v>73</v>
      </c>
      <c r="C35" s="96">
        <v>24</v>
      </c>
      <c r="D35" s="7" t="s">
        <v>69</v>
      </c>
      <c r="E35" s="101" t="s">
        <v>128</v>
      </c>
      <c r="F35" s="19" t="s">
        <v>72</v>
      </c>
      <c r="G35" s="19" t="s">
        <v>64</v>
      </c>
      <c r="H35" s="98">
        <v>0.05</v>
      </c>
      <c r="I35" s="98">
        <v>0.2</v>
      </c>
      <c r="J35" s="72">
        <f>H35*I35</f>
        <v>1.0000000000000002E-2</v>
      </c>
      <c r="K35" s="20"/>
      <c r="L35" s="20"/>
      <c r="M35" s="72"/>
      <c r="N35" s="72"/>
      <c r="O35" s="100">
        <v>2</v>
      </c>
      <c r="P35" s="21"/>
      <c r="Q35" s="23">
        <v>1</v>
      </c>
      <c r="R35" s="16">
        <f t="shared" si="1"/>
        <v>0</v>
      </c>
      <c r="S35" s="24" t="s">
        <v>42</v>
      </c>
      <c r="T35" s="87"/>
      <c r="U35" s="31" t="s">
        <v>67</v>
      </c>
      <c r="V35" s="82">
        <f t="shared" si="2"/>
        <v>2</v>
      </c>
      <c r="X35" s="104">
        <f>-PRODUCT(H35:I35,O35,Q35)</f>
        <v>-2.0000000000000004E-2</v>
      </c>
    </row>
    <row r="36" spans="1:26" ht="18" customHeight="1" x14ac:dyDescent="0.35">
      <c r="A36" s="7">
        <f t="shared" si="0"/>
        <v>26</v>
      </c>
      <c r="B36" s="99" t="s">
        <v>73</v>
      </c>
      <c r="C36" s="96">
        <v>25</v>
      </c>
      <c r="D36" s="7" t="s">
        <v>69</v>
      </c>
      <c r="E36" s="101" t="s">
        <v>128</v>
      </c>
      <c r="F36" s="19" t="s">
        <v>72</v>
      </c>
      <c r="G36" s="19" t="s">
        <v>65</v>
      </c>
      <c r="H36" s="98">
        <v>0.1</v>
      </c>
      <c r="I36" s="98">
        <v>0.1</v>
      </c>
      <c r="J36" s="72">
        <f>H36*I36</f>
        <v>1.0000000000000002E-2</v>
      </c>
      <c r="K36" s="20"/>
      <c r="L36" s="20"/>
      <c r="M36" s="72"/>
      <c r="N36" s="72"/>
      <c r="O36" s="100">
        <v>2</v>
      </c>
      <c r="P36" s="21"/>
      <c r="Q36" s="23">
        <v>1</v>
      </c>
      <c r="R36" s="16">
        <f t="shared" si="1"/>
        <v>0</v>
      </c>
      <c r="S36" s="24" t="s">
        <v>42</v>
      </c>
      <c r="T36" s="87"/>
      <c r="U36" s="31" t="s">
        <v>67</v>
      </c>
      <c r="V36" s="82">
        <f t="shared" si="2"/>
        <v>2</v>
      </c>
      <c r="X36" s="104">
        <f>-PRODUCT(H36:I36,O36,Q36)</f>
        <v>-2.0000000000000004E-2</v>
      </c>
    </row>
    <row r="37" spans="1:26" ht="18" customHeight="1" x14ac:dyDescent="0.35">
      <c r="A37" s="7">
        <f t="shared" si="0"/>
        <v>27</v>
      </c>
      <c r="B37" s="99" t="s">
        <v>73</v>
      </c>
      <c r="C37" s="96">
        <v>25</v>
      </c>
      <c r="D37" s="7" t="s">
        <v>69</v>
      </c>
      <c r="E37" s="101" t="s">
        <v>128</v>
      </c>
      <c r="F37" s="19" t="s">
        <v>72</v>
      </c>
      <c r="G37" s="19" t="s">
        <v>27</v>
      </c>
      <c r="H37" s="20"/>
      <c r="I37" s="20"/>
      <c r="J37" s="72"/>
      <c r="K37" s="98">
        <v>0.2</v>
      </c>
      <c r="L37" s="98">
        <v>0.75</v>
      </c>
      <c r="M37" s="72">
        <f>K37*L37</f>
        <v>0.15000000000000002</v>
      </c>
      <c r="N37" s="72">
        <f>M37-(J36*Q36)-(J35*Q35)</f>
        <v>0.13</v>
      </c>
      <c r="O37" s="100">
        <v>2</v>
      </c>
      <c r="P37" s="21">
        <v>150</v>
      </c>
      <c r="Q37" s="23">
        <v>1</v>
      </c>
      <c r="R37" s="16">
        <f t="shared" si="1"/>
        <v>300</v>
      </c>
      <c r="S37" s="24" t="s">
        <v>42</v>
      </c>
      <c r="T37" s="87"/>
      <c r="U37" s="31" t="s">
        <v>67</v>
      </c>
      <c r="V37" s="82">
        <f t="shared" si="2"/>
        <v>2</v>
      </c>
      <c r="X37" s="104">
        <f t="shared" ref="X37" si="3">PRODUCT(K37:L37,O37,Q37)</f>
        <v>0.30000000000000004</v>
      </c>
      <c r="Y37">
        <f>SUM(X35:X37)</f>
        <v>0.26</v>
      </c>
      <c r="Z37" s="102">
        <f>Y37-N37</f>
        <v>0.13</v>
      </c>
    </row>
    <row r="38" spans="1:26" ht="18" customHeight="1" x14ac:dyDescent="0.35">
      <c r="A38" s="7">
        <f t="shared" si="0"/>
        <v>28</v>
      </c>
      <c r="B38" s="99" t="s">
        <v>73</v>
      </c>
      <c r="C38" s="96">
        <v>26</v>
      </c>
      <c r="D38" s="7" t="s">
        <v>69</v>
      </c>
      <c r="E38" s="101" t="s">
        <v>128</v>
      </c>
      <c r="F38" s="19" t="s">
        <v>58</v>
      </c>
      <c r="G38" s="19" t="s">
        <v>26</v>
      </c>
      <c r="H38" s="20" t="s">
        <v>28</v>
      </c>
      <c r="I38" s="20"/>
      <c r="J38" s="72"/>
      <c r="K38" s="20" t="s">
        <v>21</v>
      </c>
      <c r="L38" s="20"/>
      <c r="M38" s="72"/>
      <c r="N38" s="72"/>
      <c r="O38" s="23">
        <v>2</v>
      </c>
      <c r="P38" s="21"/>
      <c r="Q38" s="23">
        <v>2</v>
      </c>
      <c r="R38" s="16">
        <f t="shared" si="1"/>
        <v>0</v>
      </c>
      <c r="S38" s="24" t="s">
        <v>44</v>
      </c>
      <c r="T38" s="87"/>
      <c r="U38" s="31" t="s">
        <v>67</v>
      </c>
      <c r="V38" s="82">
        <f t="shared" si="2"/>
        <v>4</v>
      </c>
    </row>
    <row r="39" spans="1:26" ht="18" customHeight="1" x14ac:dyDescent="0.35">
      <c r="A39" s="7">
        <f t="shared" si="0"/>
        <v>29</v>
      </c>
      <c r="B39" s="99" t="s">
        <v>73</v>
      </c>
      <c r="C39" s="96">
        <v>27</v>
      </c>
      <c r="D39" s="7" t="s">
        <v>69</v>
      </c>
      <c r="E39" s="101" t="s">
        <v>128</v>
      </c>
      <c r="F39" s="19" t="s">
        <v>58</v>
      </c>
      <c r="G39" s="19" t="s">
        <v>26</v>
      </c>
      <c r="H39" s="20" t="s">
        <v>13</v>
      </c>
      <c r="I39" s="20"/>
      <c r="J39" s="72"/>
      <c r="K39" s="20" t="s">
        <v>28</v>
      </c>
      <c r="L39" s="20"/>
      <c r="M39" s="72"/>
      <c r="N39" s="72"/>
      <c r="O39" s="23">
        <v>2</v>
      </c>
      <c r="P39" s="21"/>
      <c r="Q39" s="23">
        <v>1</v>
      </c>
      <c r="R39" s="16">
        <f t="shared" si="1"/>
        <v>0</v>
      </c>
      <c r="S39" s="24" t="s">
        <v>44</v>
      </c>
      <c r="T39" s="87"/>
      <c r="U39" s="31" t="s">
        <v>67</v>
      </c>
      <c r="V39" s="82">
        <f t="shared" si="2"/>
        <v>2</v>
      </c>
    </row>
    <row r="40" spans="1:26" ht="18" customHeight="1" x14ac:dyDescent="0.35">
      <c r="U40" s="31" t="s">
        <v>67</v>
      </c>
    </row>
    <row r="41" spans="1:26" ht="18" customHeight="1" x14ac:dyDescent="0.35">
      <c r="A41" s="8" t="s">
        <v>68</v>
      </c>
      <c r="B41" s="91"/>
      <c r="C41" s="92"/>
      <c r="U41" s="31" t="s">
        <v>67</v>
      </c>
    </row>
    <row r="42" spans="1:26" ht="18" customHeight="1" x14ac:dyDescent="0.35">
      <c r="A42" s="7">
        <v>1</v>
      </c>
      <c r="B42" s="99" t="s">
        <v>74</v>
      </c>
      <c r="C42" s="96">
        <v>28</v>
      </c>
      <c r="D42" s="7" t="s">
        <v>69</v>
      </c>
      <c r="E42" s="101" t="s">
        <v>128</v>
      </c>
      <c r="F42" s="19" t="s">
        <v>75</v>
      </c>
      <c r="G42" s="19" t="s">
        <v>18</v>
      </c>
      <c r="H42" s="20" t="s">
        <v>17</v>
      </c>
      <c r="I42" s="20"/>
      <c r="J42" s="72"/>
      <c r="K42" s="20" t="s">
        <v>31</v>
      </c>
      <c r="L42" s="20"/>
      <c r="M42" s="72"/>
      <c r="N42" s="72"/>
      <c r="O42" s="23">
        <v>2</v>
      </c>
      <c r="P42" s="21"/>
      <c r="Q42" s="23">
        <v>1</v>
      </c>
      <c r="R42" s="16">
        <f t="shared" ref="R42:R73" si="4">O42*P42*Q42</f>
        <v>0</v>
      </c>
      <c r="S42" s="24" t="s">
        <v>43</v>
      </c>
      <c r="T42" s="34" t="s">
        <v>74</v>
      </c>
      <c r="U42" s="31" t="s">
        <v>67</v>
      </c>
      <c r="V42" s="82">
        <f>O42*Q42</f>
        <v>2</v>
      </c>
    </row>
    <row r="43" spans="1:26" ht="18" customHeight="1" x14ac:dyDescent="0.35">
      <c r="A43" s="7">
        <f t="shared" ref="A43:A73" si="5">A42+1</f>
        <v>2</v>
      </c>
      <c r="B43" s="99" t="s">
        <v>74</v>
      </c>
      <c r="C43" s="96">
        <v>29</v>
      </c>
      <c r="D43" s="7" t="s">
        <v>69</v>
      </c>
      <c r="E43" s="101" t="s">
        <v>128</v>
      </c>
      <c r="F43" s="19" t="s">
        <v>76</v>
      </c>
      <c r="G43" s="19" t="s">
        <v>16</v>
      </c>
      <c r="H43" s="98" t="s">
        <v>13</v>
      </c>
      <c r="I43" s="20"/>
      <c r="J43" s="71">
        <v>1.9625000000000003E-3</v>
      </c>
      <c r="K43" s="20"/>
      <c r="L43" s="20"/>
      <c r="M43" s="72"/>
      <c r="N43" s="72"/>
      <c r="O43" s="100">
        <v>2</v>
      </c>
      <c r="P43" s="21"/>
      <c r="Q43" s="100">
        <v>2</v>
      </c>
      <c r="R43" s="16">
        <f t="shared" si="4"/>
        <v>0</v>
      </c>
      <c r="S43" s="24" t="s">
        <v>142</v>
      </c>
      <c r="T43" s="87"/>
      <c r="U43" s="31" t="s">
        <v>67</v>
      </c>
      <c r="V43" s="82">
        <f t="shared" ref="V43:V70" si="6">O43*Q43</f>
        <v>4</v>
      </c>
      <c r="W43">
        <v>2</v>
      </c>
      <c r="X43" s="104">
        <f>-PI()*W43*W43*0.0254*0.0254/4*O43*Q43</f>
        <v>-8.107319665559963E-3</v>
      </c>
    </row>
    <row r="44" spans="1:26" ht="18" customHeight="1" x14ac:dyDescent="0.35">
      <c r="A44" s="7">
        <f t="shared" si="5"/>
        <v>3</v>
      </c>
      <c r="B44" s="99" t="s">
        <v>74</v>
      </c>
      <c r="C44" s="96">
        <v>30</v>
      </c>
      <c r="D44" s="7" t="s">
        <v>69</v>
      </c>
      <c r="E44" s="101" t="s">
        <v>128</v>
      </c>
      <c r="F44" s="19" t="s">
        <v>76</v>
      </c>
      <c r="G44" s="19" t="s">
        <v>18</v>
      </c>
      <c r="H44" s="98" t="s">
        <v>17</v>
      </c>
      <c r="I44" s="20"/>
      <c r="J44" s="71">
        <v>4.4156249999999994E-3</v>
      </c>
      <c r="K44" s="20"/>
      <c r="L44" s="20"/>
      <c r="M44" s="72"/>
      <c r="N44" s="72"/>
      <c r="O44" s="100">
        <v>2</v>
      </c>
      <c r="P44" s="21"/>
      <c r="Q44" s="100">
        <v>1</v>
      </c>
      <c r="R44" s="16">
        <f t="shared" si="4"/>
        <v>0</v>
      </c>
      <c r="S44" s="24" t="s">
        <v>42</v>
      </c>
      <c r="T44" s="87"/>
      <c r="U44" s="31" t="s">
        <v>67</v>
      </c>
      <c r="V44" s="82">
        <f t="shared" si="6"/>
        <v>2</v>
      </c>
      <c r="W44">
        <v>3</v>
      </c>
      <c r="X44" s="104">
        <f t="shared" ref="X44:X45" si="7">-PI()*W44*W44*0.0254*0.0254/4*O44*Q44</f>
        <v>-9.1207346237549575E-3</v>
      </c>
    </row>
    <row r="45" spans="1:26" ht="18" customHeight="1" x14ac:dyDescent="0.35">
      <c r="A45" s="7">
        <f t="shared" si="5"/>
        <v>4</v>
      </c>
      <c r="B45" s="99" t="s">
        <v>74</v>
      </c>
      <c r="C45" s="96">
        <v>31</v>
      </c>
      <c r="D45" s="7" t="s">
        <v>69</v>
      </c>
      <c r="E45" s="101" t="s">
        <v>128</v>
      </c>
      <c r="F45" s="19" t="s">
        <v>76</v>
      </c>
      <c r="G45" s="19" t="s">
        <v>24</v>
      </c>
      <c r="H45" s="98" t="s">
        <v>30</v>
      </c>
      <c r="I45" s="20"/>
      <c r="J45" s="74">
        <v>1.3266499999999999E-4</v>
      </c>
      <c r="K45" s="20"/>
      <c r="L45" s="20"/>
      <c r="M45" s="72"/>
      <c r="N45" s="72"/>
      <c r="O45" s="100">
        <v>2</v>
      </c>
      <c r="P45" s="21"/>
      <c r="Q45" s="100">
        <v>4</v>
      </c>
      <c r="R45" s="16">
        <f t="shared" si="4"/>
        <v>0</v>
      </c>
      <c r="S45" s="24" t="s">
        <v>142</v>
      </c>
      <c r="T45" s="87"/>
      <c r="U45" s="31" t="s">
        <v>67</v>
      </c>
      <c r="V45" s="82">
        <f t="shared" si="6"/>
        <v>8</v>
      </c>
      <c r="W45">
        <v>0.5</v>
      </c>
      <c r="X45" s="104">
        <f t="shared" si="7"/>
        <v>-1.0134149581949954E-3</v>
      </c>
    </row>
    <row r="46" spans="1:26" ht="18" customHeight="1" x14ac:dyDescent="0.35">
      <c r="A46" s="7">
        <f t="shared" si="5"/>
        <v>5</v>
      </c>
      <c r="B46" s="99" t="s">
        <v>74</v>
      </c>
      <c r="C46" s="96">
        <v>31</v>
      </c>
      <c r="D46" s="7" t="s">
        <v>69</v>
      </c>
      <c r="E46" s="101" t="s">
        <v>128</v>
      </c>
      <c r="F46" s="19" t="s">
        <v>76</v>
      </c>
      <c r="G46" s="19" t="s">
        <v>27</v>
      </c>
      <c r="H46" s="20"/>
      <c r="I46" s="20"/>
      <c r="J46" s="72"/>
      <c r="K46" s="98">
        <v>0.4</v>
      </c>
      <c r="L46" s="98">
        <v>0.8</v>
      </c>
      <c r="M46" s="72">
        <f>K46*L46</f>
        <v>0.32000000000000006</v>
      </c>
      <c r="N46" s="72">
        <f>M46-(J45*Q45)-(J44*Q44)-(J43*Q43)</f>
        <v>0.31112871500000006</v>
      </c>
      <c r="O46" s="100">
        <v>2</v>
      </c>
      <c r="P46" s="21">
        <v>245</v>
      </c>
      <c r="Q46" s="100">
        <v>1</v>
      </c>
      <c r="R46" s="16">
        <f t="shared" si="4"/>
        <v>490</v>
      </c>
      <c r="S46" s="24" t="s">
        <v>42</v>
      </c>
      <c r="T46" s="87"/>
      <c r="U46" s="31" t="s">
        <v>67</v>
      </c>
      <c r="V46" s="82">
        <f t="shared" si="6"/>
        <v>2</v>
      </c>
      <c r="X46" s="104">
        <f>PRODUCT(K46:L46,O46,Q46)</f>
        <v>0.64000000000000012</v>
      </c>
      <c r="Y46">
        <f>SUM(X43:X46)</f>
        <v>0.62175853075249021</v>
      </c>
      <c r="Z46" s="102">
        <f>Y46-N46</f>
        <v>0.31062981575249016</v>
      </c>
    </row>
    <row r="47" spans="1:26" ht="18" customHeight="1" x14ac:dyDescent="0.35">
      <c r="A47" s="7">
        <f t="shared" si="5"/>
        <v>6</v>
      </c>
      <c r="B47" s="99" t="s">
        <v>74</v>
      </c>
      <c r="C47" s="96">
        <v>32</v>
      </c>
      <c r="D47" s="7" t="s">
        <v>69</v>
      </c>
      <c r="E47" s="101" t="s">
        <v>128</v>
      </c>
      <c r="F47" s="19" t="s">
        <v>58</v>
      </c>
      <c r="G47" s="19" t="s">
        <v>18</v>
      </c>
      <c r="H47" s="20" t="s">
        <v>28</v>
      </c>
      <c r="I47" s="20"/>
      <c r="J47" s="72"/>
      <c r="K47" s="20" t="s">
        <v>21</v>
      </c>
      <c r="L47" s="20"/>
      <c r="M47" s="72"/>
      <c r="N47" s="72"/>
      <c r="O47" s="23">
        <v>2</v>
      </c>
      <c r="P47" s="21"/>
      <c r="Q47" s="23">
        <v>1</v>
      </c>
      <c r="R47" s="16">
        <f t="shared" si="4"/>
        <v>0</v>
      </c>
      <c r="S47" s="24" t="s">
        <v>43</v>
      </c>
      <c r="T47" s="87"/>
      <c r="U47" s="31" t="s">
        <v>67</v>
      </c>
      <c r="V47" s="82">
        <f t="shared" si="6"/>
        <v>2</v>
      </c>
    </row>
    <row r="48" spans="1:26" ht="18" customHeight="1" x14ac:dyDescent="0.35">
      <c r="A48" s="7">
        <f t="shared" si="5"/>
        <v>7</v>
      </c>
      <c r="B48" s="99" t="s">
        <v>74</v>
      </c>
      <c r="C48" s="96">
        <v>33</v>
      </c>
      <c r="D48" s="7" t="s">
        <v>69</v>
      </c>
      <c r="E48" s="101" t="s">
        <v>128</v>
      </c>
      <c r="F48" s="19" t="s">
        <v>58</v>
      </c>
      <c r="G48" s="19" t="s">
        <v>18</v>
      </c>
      <c r="H48" s="20" t="s">
        <v>17</v>
      </c>
      <c r="I48" s="20"/>
      <c r="J48" s="74"/>
      <c r="K48" s="20" t="s">
        <v>31</v>
      </c>
      <c r="L48" s="20"/>
      <c r="M48" s="72"/>
      <c r="N48" s="72"/>
      <c r="O48" s="23">
        <v>2</v>
      </c>
      <c r="P48" s="21"/>
      <c r="Q48" s="23">
        <v>1</v>
      </c>
      <c r="R48" s="16">
        <f t="shared" si="4"/>
        <v>0</v>
      </c>
      <c r="S48" s="24" t="s">
        <v>43</v>
      </c>
      <c r="T48" s="87"/>
      <c r="U48" s="31" t="s">
        <v>67</v>
      </c>
      <c r="V48" s="82">
        <f t="shared" si="6"/>
        <v>2</v>
      </c>
    </row>
    <row r="49" spans="1:26" ht="18" customHeight="1" x14ac:dyDescent="0.35">
      <c r="A49" s="7">
        <f t="shared" si="5"/>
        <v>8</v>
      </c>
      <c r="B49" s="99" t="s">
        <v>74</v>
      </c>
      <c r="C49" s="96">
        <v>34</v>
      </c>
      <c r="D49" s="7" t="s">
        <v>69</v>
      </c>
      <c r="E49" s="101" t="s">
        <v>128</v>
      </c>
      <c r="F49" s="19" t="s">
        <v>58</v>
      </c>
      <c r="G49" s="19" t="s">
        <v>29</v>
      </c>
      <c r="H49" s="20" t="s">
        <v>17</v>
      </c>
      <c r="I49" s="20"/>
      <c r="J49" s="71"/>
      <c r="K49" s="20" t="s">
        <v>31</v>
      </c>
      <c r="L49" s="20"/>
      <c r="M49" s="72"/>
      <c r="N49" s="72"/>
      <c r="O49" s="23">
        <v>2</v>
      </c>
      <c r="P49" s="21"/>
      <c r="Q49" s="23">
        <v>2</v>
      </c>
      <c r="R49" s="16">
        <f t="shared" si="4"/>
        <v>0</v>
      </c>
      <c r="S49" s="24" t="s">
        <v>44</v>
      </c>
      <c r="T49" s="87"/>
      <c r="U49" s="31" t="s">
        <v>67</v>
      </c>
      <c r="V49" s="82">
        <f t="shared" si="6"/>
        <v>4</v>
      </c>
    </row>
    <row r="50" spans="1:26" ht="18" customHeight="1" x14ac:dyDescent="0.35">
      <c r="A50" s="7">
        <f t="shared" si="5"/>
        <v>9</v>
      </c>
      <c r="B50" s="99" t="s">
        <v>74</v>
      </c>
      <c r="C50" s="96">
        <v>35</v>
      </c>
      <c r="D50" s="7" t="s">
        <v>69</v>
      </c>
      <c r="E50" s="101" t="s">
        <v>128</v>
      </c>
      <c r="F50" s="19" t="s">
        <v>58</v>
      </c>
      <c r="G50" s="19" t="s">
        <v>26</v>
      </c>
      <c r="H50" s="20" t="s">
        <v>17</v>
      </c>
      <c r="I50" s="20"/>
      <c r="J50" s="72"/>
      <c r="K50" s="20" t="s">
        <v>31</v>
      </c>
      <c r="L50" s="20"/>
      <c r="M50" s="72"/>
      <c r="N50" s="72"/>
      <c r="O50" s="23">
        <v>2</v>
      </c>
      <c r="P50" s="21"/>
      <c r="Q50" s="23">
        <v>2</v>
      </c>
      <c r="R50" s="16">
        <f t="shared" si="4"/>
        <v>0</v>
      </c>
      <c r="S50" s="24" t="s">
        <v>44</v>
      </c>
      <c r="T50" s="87"/>
      <c r="U50" s="31" t="s">
        <v>67</v>
      </c>
      <c r="V50" s="82">
        <f t="shared" si="6"/>
        <v>4</v>
      </c>
    </row>
    <row r="51" spans="1:26" ht="18" customHeight="1" x14ac:dyDescent="0.35">
      <c r="A51" s="7">
        <f t="shared" si="5"/>
        <v>10</v>
      </c>
      <c r="B51" s="99" t="s">
        <v>74</v>
      </c>
      <c r="C51" s="96">
        <v>36</v>
      </c>
      <c r="D51" s="7" t="s">
        <v>69</v>
      </c>
      <c r="E51" s="101" t="s">
        <v>128</v>
      </c>
      <c r="F51" s="19" t="s">
        <v>58</v>
      </c>
      <c r="G51" s="19" t="s">
        <v>25</v>
      </c>
      <c r="H51" s="20" t="s">
        <v>13</v>
      </c>
      <c r="I51" s="20"/>
      <c r="J51" s="72"/>
      <c r="K51" s="20" t="s">
        <v>28</v>
      </c>
      <c r="L51" s="20"/>
      <c r="M51" s="72"/>
      <c r="N51" s="72"/>
      <c r="O51" s="23">
        <v>2</v>
      </c>
      <c r="P51" s="21"/>
      <c r="Q51" s="23">
        <v>1</v>
      </c>
      <c r="R51" s="16">
        <f t="shared" si="4"/>
        <v>0</v>
      </c>
      <c r="S51" s="24" t="s">
        <v>44</v>
      </c>
      <c r="T51" s="87"/>
      <c r="U51" s="31" t="s">
        <v>67</v>
      </c>
      <c r="V51" s="82">
        <f t="shared" si="6"/>
        <v>2</v>
      </c>
    </row>
    <row r="52" spans="1:26" ht="18" customHeight="1" x14ac:dyDescent="0.35">
      <c r="A52" s="7">
        <f t="shared" si="5"/>
        <v>11</v>
      </c>
      <c r="B52" s="99" t="s">
        <v>74</v>
      </c>
      <c r="C52" s="96">
        <v>37</v>
      </c>
      <c r="D52" s="7" t="s">
        <v>69</v>
      </c>
      <c r="E52" s="101" t="s">
        <v>128</v>
      </c>
      <c r="F52" s="19" t="s">
        <v>58</v>
      </c>
      <c r="G52" s="19" t="s">
        <v>18</v>
      </c>
      <c r="H52" s="20" t="s">
        <v>19</v>
      </c>
      <c r="I52" s="20"/>
      <c r="J52" s="72"/>
      <c r="K52" s="20" t="s">
        <v>17</v>
      </c>
      <c r="L52" s="20"/>
      <c r="M52" s="72"/>
      <c r="N52" s="72"/>
      <c r="O52" s="23">
        <v>2</v>
      </c>
      <c r="P52" s="21"/>
      <c r="Q52" s="23">
        <v>1</v>
      </c>
      <c r="R52" s="16">
        <f t="shared" si="4"/>
        <v>0</v>
      </c>
      <c r="S52" s="24" t="s">
        <v>43</v>
      </c>
      <c r="T52" s="87"/>
      <c r="U52" s="31" t="s">
        <v>67</v>
      </c>
      <c r="V52" s="82">
        <f t="shared" si="6"/>
        <v>2</v>
      </c>
    </row>
    <row r="53" spans="1:26" ht="18" customHeight="1" x14ac:dyDescent="0.35">
      <c r="A53" s="7">
        <f t="shared" si="5"/>
        <v>12</v>
      </c>
      <c r="B53" s="99" t="s">
        <v>74</v>
      </c>
      <c r="C53" s="96">
        <v>38</v>
      </c>
      <c r="D53" s="7" t="s">
        <v>69</v>
      </c>
      <c r="E53" s="101" t="s">
        <v>128</v>
      </c>
      <c r="F53" s="19" t="s">
        <v>58</v>
      </c>
      <c r="G53" s="19" t="s">
        <v>15</v>
      </c>
      <c r="H53" s="20">
        <v>0.2</v>
      </c>
      <c r="I53" s="20">
        <v>0.3</v>
      </c>
      <c r="J53" s="72">
        <f>H53*I53</f>
        <v>0.06</v>
      </c>
      <c r="K53" s="20">
        <v>0.25</v>
      </c>
      <c r="L53" s="20">
        <v>0.35</v>
      </c>
      <c r="M53" s="72">
        <f>K53*L53</f>
        <v>8.7499999999999994E-2</v>
      </c>
      <c r="N53" s="72"/>
      <c r="O53" s="23">
        <v>1</v>
      </c>
      <c r="P53" s="21"/>
      <c r="Q53" s="23">
        <v>2</v>
      </c>
      <c r="R53" s="16">
        <f t="shared" si="4"/>
        <v>0</v>
      </c>
      <c r="S53" s="24" t="s">
        <v>43</v>
      </c>
      <c r="T53" s="87"/>
      <c r="U53" s="31" t="s">
        <v>67</v>
      </c>
      <c r="V53" s="82">
        <f t="shared" si="6"/>
        <v>2</v>
      </c>
    </row>
    <row r="54" spans="1:26" ht="18" customHeight="1" x14ac:dyDescent="0.35">
      <c r="A54" s="7">
        <f t="shared" si="5"/>
        <v>13</v>
      </c>
      <c r="B54" s="99" t="s">
        <v>74</v>
      </c>
      <c r="C54" s="96">
        <v>39</v>
      </c>
      <c r="D54" s="7" t="s">
        <v>69</v>
      </c>
      <c r="E54" s="101" t="s">
        <v>128</v>
      </c>
      <c r="F54" s="19" t="s">
        <v>77</v>
      </c>
      <c r="G54" s="19" t="s">
        <v>15</v>
      </c>
      <c r="H54" s="98">
        <v>0.2</v>
      </c>
      <c r="I54" s="98">
        <v>0.2</v>
      </c>
      <c r="J54" s="72">
        <f>H54*I54</f>
        <v>4.0000000000000008E-2</v>
      </c>
      <c r="K54" s="20"/>
      <c r="L54" s="20"/>
      <c r="M54" s="72"/>
      <c r="N54" s="72"/>
      <c r="O54" s="100">
        <v>2</v>
      </c>
      <c r="P54" s="21"/>
      <c r="Q54" s="100">
        <v>2</v>
      </c>
      <c r="R54" s="16">
        <f t="shared" si="4"/>
        <v>0</v>
      </c>
      <c r="S54" s="24" t="s">
        <v>42</v>
      </c>
      <c r="T54" s="87"/>
      <c r="U54" s="31" t="s">
        <v>67</v>
      </c>
      <c r="V54" s="82">
        <f t="shared" si="6"/>
        <v>4</v>
      </c>
      <c r="X54" s="104">
        <f>-PRODUCT(H54:I54,O54,Q54)</f>
        <v>-0.16000000000000003</v>
      </c>
    </row>
    <row r="55" spans="1:26" ht="18" customHeight="1" x14ac:dyDescent="0.35">
      <c r="A55" s="7">
        <f t="shared" si="5"/>
        <v>14</v>
      </c>
      <c r="B55" s="99" t="s">
        <v>74</v>
      </c>
      <c r="C55" s="96">
        <v>39</v>
      </c>
      <c r="D55" s="7" t="s">
        <v>69</v>
      </c>
      <c r="E55" s="101" t="s">
        <v>128</v>
      </c>
      <c r="F55" s="19" t="s">
        <v>77</v>
      </c>
      <c r="G55" s="19" t="s">
        <v>27</v>
      </c>
      <c r="H55" s="20"/>
      <c r="I55" s="20"/>
      <c r="J55" s="72"/>
      <c r="K55" s="98">
        <v>0.25</v>
      </c>
      <c r="L55" s="98">
        <v>0.3</v>
      </c>
      <c r="M55" s="72">
        <f>K55*L55</f>
        <v>7.4999999999999997E-2</v>
      </c>
      <c r="N55" s="72">
        <f>M55*2-(J54*Q54)</f>
        <v>6.9999999999999979E-2</v>
      </c>
      <c r="O55" s="100">
        <v>2</v>
      </c>
      <c r="P55" s="21">
        <v>95</v>
      </c>
      <c r="Q55" s="100">
        <v>2</v>
      </c>
      <c r="R55" s="16">
        <f t="shared" si="4"/>
        <v>380</v>
      </c>
      <c r="S55" s="24" t="s">
        <v>42</v>
      </c>
      <c r="T55" s="87"/>
      <c r="U55" s="31" t="s">
        <v>67</v>
      </c>
      <c r="V55" s="82">
        <f t="shared" si="6"/>
        <v>4</v>
      </c>
      <c r="X55" s="104">
        <f>PRODUCT(K55:L55,O55,Q55)</f>
        <v>0.3</v>
      </c>
      <c r="Y55">
        <f>SUM(X54:X55)</f>
        <v>0.13999999999999996</v>
      </c>
      <c r="Z55" s="102">
        <f>Y55-N55</f>
        <v>6.9999999999999979E-2</v>
      </c>
    </row>
    <row r="56" spans="1:26" ht="18" customHeight="1" x14ac:dyDescent="0.35">
      <c r="A56" s="7">
        <f t="shared" si="5"/>
        <v>15</v>
      </c>
      <c r="B56" s="99" t="s">
        <v>74</v>
      </c>
      <c r="C56" s="96">
        <v>40</v>
      </c>
      <c r="D56" s="7" t="s">
        <v>69</v>
      </c>
      <c r="E56" s="101" t="s">
        <v>128</v>
      </c>
      <c r="F56" s="19" t="s">
        <v>77</v>
      </c>
      <c r="G56" s="19" t="s">
        <v>15</v>
      </c>
      <c r="H56" s="98">
        <v>0.2</v>
      </c>
      <c r="I56" s="98">
        <v>0.3</v>
      </c>
      <c r="J56" s="72">
        <f>H56*I56</f>
        <v>0.06</v>
      </c>
      <c r="K56" s="20"/>
      <c r="L56" s="20"/>
      <c r="M56" s="72"/>
      <c r="N56" s="72"/>
      <c r="O56" s="100">
        <v>2</v>
      </c>
      <c r="P56" s="21"/>
      <c r="Q56" s="100">
        <v>1</v>
      </c>
      <c r="R56" s="16">
        <f t="shared" si="4"/>
        <v>0</v>
      </c>
      <c r="S56" s="24" t="s">
        <v>42</v>
      </c>
      <c r="T56" s="87"/>
      <c r="U56" s="31" t="s">
        <v>67</v>
      </c>
      <c r="V56" s="82">
        <f t="shared" si="6"/>
        <v>2</v>
      </c>
      <c r="X56" s="104">
        <f>-PRODUCT(H56:I56,O56,Q56)</f>
        <v>-0.12</v>
      </c>
    </row>
    <row r="57" spans="1:26" ht="18" customHeight="1" x14ac:dyDescent="0.35">
      <c r="A57" s="7">
        <f t="shared" si="5"/>
        <v>16</v>
      </c>
      <c r="B57" s="99" t="s">
        <v>74</v>
      </c>
      <c r="C57" s="96">
        <v>40</v>
      </c>
      <c r="D57" s="7" t="s">
        <v>69</v>
      </c>
      <c r="E57" s="101" t="s">
        <v>128</v>
      </c>
      <c r="F57" s="19" t="s">
        <v>77</v>
      </c>
      <c r="G57" s="19" t="s">
        <v>27</v>
      </c>
      <c r="H57" s="20"/>
      <c r="I57" s="20"/>
      <c r="J57" s="74"/>
      <c r="K57" s="98">
        <v>0.25</v>
      </c>
      <c r="L57" s="98">
        <v>0.35</v>
      </c>
      <c r="M57" s="72">
        <f>K57*L57</f>
        <v>8.7499999999999994E-2</v>
      </c>
      <c r="N57" s="72">
        <f t="shared" ref="N57" si="8">M57-(J56*Q56)</f>
        <v>2.7499999999999997E-2</v>
      </c>
      <c r="O57" s="100">
        <v>2</v>
      </c>
      <c r="P57" s="21">
        <v>50</v>
      </c>
      <c r="Q57" s="100">
        <v>1</v>
      </c>
      <c r="R57" s="16">
        <f t="shared" si="4"/>
        <v>100</v>
      </c>
      <c r="S57" s="24" t="s">
        <v>42</v>
      </c>
      <c r="T57" s="87"/>
      <c r="U57" s="31" t="s">
        <v>67</v>
      </c>
      <c r="V57" s="82">
        <f t="shared" si="6"/>
        <v>2</v>
      </c>
      <c r="X57" s="104">
        <f>PRODUCT(K57:L57,O57,Q57)</f>
        <v>0.17499999999999999</v>
      </c>
      <c r="Y57">
        <f>SUM(X56:X57)</f>
        <v>5.4999999999999993E-2</v>
      </c>
      <c r="Z57" s="102">
        <f>Y57-N57</f>
        <v>2.7499999999999997E-2</v>
      </c>
    </row>
    <row r="58" spans="1:26" ht="18" customHeight="1" x14ac:dyDescent="0.35">
      <c r="A58" s="7">
        <f t="shared" si="5"/>
        <v>17</v>
      </c>
      <c r="B58" s="99" t="s">
        <v>74</v>
      </c>
      <c r="C58" s="96">
        <v>41</v>
      </c>
      <c r="D58" s="7" t="s">
        <v>69</v>
      </c>
      <c r="E58" s="101" t="s">
        <v>128</v>
      </c>
      <c r="F58" s="19" t="s">
        <v>77</v>
      </c>
      <c r="G58" s="19" t="s">
        <v>18</v>
      </c>
      <c r="H58" s="20" t="s">
        <v>17</v>
      </c>
      <c r="I58" s="20"/>
      <c r="J58" s="72"/>
      <c r="K58" s="20" t="s">
        <v>31</v>
      </c>
      <c r="L58" s="20"/>
      <c r="M58" s="72"/>
      <c r="N58" s="72"/>
      <c r="O58" s="23">
        <v>2</v>
      </c>
      <c r="P58" s="21"/>
      <c r="Q58" s="23">
        <v>1</v>
      </c>
      <c r="R58" s="16">
        <f t="shared" si="4"/>
        <v>0</v>
      </c>
      <c r="S58" s="24" t="s">
        <v>43</v>
      </c>
      <c r="T58" s="87"/>
      <c r="U58" s="31" t="s">
        <v>67</v>
      </c>
      <c r="V58" s="82">
        <f t="shared" si="6"/>
        <v>2</v>
      </c>
    </row>
    <row r="59" spans="1:26" ht="18" customHeight="1" x14ac:dyDescent="0.35">
      <c r="A59" s="7">
        <f t="shared" si="5"/>
        <v>18</v>
      </c>
      <c r="B59" s="99" t="s">
        <v>74</v>
      </c>
      <c r="C59" s="96">
        <v>42</v>
      </c>
      <c r="D59" s="7" t="s">
        <v>69</v>
      </c>
      <c r="E59" s="101" t="s">
        <v>128</v>
      </c>
      <c r="F59" s="19" t="s">
        <v>77</v>
      </c>
      <c r="G59" s="19" t="s">
        <v>16</v>
      </c>
      <c r="H59" s="20" t="s">
        <v>13</v>
      </c>
      <c r="I59" s="20"/>
      <c r="J59" s="72"/>
      <c r="K59" s="20" t="s">
        <v>28</v>
      </c>
      <c r="L59" s="20"/>
      <c r="M59" s="72"/>
      <c r="N59" s="72"/>
      <c r="O59" s="23">
        <v>2</v>
      </c>
      <c r="P59" s="21"/>
      <c r="Q59" s="23">
        <v>2</v>
      </c>
      <c r="R59" s="16">
        <f t="shared" si="4"/>
        <v>0</v>
      </c>
      <c r="S59" s="24" t="s">
        <v>41</v>
      </c>
      <c r="T59" s="87"/>
      <c r="U59" s="31" t="s">
        <v>67</v>
      </c>
      <c r="V59" s="82">
        <f t="shared" si="6"/>
        <v>4</v>
      </c>
    </row>
    <row r="60" spans="1:26" ht="18" customHeight="1" x14ac:dyDescent="0.35">
      <c r="A60" s="7">
        <f t="shared" si="5"/>
        <v>19</v>
      </c>
      <c r="B60" s="99" t="s">
        <v>74</v>
      </c>
      <c r="C60" s="96">
        <v>43</v>
      </c>
      <c r="D60" s="7" t="s">
        <v>69</v>
      </c>
      <c r="E60" s="101" t="s">
        <v>128</v>
      </c>
      <c r="F60" s="19" t="s">
        <v>77</v>
      </c>
      <c r="G60" s="19" t="s">
        <v>64</v>
      </c>
      <c r="H60" s="20"/>
      <c r="I60" s="20"/>
      <c r="J60" s="72"/>
      <c r="K60" s="20">
        <v>0.2</v>
      </c>
      <c r="L60" s="20">
        <v>0.3</v>
      </c>
      <c r="M60" s="72">
        <f>K60*L60</f>
        <v>0.06</v>
      </c>
      <c r="N60" s="72"/>
      <c r="O60" s="23">
        <v>2</v>
      </c>
      <c r="P60" s="21"/>
      <c r="Q60" s="23">
        <v>1</v>
      </c>
      <c r="R60" s="16">
        <f t="shared" si="4"/>
        <v>0</v>
      </c>
      <c r="S60" s="24" t="s">
        <v>42</v>
      </c>
      <c r="T60" s="87"/>
      <c r="U60" s="31" t="s">
        <v>67</v>
      </c>
      <c r="V60" s="82">
        <f t="shared" si="6"/>
        <v>2</v>
      </c>
    </row>
    <row r="61" spans="1:26" ht="18" customHeight="1" x14ac:dyDescent="0.35">
      <c r="A61" s="7">
        <f t="shared" si="5"/>
        <v>20</v>
      </c>
      <c r="B61" s="99" t="s">
        <v>74</v>
      </c>
      <c r="C61" s="96">
        <v>44</v>
      </c>
      <c r="D61" s="7" t="s">
        <v>69</v>
      </c>
      <c r="E61" s="101" t="s">
        <v>128</v>
      </c>
      <c r="F61" s="19" t="s">
        <v>77</v>
      </c>
      <c r="G61" s="19" t="s">
        <v>24</v>
      </c>
      <c r="H61" s="20" t="s">
        <v>30</v>
      </c>
      <c r="I61" s="20"/>
      <c r="J61" s="72"/>
      <c r="K61" s="20" t="s">
        <v>66</v>
      </c>
      <c r="L61" s="20"/>
      <c r="M61" s="72"/>
      <c r="N61" s="72"/>
      <c r="O61" s="23">
        <v>2</v>
      </c>
      <c r="P61" s="21"/>
      <c r="Q61" s="23">
        <v>18</v>
      </c>
      <c r="R61" s="16">
        <f t="shared" si="4"/>
        <v>0</v>
      </c>
      <c r="S61" s="24" t="s">
        <v>41</v>
      </c>
      <c r="T61" s="87"/>
      <c r="U61" s="31" t="s">
        <v>67</v>
      </c>
      <c r="V61" s="82">
        <f t="shared" si="6"/>
        <v>36</v>
      </c>
    </row>
    <row r="62" spans="1:26" ht="18" customHeight="1" x14ac:dyDescent="0.35">
      <c r="A62" s="7">
        <f t="shared" si="5"/>
        <v>21</v>
      </c>
      <c r="B62" s="99" t="s">
        <v>74</v>
      </c>
      <c r="C62" s="96">
        <v>45</v>
      </c>
      <c r="D62" s="7" t="s">
        <v>69</v>
      </c>
      <c r="E62" s="101" t="s">
        <v>128</v>
      </c>
      <c r="F62" s="19" t="s">
        <v>78</v>
      </c>
      <c r="G62" s="19" t="s">
        <v>16</v>
      </c>
      <c r="H62" s="98" t="s">
        <v>13</v>
      </c>
      <c r="I62" s="20"/>
      <c r="J62" s="71">
        <v>1.9625000000000003E-3</v>
      </c>
      <c r="K62" s="20"/>
      <c r="L62" s="20"/>
      <c r="M62" s="72"/>
      <c r="N62" s="72"/>
      <c r="O62" s="100">
        <v>2</v>
      </c>
      <c r="P62" s="21"/>
      <c r="Q62" s="100">
        <v>2</v>
      </c>
      <c r="R62" s="16">
        <f t="shared" si="4"/>
        <v>0</v>
      </c>
      <c r="S62" s="24" t="s">
        <v>142</v>
      </c>
      <c r="T62" s="87"/>
      <c r="U62" s="31" t="s">
        <v>67</v>
      </c>
      <c r="V62" s="82">
        <f t="shared" si="6"/>
        <v>4</v>
      </c>
      <c r="W62">
        <v>2</v>
      </c>
      <c r="X62" s="104">
        <f>-PI()*W62*W62*0.0254*0.0254/4*O62*Q62</f>
        <v>-8.107319665559963E-3</v>
      </c>
    </row>
    <row r="63" spans="1:26" ht="18" customHeight="1" x14ac:dyDescent="0.35">
      <c r="A63" s="7">
        <f t="shared" si="5"/>
        <v>22</v>
      </c>
      <c r="B63" s="99" t="s">
        <v>74</v>
      </c>
      <c r="C63" s="96">
        <v>46</v>
      </c>
      <c r="D63" s="7" t="s">
        <v>69</v>
      </c>
      <c r="E63" s="101" t="s">
        <v>128</v>
      </c>
      <c r="F63" s="19" t="s">
        <v>78</v>
      </c>
      <c r="G63" s="19" t="s">
        <v>24</v>
      </c>
      <c r="H63" s="98" t="s">
        <v>30</v>
      </c>
      <c r="I63" s="20"/>
      <c r="J63" s="74">
        <v>1.3266499999999999E-4</v>
      </c>
      <c r="K63" s="20"/>
      <c r="L63" s="20"/>
      <c r="M63" s="72"/>
      <c r="N63" s="72"/>
      <c r="O63" s="100">
        <v>2</v>
      </c>
      <c r="P63" s="21"/>
      <c r="Q63" s="100">
        <v>8</v>
      </c>
      <c r="R63" s="16">
        <f t="shared" si="4"/>
        <v>0</v>
      </c>
      <c r="S63" s="24" t="s">
        <v>142</v>
      </c>
      <c r="T63" s="87"/>
      <c r="U63" s="31" t="s">
        <v>67</v>
      </c>
      <c r="V63" s="82">
        <f t="shared" si="6"/>
        <v>16</v>
      </c>
      <c r="W63">
        <v>0.5</v>
      </c>
      <c r="X63" s="104">
        <f>-PI()*W63*W63*0.0254*0.0254/4*O63*Q63</f>
        <v>-2.0268299163899908E-3</v>
      </c>
    </row>
    <row r="64" spans="1:26" ht="18" customHeight="1" x14ac:dyDescent="0.35">
      <c r="A64" s="7">
        <f t="shared" si="5"/>
        <v>23</v>
      </c>
      <c r="B64" s="99" t="s">
        <v>74</v>
      </c>
      <c r="C64" s="96">
        <v>46</v>
      </c>
      <c r="D64" s="7" t="s">
        <v>69</v>
      </c>
      <c r="E64" s="101" t="s">
        <v>128</v>
      </c>
      <c r="F64" s="19" t="s">
        <v>78</v>
      </c>
      <c r="G64" s="19" t="s">
        <v>27</v>
      </c>
      <c r="H64" s="20"/>
      <c r="I64" s="20"/>
      <c r="J64" s="72"/>
      <c r="K64" s="98">
        <v>0.3</v>
      </c>
      <c r="L64" s="98">
        <v>0.3</v>
      </c>
      <c r="M64" s="72">
        <f>K64*L64</f>
        <v>0.09</v>
      </c>
      <c r="N64" s="72">
        <f>M64-(J63*Q63)-(J62*Q62)</f>
        <v>8.5013679999999994E-2</v>
      </c>
      <c r="O64" s="100">
        <v>2</v>
      </c>
      <c r="P64" s="21">
        <v>95</v>
      </c>
      <c r="Q64" s="100">
        <v>1</v>
      </c>
      <c r="R64" s="16">
        <f t="shared" si="4"/>
        <v>190</v>
      </c>
      <c r="S64" s="24" t="s">
        <v>42</v>
      </c>
      <c r="T64" s="87"/>
      <c r="U64" s="31" t="s">
        <v>67</v>
      </c>
      <c r="V64" s="82">
        <f t="shared" si="6"/>
        <v>2</v>
      </c>
      <c r="X64" s="104">
        <f>PRODUCT(K64:L64,O64,Q64)</f>
        <v>0.18</v>
      </c>
      <c r="Y64" s="104">
        <f>SUM(X62:X64)</f>
        <v>0.16986585041805005</v>
      </c>
      <c r="Z64" s="102">
        <f>Y64-N64</f>
        <v>8.4852170418050057E-2</v>
      </c>
    </row>
    <row r="65" spans="1:26" ht="18" customHeight="1" x14ac:dyDescent="0.35">
      <c r="A65" s="7">
        <f t="shared" si="5"/>
        <v>24</v>
      </c>
      <c r="B65" s="99" t="s">
        <v>74</v>
      </c>
      <c r="C65" s="96">
        <v>47</v>
      </c>
      <c r="D65" s="7" t="s">
        <v>69</v>
      </c>
      <c r="E65" s="101" t="s">
        <v>128</v>
      </c>
      <c r="F65" s="19" t="s">
        <v>78</v>
      </c>
      <c r="G65" s="19" t="s">
        <v>29</v>
      </c>
      <c r="H65" s="20" t="s">
        <v>13</v>
      </c>
      <c r="I65" s="20"/>
      <c r="J65" s="72"/>
      <c r="K65" s="20" t="s">
        <v>28</v>
      </c>
      <c r="L65" s="20"/>
      <c r="M65" s="72"/>
      <c r="N65" s="72"/>
      <c r="O65" s="23">
        <v>2</v>
      </c>
      <c r="P65" s="21"/>
      <c r="Q65" s="23">
        <v>1</v>
      </c>
      <c r="R65" s="16">
        <f t="shared" si="4"/>
        <v>0</v>
      </c>
      <c r="S65" s="24" t="s">
        <v>44</v>
      </c>
      <c r="T65" s="87"/>
      <c r="U65" s="31" t="s">
        <v>67</v>
      </c>
      <c r="V65" s="82">
        <f t="shared" si="6"/>
        <v>2</v>
      </c>
    </row>
    <row r="66" spans="1:26" ht="18" customHeight="1" x14ac:dyDescent="0.35">
      <c r="A66" s="7">
        <f t="shared" si="5"/>
        <v>25</v>
      </c>
      <c r="B66" s="99" t="s">
        <v>74</v>
      </c>
      <c r="C66" s="96">
        <v>48</v>
      </c>
      <c r="D66" s="7" t="s">
        <v>69</v>
      </c>
      <c r="E66" s="101" t="s">
        <v>128</v>
      </c>
      <c r="F66" s="19" t="s">
        <v>78</v>
      </c>
      <c r="G66" s="19" t="s">
        <v>18</v>
      </c>
      <c r="H66" s="20" t="s">
        <v>19</v>
      </c>
      <c r="I66" s="20"/>
      <c r="J66" s="72"/>
      <c r="K66" s="20" t="s">
        <v>17</v>
      </c>
      <c r="L66" s="20"/>
      <c r="M66" s="72"/>
      <c r="N66" s="72"/>
      <c r="O66" s="23">
        <v>2</v>
      </c>
      <c r="P66" s="21"/>
      <c r="Q66" s="23">
        <v>1</v>
      </c>
      <c r="R66" s="16">
        <f t="shared" si="4"/>
        <v>0</v>
      </c>
      <c r="S66" s="24" t="s">
        <v>43</v>
      </c>
      <c r="T66" s="87"/>
      <c r="U66" s="31" t="s">
        <v>67</v>
      </c>
      <c r="V66" s="82">
        <f t="shared" si="6"/>
        <v>2</v>
      </c>
    </row>
    <row r="67" spans="1:26" ht="18" customHeight="1" x14ac:dyDescent="0.35">
      <c r="A67" s="7">
        <f t="shared" si="5"/>
        <v>26</v>
      </c>
      <c r="B67" s="99" t="s">
        <v>74</v>
      </c>
      <c r="C67" s="96">
        <v>49</v>
      </c>
      <c r="D67" s="7" t="s">
        <v>69</v>
      </c>
      <c r="E67" s="101" t="s">
        <v>128</v>
      </c>
      <c r="F67" s="19" t="s">
        <v>78</v>
      </c>
      <c r="G67" s="19" t="s">
        <v>24</v>
      </c>
      <c r="H67" s="20" t="s">
        <v>30</v>
      </c>
      <c r="I67" s="20"/>
      <c r="J67" s="72"/>
      <c r="K67" s="20" t="s">
        <v>66</v>
      </c>
      <c r="L67" s="20"/>
      <c r="M67" s="72"/>
      <c r="N67" s="72"/>
      <c r="O67" s="23">
        <v>2</v>
      </c>
      <c r="P67" s="21"/>
      <c r="Q67" s="23">
        <v>3</v>
      </c>
      <c r="R67" s="16">
        <f t="shared" si="4"/>
        <v>0</v>
      </c>
      <c r="S67" s="24" t="s">
        <v>41</v>
      </c>
      <c r="T67" s="87"/>
      <c r="U67" s="31" t="s">
        <v>67</v>
      </c>
      <c r="V67" s="82">
        <f t="shared" si="6"/>
        <v>6</v>
      </c>
    </row>
    <row r="68" spans="1:26" ht="18" customHeight="1" x14ac:dyDescent="0.35">
      <c r="A68" s="7">
        <f t="shared" si="5"/>
        <v>27</v>
      </c>
      <c r="B68" s="99" t="s">
        <v>74</v>
      </c>
      <c r="C68" s="96">
        <v>50</v>
      </c>
      <c r="D68" s="7" t="s">
        <v>69</v>
      </c>
      <c r="E68" s="101" t="s">
        <v>128</v>
      </c>
      <c r="F68" s="19" t="s">
        <v>79</v>
      </c>
      <c r="G68" s="19" t="s">
        <v>15</v>
      </c>
      <c r="H68" s="20">
        <v>0.2</v>
      </c>
      <c r="I68" s="20">
        <v>0.4</v>
      </c>
      <c r="J68" s="72">
        <f>H68*I68</f>
        <v>8.0000000000000016E-2</v>
      </c>
      <c r="K68" s="20">
        <v>0.25</v>
      </c>
      <c r="L68" s="20">
        <v>0.45</v>
      </c>
      <c r="M68" s="72">
        <f>K68*L68</f>
        <v>0.1125</v>
      </c>
      <c r="N68" s="72"/>
      <c r="O68" s="23">
        <v>1</v>
      </c>
      <c r="P68" s="21"/>
      <c r="Q68" s="23">
        <v>1</v>
      </c>
      <c r="R68" s="16">
        <f t="shared" si="4"/>
        <v>0</v>
      </c>
      <c r="S68" s="24" t="s">
        <v>43</v>
      </c>
      <c r="T68" s="87"/>
      <c r="U68" s="31" t="s">
        <v>67</v>
      </c>
      <c r="V68" s="82">
        <f t="shared" si="6"/>
        <v>1</v>
      </c>
    </row>
    <row r="69" spans="1:26" ht="18" customHeight="1" x14ac:dyDescent="0.35">
      <c r="A69" s="7">
        <f t="shared" si="5"/>
        <v>28</v>
      </c>
      <c r="B69" s="99" t="s">
        <v>74</v>
      </c>
      <c r="C69" s="96">
        <v>51</v>
      </c>
      <c r="D69" s="7" t="s">
        <v>69</v>
      </c>
      <c r="E69" s="101" t="s">
        <v>128</v>
      </c>
      <c r="F69" s="19" t="s">
        <v>79</v>
      </c>
      <c r="G69" s="19" t="s">
        <v>24</v>
      </c>
      <c r="H69" s="20" t="s">
        <v>30</v>
      </c>
      <c r="I69" s="20"/>
      <c r="J69" s="72"/>
      <c r="K69" s="20" t="s">
        <v>66</v>
      </c>
      <c r="L69" s="20"/>
      <c r="M69" s="72"/>
      <c r="N69" s="72"/>
      <c r="O69" s="23">
        <v>2</v>
      </c>
      <c r="P69" s="21"/>
      <c r="Q69" s="23">
        <v>5</v>
      </c>
      <c r="R69" s="16">
        <f t="shared" si="4"/>
        <v>0</v>
      </c>
      <c r="S69" s="24" t="s">
        <v>41</v>
      </c>
      <c r="T69" s="87"/>
      <c r="U69" s="31" t="s">
        <v>67</v>
      </c>
      <c r="V69" s="82">
        <f t="shared" si="6"/>
        <v>10</v>
      </c>
    </row>
    <row r="70" spans="1:26" ht="18" customHeight="1" x14ac:dyDescent="0.35">
      <c r="A70" s="7">
        <f t="shared" si="5"/>
        <v>29</v>
      </c>
      <c r="B70" s="99" t="s">
        <v>74</v>
      </c>
      <c r="C70" s="96">
        <v>52</v>
      </c>
      <c r="D70" s="7" t="s">
        <v>69</v>
      </c>
      <c r="E70" s="101" t="s">
        <v>128</v>
      </c>
      <c r="F70" s="19" t="s">
        <v>77</v>
      </c>
      <c r="G70" s="19" t="s">
        <v>15</v>
      </c>
      <c r="H70" s="98">
        <v>0.2</v>
      </c>
      <c r="I70" s="98">
        <v>0.2</v>
      </c>
      <c r="J70" s="72">
        <f>H70*I70</f>
        <v>4.0000000000000008E-2</v>
      </c>
      <c r="K70" s="20"/>
      <c r="L70" s="20"/>
      <c r="M70" s="72"/>
      <c r="N70" s="72"/>
      <c r="O70" s="100">
        <v>2</v>
      </c>
      <c r="P70" s="21"/>
      <c r="Q70" s="100">
        <v>3</v>
      </c>
      <c r="R70" s="16">
        <f t="shared" si="4"/>
        <v>0</v>
      </c>
      <c r="S70" s="24" t="s">
        <v>42</v>
      </c>
      <c r="T70" s="87"/>
      <c r="U70" s="31" t="s">
        <v>67</v>
      </c>
      <c r="V70" s="82">
        <f t="shared" si="6"/>
        <v>6</v>
      </c>
      <c r="X70" s="104">
        <f>-PRODUCT(H70:I70,O70,Q70)</f>
        <v>-0.24000000000000005</v>
      </c>
    </row>
    <row r="71" spans="1:26" ht="18" customHeight="1" x14ac:dyDescent="0.35">
      <c r="A71" s="7">
        <f t="shared" si="5"/>
        <v>30</v>
      </c>
      <c r="B71" s="99" t="s">
        <v>74</v>
      </c>
      <c r="C71" s="96">
        <v>52</v>
      </c>
      <c r="D71" s="7" t="s">
        <v>69</v>
      </c>
      <c r="E71" s="101" t="s">
        <v>128</v>
      </c>
      <c r="F71" s="19" t="s">
        <v>77</v>
      </c>
      <c r="G71" s="19" t="s">
        <v>27</v>
      </c>
      <c r="H71" s="20"/>
      <c r="I71" s="20"/>
      <c r="J71" s="72"/>
      <c r="K71" s="98">
        <v>0.26</v>
      </c>
      <c r="L71" s="98">
        <v>0.3</v>
      </c>
      <c r="M71" s="72">
        <f>K71*L71</f>
        <v>7.8E-2</v>
      </c>
      <c r="N71" s="72">
        <f>M71*3-(J70*Q70)</f>
        <v>0.11399999999999996</v>
      </c>
      <c r="O71" s="100">
        <v>2</v>
      </c>
      <c r="P71" s="21">
        <v>150</v>
      </c>
      <c r="Q71" s="100">
        <v>3</v>
      </c>
      <c r="R71" s="16">
        <f t="shared" si="4"/>
        <v>900</v>
      </c>
      <c r="S71" s="24" t="s">
        <v>42</v>
      </c>
      <c r="T71" s="87"/>
      <c r="U71" s="31" t="s">
        <v>67</v>
      </c>
      <c r="V71" s="82">
        <f>O71*Q71</f>
        <v>6</v>
      </c>
      <c r="X71" s="104">
        <f>PRODUCT(K71:L71,O71,Q71)</f>
        <v>0.46799999999999997</v>
      </c>
      <c r="Y71" s="104">
        <f>SUM(X70:X71)</f>
        <v>0.22799999999999992</v>
      </c>
      <c r="Z71" s="102">
        <f>Y71-N71</f>
        <v>0.11399999999999996</v>
      </c>
    </row>
    <row r="72" spans="1:26" ht="18" customHeight="1" x14ac:dyDescent="0.35">
      <c r="A72" s="7">
        <f t="shared" si="5"/>
        <v>31</v>
      </c>
      <c r="B72" s="99" t="s">
        <v>74</v>
      </c>
      <c r="C72" s="96">
        <v>53</v>
      </c>
      <c r="D72" s="7" t="s">
        <v>69</v>
      </c>
      <c r="E72" s="101" t="s">
        <v>128</v>
      </c>
      <c r="F72" s="19" t="s">
        <v>77</v>
      </c>
      <c r="G72" s="19" t="s">
        <v>16</v>
      </c>
      <c r="H72" s="20" t="s">
        <v>13</v>
      </c>
      <c r="I72" s="20"/>
      <c r="J72" s="72"/>
      <c r="K72" s="20" t="s">
        <v>28</v>
      </c>
      <c r="L72" s="20"/>
      <c r="M72" s="72"/>
      <c r="N72" s="72"/>
      <c r="O72" s="23">
        <v>2</v>
      </c>
      <c r="P72" s="21"/>
      <c r="Q72" s="23">
        <v>2</v>
      </c>
      <c r="R72" s="16">
        <f t="shared" si="4"/>
        <v>0</v>
      </c>
      <c r="S72" s="24" t="s">
        <v>41</v>
      </c>
      <c r="T72" s="87"/>
      <c r="U72" s="31" t="s">
        <v>67</v>
      </c>
      <c r="V72" s="82">
        <f>O72*Q72</f>
        <v>4</v>
      </c>
    </row>
    <row r="73" spans="1:26" ht="18" customHeight="1" x14ac:dyDescent="0.35">
      <c r="A73" s="7">
        <f t="shared" si="5"/>
        <v>32</v>
      </c>
      <c r="B73" s="99" t="s">
        <v>74</v>
      </c>
      <c r="C73" s="96">
        <v>54</v>
      </c>
      <c r="D73" s="7" t="s">
        <v>69</v>
      </c>
      <c r="E73" s="101" t="s">
        <v>128</v>
      </c>
      <c r="F73" s="19" t="s">
        <v>77</v>
      </c>
      <c r="G73" s="19" t="s">
        <v>18</v>
      </c>
      <c r="H73" s="20" t="s">
        <v>28</v>
      </c>
      <c r="I73" s="20"/>
      <c r="J73" s="72"/>
      <c r="K73" s="20" t="s">
        <v>21</v>
      </c>
      <c r="L73" s="20"/>
      <c r="M73" s="72"/>
      <c r="N73" s="72"/>
      <c r="O73" s="23">
        <v>2</v>
      </c>
      <c r="P73" s="21"/>
      <c r="Q73" s="23">
        <v>1</v>
      </c>
      <c r="R73" s="16">
        <f t="shared" si="4"/>
        <v>0</v>
      </c>
      <c r="S73" s="24" t="s">
        <v>43</v>
      </c>
      <c r="T73" s="87"/>
      <c r="U73" s="31" t="s">
        <v>67</v>
      </c>
      <c r="V73" s="82">
        <f>O73*Q73</f>
        <v>2</v>
      </c>
    </row>
    <row r="74" spans="1:26" ht="18" customHeight="1" x14ac:dyDescent="0.35">
      <c r="U74" s="31" t="s">
        <v>67</v>
      </c>
    </row>
    <row r="75" spans="1:26" ht="18" customHeight="1" x14ac:dyDescent="0.35">
      <c r="A75" s="8" t="s">
        <v>68</v>
      </c>
      <c r="B75" s="91"/>
      <c r="C75" s="92"/>
      <c r="U75" s="31" t="s">
        <v>67</v>
      </c>
    </row>
    <row r="76" spans="1:26" ht="18" customHeight="1" x14ac:dyDescent="0.35">
      <c r="A76" s="7">
        <v>1</v>
      </c>
      <c r="B76" s="99" t="s">
        <v>83</v>
      </c>
      <c r="C76" s="96">
        <v>55</v>
      </c>
      <c r="D76" s="7" t="s">
        <v>69</v>
      </c>
      <c r="E76" s="101" t="s">
        <v>128</v>
      </c>
      <c r="F76" s="19" t="s">
        <v>77</v>
      </c>
      <c r="G76" s="19" t="s">
        <v>64</v>
      </c>
      <c r="H76" s="20"/>
      <c r="I76" s="20"/>
      <c r="J76" s="72"/>
      <c r="K76" s="20">
        <v>0.1</v>
      </c>
      <c r="L76" s="20">
        <v>0.3</v>
      </c>
      <c r="M76" s="72">
        <f>K76*L76</f>
        <v>0.03</v>
      </c>
      <c r="N76" s="72"/>
      <c r="O76" s="23">
        <v>2</v>
      </c>
      <c r="P76" s="21"/>
      <c r="Q76" s="23">
        <v>1</v>
      </c>
      <c r="R76" s="16">
        <f t="shared" ref="R76:R92" si="9">O76*P76*Q76</f>
        <v>0</v>
      </c>
      <c r="S76" s="24" t="s">
        <v>42</v>
      </c>
      <c r="T76" s="34" t="s">
        <v>83</v>
      </c>
      <c r="U76" s="31" t="s">
        <v>67</v>
      </c>
      <c r="V76" s="82">
        <f>O76*Q76</f>
        <v>2</v>
      </c>
    </row>
    <row r="77" spans="1:26" ht="18" customHeight="1" x14ac:dyDescent="0.35">
      <c r="A77" s="7">
        <f t="shared" ref="A77:A92" si="10">A76+1</f>
        <v>2</v>
      </c>
      <c r="B77" s="99" t="s">
        <v>83</v>
      </c>
      <c r="C77" s="96">
        <v>56</v>
      </c>
      <c r="D77" s="7" t="s">
        <v>69</v>
      </c>
      <c r="E77" s="101" t="s">
        <v>128</v>
      </c>
      <c r="F77" s="19" t="s">
        <v>77</v>
      </c>
      <c r="G77" s="19" t="s">
        <v>29</v>
      </c>
      <c r="H77" s="20" t="s">
        <v>13</v>
      </c>
      <c r="I77" s="20"/>
      <c r="J77" s="72"/>
      <c r="K77" s="20" t="s">
        <v>28</v>
      </c>
      <c r="L77" s="20"/>
      <c r="M77" s="72"/>
      <c r="N77" s="72"/>
      <c r="O77" s="23">
        <v>2</v>
      </c>
      <c r="P77" s="21"/>
      <c r="Q77" s="23">
        <v>1</v>
      </c>
      <c r="R77" s="16">
        <f t="shared" si="9"/>
        <v>0</v>
      </c>
      <c r="S77" s="24" t="s">
        <v>44</v>
      </c>
      <c r="T77" s="87"/>
      <c r="U77" s="31" t="s">
        <v>67</v>
      </c>
      <c r="V77" s="82">
        <f t="shared" ref="V77:V92" si="11">O77*Q77</f>
        <v>2</v>
      </c>
    </row>
    <row r="78" spans="1:26" ht="18" customHeight="1" x14ac:dyDescent="0.35">
      <c r="A78" s="7">
        <f t="shared" si="10"/>
        <v>3</v>
      </c>
      <c r="B78" s="99" t="s">
        <v>83</v>
      </c>
      <c r="C78" s="96">
        <v>57</v>
      </c>
      <c r="D78" s="7" t="s">
        <v>69</v>
      </c>
      <c r="E78" s="101" t="s">
        <v>128</v>
      </c>
      <c r="F78" s="19" t="s">
        <v>77</v>
      </c>
      <c r="G78" s="19" t="s">
        <v>24</v>
      </c>
      <c r="H78" s="20" t="s">
        <v>30</v>
      </c>
      <c r="I78" s="20"/>
      <c r="J78" s="71"/>
      <c r="K78" s="20" t="s">
        <v>66</v>
      </c>
      <c r="L78" s="20"/>
      <c r="M78" s="72"/>
      <c r="N78" s="72"/>
      <c r="O78" s="23">
        <v>2</v>
      </c>
      <c r="P78" s="21"/>
      <c r="Q78" s="23">
        <v>10</v>
      </c>
      <c r="R78" s="16">
        <f t="shared" si="9"/>
        <v>0</v>
      </c>
      <c r="S78" s="24" t="s">
        <v>41</v>
      </c>
      <c r="T78" s="87"/>
      <c r="U78" s="31" t="s">
        <v>67</v>
      </c>
      <c r="V78" s="82">
        <f t="shared" si="11"/>
        <v>20</v>
      </c>
    </row>
    <row r="79" spans="1:26" ht="18" customHeight="1" x14ac:dyDescent="0.35">
      <c r="A79" s="7">
        <f t="shared" si="10"/>
        <v>4</v>
      </c>
      <c r="B79" s="99" t="s">
        <v>83</v>
      </c>
      <c r="C79" s="96">
        <v>58</v>
      </c>
      <c r="D79" s="7" t="s">
        <v>69</v>
      </c>
      <c r="E79" s="101" t="s">
        <v>128</v>
      </c>
      <c r="F79" s="19" t="s">
        <v>58</v>
      </c>
      <c r="G79" s="19" t="s">
        <v>16</v>
      </c>
      <c r="H79" s="20" t="s">
        <v>28</v>
      </c>
      <c r="I79" s="20"/>
      <c r="J79" s="72"/>
      <c r="K79" s="20" t="s">
        <v>21</v>
      </c>
      <c r="L79" s="20"/>
      <c r="M79" s="72"/>
      <c r="N79" s="72"/>
      <c r="O79" s="23">
        <v>2</v>
      </c>
      <c r="P79" s="21"/>
      <c r="Q79" s="23">
        <v>2</v>
      </c>
      <c r="R79" s="16">
        <f t="shared" si="9"/>
        <v>0</v>
      </c>
      <c r="S79" s="24" t="s">
        <v>41</v>
      </c>
      <c r="T79" s="87"/>
      <c r="U79" s="31" t="s">
        <v>67</v>
      </c>
      <c r="V79" s="82">
        <f t="shared" si="11"/>
        <v>4</v>
      </c>
    </row>
    <row r="80" spans="1:26" ht="18" customHeight="1" x14ac:dyDescent="0.35">
      <c r="A80" s="7">
        <f t="shared" si="10"/>
        <v>5</v>
      </c>
      <c r="B80" s="99" t="s">
        <v>83</v>
      </c>
      <c r="C80" s="96">
        <v>59</v>
      </c>
      <c r="D80" s="7" t="s">
        <v>69</v>
      </c>
      <c r="E80" s="101" t="s">
        <v>128</v>
      </c>
      <c r="F80" s="19" t="s">
        <v>58</v>
      </c>
      <c r="G80" s="19" t="s">
        <v>16</v>
      </c>
      <c r="H80" s="20" t="s">
        <v>13</v>
      </c>
      <c r="I80" s="20"/>
      <c r="J80" s="72"/>
      <c r="K80" s="20" t="s">
        <v>28</v>
      </c>
      <c r="L80" s="20"/>
      <c r="M80" s="72"/>
      <c r="N80" s="72"/>
      <c r="O80" s="23">
        <v>2</v>
      </c>
      <c r="P80" s="21"/>
      <c r="Q80" s="23">
        <v>2</v>
      </c>
      <c r="R80" s="16">
        <f t="shared" si="9"/>
        <v>0</v>
      </c>
      <c r="S80" s="24" t="s">
        <v>41</v>
      </c>
      <c r="T80" s="87"/>
      <c r="U80" s="31" t="s">
        <v>67</v>
      </c>
      <c r="V80" s="82">
        <f t="shared" si="11"/>
        <v>4</v>
      </c>
    </row>
    <row r="81" spans="1:26" ht="18" customHeight="1" x14ac:dyDescent="0.35">
      <c r="A81" s="7">
        <f t="shared" si="10"/>
        <v>6</v>
      </c>
      <c r="B81" s="99" t="s">
        <v>83</v>
      </c>
      <c r="C81" s="96">
        <v>60</v>
      </c>
      <c r="D81" s="7" t="s">
        <v>69</v>
      </c>
      <c r="E81" s="101" t="s">
        <v>128</v>
      </c>
      <c r="F81" s="19" t="s">
        <v>80</v>
      </c>
      <c r="G81" s="19" t="s">
        <v>25</v>
      </c>
      <c r="H81" s="98" t="s">
        <v>13</v>
      </c>
      <c r="I81" s="20"/>
      <c r="J81" s="71">
        <v>1.9625000000000003E-3</v>
      </c>
      <c r="K81" s="20"/>
      <c r="L81" s="20"/>
      <c r="M81" s="72"/>
      <c r="N81" s="72"/>
      <c r="O81" s="100">
        <v>2</v>
      </c>
      <c r="P81" s="21"/>
      <c r="Q81" s="100">
        <v>2</v>
      </c>
      <c r="R81" s="16">
        <f t="shared" si="9"/>
        <v>0</v>
      </c>
      <c r="S81" s="24" t="s">
        <v>56</v>
      </c>
      <c r="T81" s="87"/>
      <c r="U81" s="31" t="s">
        <v>67</v>
      </c>
      <c r="V81" s="82">
        <f t="shared" si="11"/>
        <v>4</v>
      </c>
      <c r="W81">
        <v>2</v>
      </c>
      <c r="X81" s="104">
        <f>-PI()*W81*W81*0.0254*0.0254/4*O81*Q81</f>
        <v>-8.107319665559963E-3</v>
      </c>
    </row>
    <row r="82" spans="1:26" ht="18" customHeight="1" x14ac:dyDescent="0.35">
      <c r="A82" s="7">
        <f t="shared" si="10"/>
        <v>7</v>
      </c>
      <c r="B82" s="99" t="s">
        <v>83</v>
      </c>
      <c r="C82" s="96">
        <v>61</v>
      </c>
      <c r="D82" s="7" t="s">
        <v>69</v>
      </c>
      <c r="E82" s="101" t="s">
        <v>128</v>
      </c>
      <c r="F82" s="19" t="s">
        <v>80</v>
      </c>
      <c r="G82" s="19" t="s">
        <v>18</v>
      </c>
      <c r="H82" s="98" t="s">
        <v>19</v>
      </c>
      <c r="I82" s="20"/>
      <c r="J82" s="74">
        <v>4.9062500000000007E-4</v>
      </c>
      <c r="K82" s="20"/>
      <c r="L82" s="20"/>
      <c r="M82" s="72"/>
      <c r="N82" s="72"/>
      <c r="O82" s="100">
        <v>2</v>
      </c>
      <c r="P82" s="21"/>
      <c r="Q82" s="100">
        <v>1</v>
      </c>
      <c r="R82" s="16">
        <f t="shared" si="9"/>
        <v>0</v>
      </c>
      <c r="S82" s="24" t="s">
        <v>42</v>
      </c>
      <c r="T82" s="87"/>
      <c r="U82" s="31" t="s">
        <v>67</v>
      </c>
      <c r="V82" s="82">
        <f t="shared" si="11"/>
        <v>2</v>
      </c>
      <c r="W82">
        <v>1</v>
      </c>
      <c r="X82" s="104">
        <f t="shared" ref="X82:X83" si="12">-PI()*W82*W82*0.0254*0.0254/4*O82*Q82</f>
        <v>-1.0134149581949954E-3</v>
      </c>
    </row>
    <row r="83" spans="1:26" ht="18" customHeight="1" x14ac:dyDescent="0.35">
      <c r="A83" s="7">
        <f t="shared" si="10"/>
        <v>8</v>
      </c>
      <c r="B83" s="99" t="s">
        <v>83</v>
      </c>
      <c r="C83" s="96">
        <v>62</v>
      </c>
      <c r="D83" s="7" t="s">
        <v>69</v>
      </c>
      <c r="E83" s="101" t="s">
        <v>128</v>
      </c>
      <c r="F83" s="19" t="s">
        <v>80</v>
      </c>
      <c r="G83" s="19" t="s">
        <v>24</v>
      </c>
      <c r="H83" s="98" t="s">
        <v>30</v>
      </c>
      <c r="I83" s="20"/>
      <c r="J83" s="74">
        <v>1.3266499999999999E-4</v>
      </c>
      <c r="K83" s="20"/>
      <c r="L83" s="20"/>
      <c r="M83" s="72"/>
      <c r="N83" s="72"/>
      <c r="O83" s="100">
        <v>2</v>
      </c>
      <c r="P83" s="21"/>
      <c r="Q83" s="100">
        <v>1</v>
      </c>
      <c r="R83" s="16">
        <f t="shared" si="9"/>
        <v>0</v>
      </c>
      <c r="S83" s="24" t="s">
        <v>142</v>
      </c>
      <c r="T83" s="87"/>
      <c r="U83" s="31" t="s">
        <v>67</v>
      </c>
      <c r="V83" s="82">
        <f t="shared" si="11"/>
        <v>2</v>
      </c>
      <c r="W83">
        <v>0.5</v>
      </c>
      <c r="X83" s="104">
        <f t="shared" si="12"/>
        <v>-2.5335373954874884E-4</v>
      </c>
    </row>
    <row r="84" spans="1:26" ht="18" customHeight="1" x14ac:dyDescent="0.35">
      <c r="A84" s="7">
        <f t="shared" si="10"/>
        <v>9</v>
      </c>
      <c r="B84" s="99" t="s">
        <v>83</v>
      </c>
      <c r="C84" s="96">
        <v>62</v>
      </c>
      <c r="D84" s="7" t="s">
        <v>69</v>
      </c>
      <c r="E84" s="101" t="s">
        <v>128</v>
      </c>
      <c r="F84" s="19" t="s">
        <v>80</v>
      </c>
      <c r="G84" s="19" t="s">
        <v>27</v>
      </c>
      <c r="H84" s="20"/>
      <c r="I84" s="20"/>
      <c r="J84" s="72"/>
      <c r="K84" s="98">
        <v>0.25</v>
      </c>
      <c r="L84" s="98">
        <v>0.6</v>
      </c>
      <c r="M84" s="72">
        <f>K84*L84</f>
        <v>0.15</v>
      </c>
      <c r="N84" s="72">
        <f>M84-(J83*Q83)-(J82*Q82)-(J81*Q81)</f>
        <v>0.14545170999999998</v>
      </c>
      <c r="O84" s="100">
        <v>2</v>
      </c>
      <c r="P84" s="21">
        <v>150</v>
      </c>
      <c r="Q84" s="100">
        <v>1</v>
      </c>
      <c r="R84" s="16">
        <f t="shared" si="9"/>
        <v>300</v>
      </c>
      <c r="S84" s="24" t="s">
        <v>42</v>
      </c>
      <c r="T84" s="87"/>
      <c r="U84" s="31" t="s">
        <v>67</v>
      </c>
      <c r="V84" s="82">
        <f t="shared" si="11"/>
        <v>2</v>
      </c>
      <c r="X84" s="104">
        <f>PRODUCT(K84:L84,O84,Q84)</f>
        <v>0.3</v>
      </c>
      <c r="Y84" s="104">
        <f>SUM(X81:X84)</f>
        <v>0.29062591163669627</v>
      </c>
      <c r="Z84" s="102">
        <f>Y84-N84</f>
        <v>0.14517420163669628</v>
      </c>
    </row>
    <row r="85" spans="1:26" ht="18" customHeight="1" x14ac:dyDescent="0.35">
      <c r="A85" s="7">
        <f t="shared" si="10"/>
        <v>10</v>
      </c>
      <c r="B85" s="99" t="s">
        <v>83</v>
      </c>
      <c r="C85" s="96">
        <v>63</v>
      </c>
      <c r="D85" s="7" t="s">
        <v>69</v>
      </c>
      <c r="E85" s="101" t="s">
        <v>128</v>
      </c>
      <c r="F85" s="19" t="s">
        <v>80</v>
      </c>
      <c r="G85" s="19" t="s">
        <v>29</v>
      </c>
      <c r="H85" s="20" t="s">
        <v>13</v>
      </c>
      <c r="I85" s="20"/>
      <c r="J85" s="72"/>
      <c r="K85" s="20" t="s">
        <v>28</v>
      </c>
      <c r="L85" s="20"/>
      <c r="M85" s="72"/>
      <c r="N85" s="72"/>
      <c r="O85" s="23">
        <v>2</v>
      </c>
      <c r="P85" s="21"/>
      <c r="Q85" s="23">
        <v>1</v>
      </c>
      <c r="R85" s="16">
        <f t="shared" si="9"/>
        <v>0</v>
      </c>
      <c r="S85" s="24" t="s">
        <v>44</v>
      </c>
      <c r="T85" s="87"/>
      <c r="U85" s="31" t="s">
        <v>67</v>
      </c>
      <c r="V85" s="82">
        <f t="shared" si="11"/>
        <v>2</v>
      </c>
    </row>
    <row r="86" spans="1:26" ht="18" customHeight="1" x14ac:dyDescent="0.35">
      <c r="A86" s="7">
        <f t="shared" si="10"/>
        <v>11</v>
      </c>
      <c r="B86" s="99" t="s">
        <v>83</v>
      </c>
      <c r="C86" s="96">
        <v>64</v>
      </c>
      <c r="D86" s="7" t="s">
        <v>69</v>
      </c>
      <c r="E86" s="101" t="s">
        <v>128</v>
      </c>
      <c r="F86" s="19" t="s">
        <v>81</v>
      </c>
      <c r="G86" s="19" t="s">
        <v>18</v>
      </c>
      <c r="H86" s="20" t="s">
        <v>19</v>
      </c>
      <c r="I86" s="20"/>
      <c r="J86" s="72"/>
      <c r="K86" s="20" t="s">
        <v>17</v>
      </c>
      <c r="L86" s="20"/>
      <c r="M86" s="72"/>
      <c r="N86" s="72"/>
      <c r="O86" s="23">
        <v>2</v>
      </c>
      <c r="P86" s="21"/>
      <c r="Q86" s="23">
        <v>1</v>
      </c>
      <c r="R86" s="16">
        <f t="shared" si="9"/>
        <v>0</v>
      </c>
      <c r="S86" s="24" t="s">
        <v>43</v>
      </c>
      <c r="T86" s="87"/>
      <c r="U86" s="31" t="s">
        <v>67</v>
      </c>
      <c r="V86" s="82">
        <f t="shared" si="11"/>
        <v>2</v>
      </c>
    </row>
    <row r="87" spans="1:26" ht="18" customHeight="1" x14ac:dyDescent="0.35">
      <c r="A87" s="7">
        <f t="shared" si="10"/>
        <v>12</v>
      </c>
      <c r="B87" s="99" t="s">
        <v>83</v>
      </c>
      <c r="C87" s="96">
        <v>65</v>
      </c>
      <c r="D87" s="7" t="s">
        <v>69</v>
      </c>
      <c r="E87" s="101" t="s">
        <v>128</v>
      </c>
      <c r="F87" s="19" t="s">
        <v>81</v>
      </c>
      <c r="G87" s="19" t="s">
        <v>24</v>
      </c>
      <c r="H87" s="20" t="s">
        <v>30</v>
      </c>
      <c r="I87" s="20"/>
      <c r="J87" s="72"/>
      <c r="K87" s="20" t="s">
        <v>66</v>
      </c>
      <c r="L87" s="20"/>
      <c r="M87" s="72"/>
      <c r="N87" s="72"/>
      <c r="O87" s="23">
        <v>2</v>
      </c>
      <c r="P87" s="21"/>
      <c r="Q87" s="23">
        <v>3</v>
      </c>
      <c r="R87" s="16">
        <f t="shared" si="9"/>
        <v>0</v>
      </c>
      <c r="S87" s="24" t="s">
        <v>41</v>
      </c>
      <c r="T87" s="87"/>
      <c r="U87" s="31" t="s">
        <v>67</v>
      </c>
      <c r="V87" s="82">
        <f t="shared" si="11"/>
        <v>6</v>
      </c>
    </row>
    <row r="88" spans="1:26" ht="18" customHeight="1" x14ac:dyDescent="0.35">
      <c r="A88" s="7">
        <f t="shared" si="10"/>
        <v>13</v>
      </c>
      <c r="B88" s="99" t="s">
        <v>83</v>
      </c>
      <c r="C88" s="96">
        <v>66</v>
      </c>
      <c r="D88" s="7" t="s">
        <v>69</v>
      </c>
      <c r="E88" s="101" t="s">
        <v>128</v>
      </c>
      <c r="F88" s="19" t="s">
        <v>82</v>
      </c>
      <c r="G88" s="19" t="s">
        <v>18</v>
      </c>
      <c r="H88" s="20" t="s">
        <v>13</v>
      </c>
      <c r="I88" s="20"/>
      <c r="J88" s="72"/>
      <c r="K88" s="20" t="s">
        <v>28</v>
      </c>
      <c r="L88" s="20"/>
      <c r="M88" s="72"/>
      <c r="N88" s="72"/>
      <c r="O88" s="23">
        <v>2</v>
      </c>
      <c r="P88" s="21"/>
      <c r="Q88" s="23">
        <v>1</v>
      </c>
      <c r="R88" s="16">
        <f t="shared" si="9"/>
        <v>0</v>
      </c>
      <c r="S88" s="24" t="s">
        <v>43</v>
      </c>
      <c r="T88" s="87"/>
      <c r="U88" s="31" t="s">
        <v>67</v>
      </c>
      <c r="V88" s="82">
        <f t="shared" si="11"/>
        <v>2</v>
      </c>
    </row>
    <row r="89" spans="1:26" ht="18" customHeight="1" x14ac:dyDescent="0.35">
      <c r="A89" s="7">
        <f t="shared" si="10"/>
        <v>14</v>
      </c>
      <c r="B89" s="99" t="s">
        <v>83</v>
      </c>
      <c r="C89" s="96">
        <v>67</v>
      </c>
      <c r="D89" s="7" t="s">
        <v>69</v>
      </c>
      <c r="E89" s="101" t="s">
        <v>128</v>
      </c>
      <c r="F89" s="19" t="s">
        <v>58</v>
      </c>
      <c r="G89" s="19" t="s">
        <v>25</v>
      </c>
      <c r="H89" s="20" t="s">
        <v>13</v>
      </c>
      <c r="I89" s="20"/>
      <c r="J89" s="72"/>
      <c r="K89" s="20" t="s">
        <v>28</v>
      </c>
      <c r="L89" s="20"/>
      <c r="M89" s="72"/>
      <c r="N89" s="72"/>
      <c r="O89" s="23">
        <v>2</v>
      </c>
      <c r="P89" s="21"/>
      <c r="Q89" s="23">
        <v>2</v>
      </c>
      <c r="R89" s="16">
        <f t="shared" si="9"/>
        <v>0</v>
      </c>
      <c r="S89" s="24" t="s">
        <v>44</v>
      </c>
      <c r="T89" s="87"/>
      <c r="U89" s="31" t="s">
        <v>67</v>
      </c>
      <c r="V89" s="82">
        <f t="shared" si="11"/>
        <v>4</v>
      </c>
    </row>
    <row r="90" spans="1:26" ht="18" customHeight="1" x14ac:dyDescent="0.35">
      <c r="A90" s="7">
        <f t="shared" si="10"/>
        <v>15</v>
      </c>
      <c r="B90" s="99" t="s">
        <v>83</v>
      </c>
      <c r="C90" s="96">
        <v>68</v>
      </c>
      <c r="D90" s="7" t="s">
        <v>69</v>
      </c>
      <c r="E90" s="101" t="s">
        <v>128</v>
      </c>
      <c r="F90" s="19" t="s">
        <v>58</v>
      </c>
      <c r="G90" s="19" t="s">
        <v>15</v>
      </c>
      <c r="H90" s="20">
        <v>0.2</v>
      </c>
      <c r="I90" s="20">
        <v>0.2</v>
      </c>
      <c r="J90" s="72">
        <f>H90*I90</f>
        <v>4.0000000000000008E-2</v>
      </c>
      <c r="K90" s="20">
        <v>0.25</v>
      </c>
      <c r="L90" s="20">
        <v>0.25</v>
      </c>
      <c r="M90" s="72">
        <f>K90*L90</f>
        <v>6.25E-2</v>
      </c>
      <c r="N90" s="72"/>
      <c r="O90" s="23">
        <v>1</v>
      </c>
      <c r="P90" s="21"/>
      <c r="Q90" s="23">
        <v>1</v>
      </c>
      <c r="R90" s="16">
        <f t="shared" si="9"/>
        <v>0</v>
      </c>
      <c r="S90" s="24" t="s">
        <v>43</v>
      </c>
      <c r="T90" s="87"/>
      <c r="U90" s="31" t="s">
        <v>67</v>
      </c>
      <c r="V90" s="82">
        <f t="shared" si="11"/>
        <v>1</v>
      </c>
    </row>
    <row r="91" spans="1:26" ht="18" customHeight="1" x14ac:dyDescent="0.35">
      <c r="A91" s="7">
        <f t="shared" si="10"/>
        <v>16</v>
      </c>
      <c r="B91" s="99" t="s">
        <v>83</v>
      </c>
      <c r="C91" s="96">
        <v>69</v>
      </c>
      <c r="D91" s="7" t="s">
        <v>69</v>
      </c>
      <c r="E91" s="101" t="s">
        <v>128</v>
      </c>
      <c r="F91" s="19" t="s">
        <v>58</v>
      </c>
      <c r="G91" s="19" t="s">
        <v>24</v>
      </c>
      <c r="H91" s="20" t="s">
        <v>30</v>
      </c>
      <c r="I91" s="20"/>
      <c r="J91" s="74"/>
      <c r="K91" s="20" t="s">
        <v>66</v>
      </c>
      <c r="L91" s="20"/>
      <c r="M91" s="72"/>
      <c r="N91" s="72"/>
      <c r="O91" s="23">
        <v>2</v>
      </c>
      <c r="P91" s="21"/>
      <c r="Q91" s="23">
        <v>4</v>
      </c>
      <c r="R91" s="16">
        <f t="shared" si="9"/>
        <v>0</v>
      </c>
      <c r="S91" s="24" t="s">
        <v>41</v>
      </c>
      <c r="T91" s="87"/>
      <c r="U91" s="31" t="s">
        <v>67</v>
      </c>
      <c r="V91" s="82">
        <f t="shared" si="11"/>
        <v>8</v>
      </c>
    </row>
    <row r="92" spans="1:26" ht="18" customHeight="1" x14ac:dyDescent="0.35">
      <c r="A92" s="7">
        <f t="shared" si="10"/>
        <v>17</v>
      </c>
      <c r="B92" s="99" t="s">
        <v>83</v>
      </c>
      <c r="C92" s="96">
        <v>70</v>
      </c>
      <c r="D92" s="7" t="s">
        <v>69</v>
      </c>
      <c r="E92" s="101" t="s">
        <v>128</v>
      </c>
      <c r="F92" s="19" t="s">
        <v>75</v>
      </c>
      <c r="G92" s="19" t="s">
        <v>18</v>
      </c>
      <c r="H92" s="20" t="s">
        <v>17</v>
      </c>
      <c r="I92" s="20"/>
      <c r="J92" s="72"/>
      <c r="K92" s="20" t="s">
        <v>31</v>
      </c>
      <c r="L92" s="20"/>
      <c r="M92" s="72"/>
      <c r="N92" s="72"/>
      <c r="O92" s="23">
        <v>2</v>
      </c>
      <c r="P92" s="21"/>
      <c r="Q92" s="23">
        <v>1</v>
      </c>
      <c r="R92" s="16">
        <f t="shared" si="9"/>
        <v>0</v>
      </c>
      <c r="S92" s="24" t="s">
        <v>43</v>
      </c>
      <c r="T92" s="87"/>
      <c r="U92" s="31" t="s">
        <v>67</v>
      </c>
      <c r="V92" s="82">
        <f t="shared" si="11"/>
        <v>2</v>
      </c>
    </row>
    <row r="93" spans="1:26" ht="18" customHeight="1" x14ac:dyDescent="0.35">
      <c r="U93" s="31" t="s">
        <v>89</v>
      </c>
    </row>
    <row r="94" spans="1:26" ht="18" customHeight="1" x14ac:dyDescent="0.35">
      <c r="A94" s="8" t="s">
        <v>84</v>
      </c>
      <c r="B94" s="91"/>
      <c r="C94" s="92"/>
      <c r="U94" s="31" t="s">
        <v>89</v>
      </c>
    </row>
    <row r="95" spans="1:26" ht="18" customHeight="1" x14ac:dyDescent="0.35">
      <c r="A95" s="7">
        <v>1</v>
      </c>
      <c r="B95" s="99" t="s">
        <v>85</v>
      </c>
      <c r="C95" s="96">
        <v>1</v>
      </c>
      <c r="D95" s="7" t="s">
        <v>59</v>
      </c>
      <c r="E95" s="101" t="s">
        <v>129</v>
      </c>
      <c r="F95" s="19" t="s">
        <v>95</v>
      </c>
      <c r="G95" s="19" t="s">
        <v>15</v>
      </c>
      <c r="H95" s="98">
        <v>0.86</v>
      </c>
      <c r="I95" s="98">
        <v>11.38</v>
      </c>
      <c r="J95" s="72">
        <v>9.7868000000000013</v>
      </c>
      <c r="K95" s="20"/>
      <c r="L95" s="20"/>
      <c r="M95" s="72"/>
      <c r="N95" s="72"/>
      <c r="O95" s="100">
        <v>1</v>
      </c>
      <c r="P95" s="21"/>
      <c r="Q95" s="100">
        <v>1</v>
      </c>
      <c r="R95" s="16">
        <f>O95*P95*Q95*J95</f>
        <v>0</v>
      </c>
      <c r="S95" s="24" t="s">
        <v>42</v>
      </c>
      <c r="T95" s="34" t="s">
        <v>85</v>
      </c>
      <c r="U95" s="31" t="s">
        <v>89</v>
      </c>
      <c r="V95" s="82">
        <f t="shared" ref="V95:V97" si="13">O95*Q95</f>
        <v>1</v>
      </c>
      <c r="X95" s="104">
        <f>-PRODUCT(H95:I95,O95,Q95)</f>
        <v>-9.7868000000000013</v>
      </c>
    </row>
    <row r="96" spans="1:26" ht="18" customHeight="1" x14ac:dyDescent="0.35">
      <c r="A96" s="7">
        <f t="shared" ref="A96:A124" si="14">A95+1</f>
        <v>2</v>
      </c>
      <c r="B96" s="99" t="s">
        <v>85</v>
      </c>
      <c r="C96" s="96">
        <v>1</v>
      </c>
      <c r="D96" s="7" t="s">
        <v>59</v>
      </c>
      <c r="E96" s="101" t="s">
        <v>129</v>
      </c>
      <c r="F96" s="19" t="s">
        <v>95</v>
      </c>
      <c r="G96" s="19" t="s">
        <v>27</v>
      </c>
      <c r="H96" s="20"/>
      <c r="I96" s="20"/>
      <c r="J96" s="72"/>
      <c r="K96" s="98">
        <v>1.3</v>
      </c>
      <c r="L96" s="98">
        <v>11.425000000000001</v>
      </c>
      <c r="M96" s="72">
        <f>K96*L96</f>
        <v>14.852500000000001</v>
      </c>
      <c r="N96" s="72">
        <f>M96-(J95*Q95)</f>
        <v>5.0656999999999996</v>
      </c>
      <c r="O96" s="100">
        <v>1</v>
      </c>
      <c r="P96" s="21">
        <v>450</v>
      </c>
      <c r="Q96" s="100">
        <v>1</v>
      </c>
      <c r="R96" s="16">
        <f>O96*P96*Q96*N96</f>
        <v>2279.5650000000001</v>
      </c>
      <c r="S96" s="24" t="s">
        <v>42</v>
      </c>
      <c r="T96" s="87"/>
      <c r="U96" s="31" t="s">
        <v>89</v>
      </c>
      <c r="V96" s="82">
        <f>O96*Q96*N96</f>
        <v>5.0656999999999996</v>
      </c>
      <c r="X96" s="104">
        <f>PRODUCT(K96:L96,O96,Q96)</f>
        <v>14.852500000000001</v>
      </c>
      <c r="Y96" s="104">
        <f>SUM(X95:X96)</f>
        <v>5.0656999999999996</v>
      </c>
      <c r="Z96" s="102">
        <f>Y96-N96</f>
        <v>0</v>
      </c>
    </row>
    <row r="97" spans="1:26" ht="18" customHeight="1" x14ac:dyDescent="0.35">
      <c r="A97" s="7">
        <f t="shared" si="14"/>
        <v>3</v>
      </c>
      <c r="B97" s="99" t="s">
        <v>85</v>
      </c>
      <c r="C97" s="96">
        <v>1</v>
      </c>
      <c r="D97" s="7" t="s">
        <v>59</v>
      </c>
      <c r="E97" s="101" t="s">
        <v>129</v>
      </c>
      <c r="F97" s="19" t="s">
        <v>95</v>
      </c>
      <c r="G97" s="19" t="s">
        <v>15</v>
      </c>
      <c r="H97" s="98">
        <v>0.86</v>
      </c>
      <c r="I97" s="98">
        <v>11.38</v>
      </c>
      <c r="J97" s="72">
        <v>9.7868000000000013</v>
      </c>
      <c r="K97" s="20"/>
      <c r="L97" s="20"/>
      <c r="M97" s="72"/>
      <c r="N97" s="72"/>
      <c r="O97" s="100">
        <v>1</v>
      </c>
      <c r="P97" s="21"/>
      <c r="Q97" s="100">
        <v>1</v>
      </c>
      <c r="R97" s="16">
        <f>O97*P97*Q97*J97</f>
        <v>0</v>
      </c>
      <c r="S97" s="24" t="s">
        <v>42</v>
      </c>
      <c r="T97" s="34" t="s">
        <v>85</v>
      </c>
      <c r="U97" s="31" t="s">
        <v>89</v>
      </c>
      <c r="V97" s="82">
        <f t="shared" si="13"/>
        <v>1</v>
      </c>
      <c r="X97" s="104">
        <f>-PRODUCT(H97:I97,O97,Q97)</f>
        <v>-9.7868000000000013</v>
      </c>
    </row>
    <row r="98" spans="1:26" ht="18" customHeight="1" x14ac:dyDescent="0.35">
      <c r="A98" s="7">
        <f t="shared" si="14"/>
        <v>4</v>
      </c>
      <c r="B98" s="99" t="s">
        <v>85</v>
      </c>
      <c r="C98" s="96">
        <v>1</v>
      </c>
      <c r="D98" s="7" t="s">
        <v>59</v>
      </c>
      <c r="E98" s="101" t="s">
        <v>129</v>
      </c>
      <c r="F98" s="19" t="s">
        <v>95</v>
      </c>
      <c r="G98" s="19" t="s">
        <v>27</v>
      </c>
      <c r="H98" s="20"/>
      <c r="I98" s="20"/>
      <c r="J98" s="72"/>
      <c r="K98" s="98">
        <v>1.3</v>
      </c>
      <c r="L98" s="98">
        <v>11.425000000000001</v>
      </c>
      <c r="M98" s="72">
        <f>K98*L98</f>
        <v>14.852500000000001</v>
      </c>
      <c r="N98" s="72">
        <f>M98-(J97*Q97)</f>
        <v>5.0656999999999996</v>
      </c>
      <c r="O98" s="100">
        <v>1</v>
      </c>
      <c r="P98" s="21">
        <v>450</v>
      </c>
      <c r="Q98" s="100">
        <v>1</v>
      </c>
      <c r="R98" s="16">
        <f>O98*P98*Q98*N98</f>
        <v>2279.5650000000001</v>
      </c>
      <c r="S98" s="24" t="s">
        <v>42</v>
      </c>
      <c r="T98" s="87"/>
      <c r="U98" s="31" t="s">
        <v>89</v>
      </c>
      <c r="V98" s="82">
        <f>O98*Q98*N98</f>
        <v>5.0656999999999996</v>
      </c>
      <c r="X98" s="104">
        <f>PRODUCT(K98:L98,O98,Q98)</f>
        <v>14.852500000000001</v>
      </c>
      <c r="Y98" s="104">
        <f>SUM(X97:X98)</f>
        <v>5.0656999999999996</v>
      </c>
      <c r="Z98" s="102">
        <f>Y98-N98</f>
        <v>0</v>
      </c>
    </row>
    <row r="99" spans="1:26" ht="18" customHeight="1" x14ac:dyDescent="0.35">
      <c r="A99" s="7">
        <f t="shared" si="14"/>
        <v>5</v>
      </c>
      <c r="B99" s="99" t="s">
        <v>85</v>
      </c>
      <c r="C99" s="96">
        <v>2</v>
      </c>
      <c r="D99" s="7" t="s">
        <v>59</v>
      </c>
      <c r="E99" s="101" t="s">
        <v>129</v>
      </c>
      <c r="F99" s="19" t="s">
        <v>95</v>
      </c>
      <c r="G99" s="19" t="s">
        <v>15</v>
      </c>
      <c r="H99" s="98">
        <v>0.32</v>
      </c>
      <c r="I99" s="98">
        <v>0.34</v>
      </c>
      <c r="J99" s="72">
        <f>H99*I99</f>
        <v>0.10880000000000001</v>
      </c>
      <c r="K99" s="20"/>
      <c r="L99" s="20"/>
      <c r="M99" s="72"/>
      <c r="N99" s="72"/>
      <c r="O99" s="100">
        <v>1</v>
      </c>
      <c r="P99" s="21"/>
      <c r="Q99" s="100">
        <v>1</v>
      </c>
      <c r="R99" s="16">
        <f t="shared" ref="R99:R124" si="15">O99*P99*Q99</f>
        <v>0</v>
      </c>
      <c r="S99" s="24" t="s">
        <v>42</v>
      </c>
      <c r="T99" s="87"/>
      <c r="U99" s="31" t="s">
        <v>89</v>
      </c>
      <c r="V99" s="82">
        <f t="shared" ref="V99:V124" si="16">O99*Q99</f>
        <v>1</v>
      </c>
      <c r="X99" s="104">
        <f>-PRODUCT(H99:I99,O99,Q99)</f>
        <v>-0.10880000000000001</v>
      </c>
    </row>
    <row r="100" spans="1:26" ht="18" customHeight="1" x14ac:dyDescent="0.35">
      <c r="A100" s="7">
        <f t="shared" si="14"/>
        <v>6</v>
      </c>
      <c r="B100" s="99" t="s">
        <v>85</v>
      </c>
      <c r="C100" s="96">
        <v>2</v>
      </c>
      <c r="D100" s="7" t="s">
        <v>59</v>
      </c>
      <c r="E100" s="101" t="s">
        <v>129</v>
      </c>
      <c r="F100" s="19" t="s">
        <v>95</v>
      </c>
      <c r="G100" s="19" t="s">
        <v>27</v>
      </c>
      <c r="H100" s="20"/>
      <c r="I100" s="20"/>
      <c r="J100" s="72"/>
      <c r="K100" s="98">
        <v>0.42</v>
      </c>
      <c r="L100" s="98">
        <v>0.37</v>
      </c>
      <c r="M100" s="72">
        <f>K100*L100</f>
        <v>0.15539999999999998</v>
      </c>
      <c r="N100" s="72">
        <f t="shared" ref="N100" si="17">M100-(J99*Q99)</f>
        <v>4.6599999999999975E-2</v>
      </c>
      <c r="O100" s="100">
        <v>1</v>
      </c>
      <c r="P100" s="21">
        <v>50</v>
      </c>
      <c r="Q100" s="100">
        <v>1</v>
      </c>
      <c r="R100" s="16">
        <f t="shared" si="15"/>
        <v>50</v>
      </c>
      <c r="S100" s="24" t="s">
        <v>42</v>
      </c>
      <c r="T100" s="87"/>
      <c r="U100" s="31" t="s">
        <v>89</v>
      </c>
      <c r="V100" s="82">
        <f t="shared" si="16"/>
        <v>1</v>
      </c>
      <c r="X100" s="104">
        <f>PRODUCT(K100:L100,O100,Q100)</f>
        <v>0.15539999999999998</v>
      </c>
      <c r="Y100" s="104">
        <f>SUM(X99:X100)</f>
        <v>4.6599999999999975E-2</v>
      </c>
      <c r="Z100" s="102">
        <f>Y100-N100</f>
        <v>0</v>
      </c>
    </row>
    <row r="101" spans="1:26" ht="18" customHeight="1" x14ac:dyDescent="0.35">
      <c r="A101" s="7">
        <f t="shared" si="14"/>
        <v>7</v>
      </c>
      <c r="B101" s="99" t="s">
        <v>85</v>
      </c>
      <c r="C101" s="96">
        <v>3</v>
      </c>
      <c r="D101" s="7" t="s">
        <v>59</v>
      </c>
      <c r="E101" s="101" t="s">
        <v>129</v>
      </c>
      <c r="F101" s="19" t="s">
        <v>95</v>
      </c>
      <c r="G101" s="19" t="s">
        <v>26</v>
      </c>
      <c r="H101" s="20" t="s">
        <v>17</v>
      </c>
      <c r="I101" s="20"/>
      <c r="J101" s="72"/>
      <c r="K101" s="20" t="s">
        <v>31</v>
      </c>
      <c r="L101" s="20"/>
      <c r="M101" s="72"/>
      <c r="N101" s="72"/>
      <c r="O101" s="23">
        <v>1</v>
      </c>
      <c r="P101" s="21"/>
      <c r="Q101" s="23">
        <v>1</v>
      </c>
      <c r="R101" s="16">
        <f t="shared" si="15"/>
        <v>0</v>
      </c>
      <c r="S101" s="24" t="s">
        <v>44</v>
      </c>
      <c r="T101" s="87"/>
      <c r="U101" s="31" t="s">
        <v>89</v>
      </c>
      <c r="V101" s="82">
        <f t="shared" si="16"/>
        <v>1</v>
      </c>
      <c r="Z101" s="102"/>
    </row>
    <row r="102" spans="1:26" ht="18" customHeight="1" x14ac:dyDescent="0.35">
      <c r="A102" s="7">
        <f t="shared" si="14"/>
        <v>8</v>
      </c>
      <c r="B102" s="99" t="s">
        <v>85</v>
      </c>
      <c r="C102" s="96">
        <v>4</v>
      </c>
      <c r="D102" s="7" t="s">
        <v>59</v>
      </c>
      <c r="E102" s="101" t="s">
        <v>129</v>
      </c>
      <c r="F102" s="19" t="s">
        <v>95</v>
      </c>
      <c r="G102" s="19" t="s">
        <v>26</v>
      </c>
      <c r="H102" s="20" t="s">
        <v>13</v>
      </c>
      <c r="I102" s="20"/>
      <c r="J102" s="72"/>
      <c r="K102" s="20" t="s">
        <v>28</v>
      </c>
      <c r="L102" s="20"/>
      <c r="M102" s="72"/>
      <c r="N102" s="72"/>
      <c r="O102" s="23">
        <v>1</v>
      </c>
      <c r="P102" s="21"/>
      <c r="Q102" s="23">
        <v>1</v>
      </c>
      <c r="R102" s="16">
        <f t="shared" si="15"/>
        <v>0</v>
      </c>
      <c r="S102" s="24" t="s">
        <v>44</v>
      </c>
      <c r="T102" s="87"/>
      <c r="U102" s="31" t="s">
        <v>89</v>
      </c>
      <c r="V102" s="82">
        <f t="shared" si="16"/>
        <v>1</v>
      </c>
    </row>
    <row r="103" spans="1:26" ht="18" customHeight="1" x14ac:dyDescent="0.35">
      <c r="A103" s="7">
        <f t="shared" si="14"/>
        <v>9</v>
      </c>
      <c r="B103" s="99" t="s">
        <v>85</v>
      </c>
      <c r="C103" s="96">
        <v>5</v>
      </c>
      <c r="D103" s="7" t="s">
        <v>59</v>
      </c>
      <c r="E103" s="101" t="s">
        <v>129</v>
      </c>
      <c r="F103" s="19" t="s">
        <v>95</v>
      </c>
      <c r="G103" s="19" t="s">
        <v>18</v>
      </c>
      <c r="H103" s="20" t="s">
        <v>13</v>
      </c>
      <c r="I103" s="20"/>
      <c r="J103" s="74"/>
      <c r="K103" s="20" t="s">
        <v>28</v>
      </c>
      <c r="L103" s="20"/>
      <c r="M103" s="72"/>
      <c r="N103" s="72"/>
      <c r="O103" s="23">
        <v>1</v>
      </c>
      <c r="P103" s="21"/>
      <c r="Q103" s="23">
        <v>1</v>
      </c>
      <c r="R103" s="16">
        <f t="shared" si="15"/>
        <v>0</v>
      </c>
      <c r="S103" s="24" t="s">
        <v>43</v>
      </c>
      <c r="T103" s="87"/>
      <c r="U103" s="31" t="s">
        <v>89</v>
      </c>
      <c r="V103" s="82">
        <f t="shared" si="16"/>
        <v>1</v>
      </c>
    </row>
    <row r="104" spans="1:26" ht="18" customHeight="1" x14ac:dyDescent="0.35">
      <c r="A104" s="7">
        <f t="shared" si="14"/>
        <v>10</v>
      </c>
      <c r="B104" s="99" t="s">
        <v>85</v>
      </c>
      <c r="C104" s="96">
        <v>6</v>
      </c>
      <c r="D104" s="7" t="s">
        <v>59</v>
      </c>
      <c r="E104" s="101" t="s">
        <v>129</v>
      </c>
      <c r="F104" s="19" t="s">
        <v>95</v>
      </c>
      <c r="G104" s="19" t="s">
        <v>16</v>
      </c>
      <c r="H104" s="20" t="s">
        <v>49</v>
      </c>
      <c r="I104" s="20"/>
      <c r="J104" s="71"/>
      <c r="K104" s="20" t="s">
        <v>55</v>
      </c>
      <c r="L104" s="20"/>
      <c r="M104" s="72"/>
      <c r="N104" s="72"/>
      <c r="O104" s="23">
        <v>1</v>
      </c>
      <c r="P104" s="21"/>
      <c r="Q104" s="23">
        <v>2</v>
      </c>
      <c r="R104" s="16">
        <f t="shared" si="15"/>
        <v>0</v>
      </c>
      <c r="S104" s="24" t="s">
        <v>41</v>
      </c>
      <c r="T104" s="87"/>
      <c r="U104" s="31" t="s">
        <v>89</v>
      </c>
      <c r="V104" s="82">
        <f t="shared" si="16"/>
        <v>2</v>
      </c>
    </row>
    <row r="105" spans="1:26" ht="18" customHeight="1" x14ac:dyDescent="0.35">
      <c r="A105" s="7">
        <f t="shared" si="14"/>
        <v>11</v>
      </c>
      <c r="B105" s="99" t="s">
        <v>85</v>
      </c>
      <c r="C105" s="96">
        <v>7</v>
      </c>
      <c r="D105" s="7" t="s">
        <v>59</v>
      </c>
      <c r="E105" s="101" t="s">
        <v>129</v>
      </c>
      <c r="F105" s="19" t="s">
        <v>95</v>
      </c>
      <c r="G105" s="19" t="s">
        <v>29</v>
      </c>
      <c r="H105" s="20" t="s">
        <v>13</v>
      </c>
      <c r="I105" s="20"/>
      <c r="J105" s="72"/>
      <c r="K105" s="20" t="s">
        <v>28</v>
      </c>
      <c r="L105" s="20"/>
      <c r="M105" s="72"/>
      <c r="N105" s="72"/>
      <c r="O105" s="23">
        <v>1</v>
      </c>
      <c r="P105" s="21"/>
      <c r="Q105" s="23">
        <v>1</v>
      </c>
      <c r="R105" s="16">
        <f t="shared" si="15"/>
        <v>0</v>
      </c>
      <c r="S105" s="24" t="s">
        <v>44</v>
      </c>
      <c r="T105" s="87"/>
      <c r="U105" s="31" t="s">
        <v>89</v>
      </c>
      <c r="V105" s="82">
        <f t="shared" si="16"/>
        <v>1</v>
      </c>
    </row>
    <row r="106" spans="1:26" ht="18" customHeight="1" x14ac:dyDescent="0.35">
      <c r="A106" s="7">
        <f t="shared" si="14"/>
        <v>12</v>
      </c>
      <c r="B106" s="99" t="s">
        <v>85</v>
      </c>
      <c r="C106" s="96">
        <v>8</v>
      </c>
      <c r="D106" s="7" t="s">
        <v>59</v>
      </c>
      <c r="E106" s="101" t="s">
        <v>129</v>
      </c>
      <c r="F106" s="19" t="s">
        <v>95</v>
      </c>
      <c r="G106" s="19" t="s">
        <v>24</v>
      </c>
      <c r="H106" s="20" t="s">
        <v>30</v>
      </c>
      <c r="I106" s="20"/>
      <c r="J106" s="72"/>
      <c r="K106" s="20" t="s">
        <v>66</v>
      </c>
      <c r="L106" s="20"/>
      <c r="M106" s="72"/>
      <c r="N106" s="72"/>
      <c r="O106" s="23">
        <v>1</v>
      </c>
      <c r="P106" s="21"/>
      <c r="Q106" s="23">
        <v>8</v>
      </c>
      <c r="R106" s="16">
        <f t="shared" si="15"/>
        <v>0</v>
      </c>
      <c r="S106" s="24" t="s">
        <v>41</v>
      </c>
      <c r="T106" s="87"/>
      <c r="U106" s="31" t="s">
        <v>89</v>
      </c>
      <c r="V106" s="82">
        <f t="shared" si="16"/>
        <v>8</v>
      </c>
    </row>
    <row r="107" spans="1:26" ht="18" customHeight="1" x14ac:dyDescent="0.35">
      <c r="A107" s="7">
        <f t="shared" si="14"/>
        <v>13</v>
      </c>
      <c r="B107" s="99" t="s">
        <v>85</v>
      </c>
      <c r="C107" s="96">
        <v>9</v>
      </c>
      <c r="D107" s="7" t="s">
        <v>59</v>
      </c>
      <c r="E107" s="101" t="s">
        <v>129</v>
      </c>
      <c r="F107" s="19" t="s">
        <v>95</v>
      </c>
      <c r="G107" s="19" t="s">
        <v>25</v>
      </c>
      <c r="H107" s="20" t="s">
        <v>19</v>
      </c>
      <c r="I107" s="20"/>
      <c r="J107" s="72"/>
      <c r="K107" s="20" t="s">
        <v>17</v>
      </c>
      <c r="L107" s="20"/>
      <c r="M107" s="72"/>
      <c r="N107" s="72"/>
      <c r="O107" s="23">
        <v>1</v>
      </c>
      <c r="P107" s="21"/>
      <c r="Q107" s="23">
        <v>1</v>
      </c>
      <c r="R107" s="16">
        <f t="shared" si="15"/>
        <v>0</v>
      </c>
      <c r="S107" s="24" t="s">
        <v>44</v>
      </c>
      <c r="T107" s="87"/>
      <c r="U107" s="31" t="s">
        <v>89</v>
      </c>
      <c r="V107" s="82">
        <f t="shared" si="16"/>
        <v>1</v>
      </c>
    </row>
    <row r="108" spans="1:26" ht="18" customHeight="1" x14ac:dyDescent="0.35">
      <c r="A108" s="7">
        <f t="shared" si="14"/>
        <v>14</v>
      </c>
      <c r="B108" s="99" t="s">
        <v>85</v>
      </c>
      <c r="C108" s="96">
        <v>10</v>
      </c>
      <c r="D108" s="7" t="s">
        <v>59</v>
      </c>
      <c r="E108" s="101" t="s">
        <v>129</v>
      </c>
      <c r="F108" s="19" t="s">
        <v>95</v>
      </c>
      <c r="G108" s="19" t="s">
        <v>16</v>
      </c>
      <c r="H108" s="20" t="s">
        <v>17</v>
      </c>
      <c r="I108" s="20"/>
      <c r="J108" s="72"/>
      <c r="K108" s="20" t="s">
        <v>31</v>
      </c>
      <c r="L108" s="20"/>
      <c r="M108" s="72"/>
      <c r="N108" s="72"/>
      <c r="O108" s="23">
        <v>1</v>
      </c>
      <c r="P108" s="21"/>
      <c r="Q108" s="23">
        <v>2</v>
      </c>
      <c r="R108" s="16">
        <f t="shared" si="15"/>
        <v>0</v>
      </c>
      <c r="S108" s="24" t="s">
        <v>41</v>
      </c>
      <c r="T108" s="87"/>
      <c r="U108" s="31" t="s">
        <v>89</v>
      </c>
      <c r="V108" s="82">
        <f t="shared" si="16"/>
        <v>2</v>
      </c>
    </row>
    <row r="109" spans="1:26" ht="18" customHeight="1" x14ac:dyDescent="0.35">
      <c r="A109" s="7">
        <f t="shared" si="14"/>
        <v>15</v>
      </c>
      <c r="B109" s="99" t="s">
        <v>85</v>
      </c>
      <c r="C109" s="96">
        <v>11</v>
      </c>
      <c r="D109" s="7" t="s">
        <v>59</v>
      </c>
      <c r="E109" s="101" t="s">
        <v>129</v>
      </c>
      <c r="F109" s="19" t="s">
        <v>95</v>
      </c>
      <c r="G109" s="19" t="s">
        <v>64</v>
      </c>
      <c r="H109" s="20"/>
      <c r="I109" s="20"/>
      <c r="J109" s="72"/>
      <c r="K109" s="20">
        <v>0.33</v>
      </c>
      <c r="L109" s="20">
        <v>0.42</v>
      </c>
      <c r="M109" s="72">
        <f>K109*L109</f>
        <v>0.1386</v>
      </c>
      <c r="N109" s="72"/>
      <c r="O109" s="23">
        <v>1</v>
      </c>
      <c r="P109" s="21"/>
      <c r="Q109" s="23">
        <v>2</v>
      </c>
      <c r="R109" s="16">
        <f t="shared" si="15"/>
        <v>0</v>
      </c>
      <c r="S109" s="24" t="s">
        <v>42</v>
      </c>
      <c r="T109" s="87"/>
      <c r="U109" s="31" t="s">
        <v>89</v>
      </c>
      <c r="V109" s="82">
        <f t="shared" si="16"/>
        <v>2</v>
      </c>
    </row>
    <row r="110" spans="1:26" ht="18" customHeight="1" x14ac:dyDescent="0.35">
      <c r="A110" s="7">
        <f t="shared" si="14"/>
        <v>16</v>
      </c>
      <c r="B110" s="99" t="s">
        <v>85</v>
      </c>
      <c r="C110" s="96">
        <v>12</v>
      </c>
      <c r="D110" s="7" t="s">
        <v>59</v>
      </c>
      <c r="E110" s="101" t="s">
        <v>129</v>
      </c>
      <c r="F110" s="19" t="s">
        <v>95</v>
      </c>
      <c r="G110" s="19" t="s">
        <v>65</v>
      </c>
      <c r="H110" s="20"/>
      <c r="I110" s="20"/>
      <c r="J110" s="72"/>
      <c r="K110" s="20">
        <v>0.2</v>
      </c>
      <c r="L110" s="20">
        <v>0.32</v>
      </c>
      <c r="M110" s="72">
        <f>K110*L110</f>
        <v>6.4000000000000001E-2</v>
      </c>
      <c r="N110" s="72"/>
      <c r="O110" s="23">
        <v>1</v>
      </c>
      <c r="P110" s="21"/>
      <c r="Q110" s="23">
        <v>1</v>
      </c>
      <c r="R110" s="16">
        <f t="shared" si="15"/>
        <v>0</v>
      </c>
      <c r="S110" s="24" t="s">
        <v>42</v>
      </c>
      <c r="T110" s="87"/>
      <c r="U110" s="31" t="s">
        <v>89</v>
      </c>
      <c r="V110" s="82">
        <f t="shared" si="16"/>
        <v>1</v>
      </c>
    </row>
    <row r="111" spans="1:26" ht="18" customHeight="1" x14ac:dyDescent="0.35">
      <c r="A111" s="7">
        <f t="shared" si="14"/>
        <v>17</v>
      </c>
      <c r="B111" s="99" t="s">
        <v>85</v>
      </c>
      <c r="C111" s="96">
        <v>13</v>
      </c>
      <c r="D111" s="7" t="s">
        <v>59</v>
      </c>
      <c r="E111" s="101" t="s">
        <v>129</v>
      </c>
      <c r="F111" s="19" t="s">
        <v>95</v>
      </c>
      <c r="G111" s="19" t="s">
        <v>18</v>
      </c>
      <c r="H111" s="20" t="s">
        <v>13</v>
      </c>
      <c r="I111" s="20"/>
      <c r="J111" s="72"/>
      <c r="K111" s="20" t="s">
        <v>28</v>
      </c>
      <c r="L111" s="20"/>
      <c r="M111" s="72"/>
      <c r="N111" s="72"/>
      <c r="O111" s="23">
        <v>1</v>
      </c>
      <c r="P111" s="21"/>
      <c r="Q111" s="23">
        <v>1</v>
      </c>
      <c r="R111" s="16">
        <f t="shared" si="15"/>
        <v>0</v>
      </c>
      <c r="S111" s="24" t="s">
        <v>43</v>
      </c>
      <c r="T111" s="87"/>
      <c r="U111" s="31" t="s">
        <v>89</v>
      </c>
      <c r="V111" s="82">
        <f t="shared" si="16"/>
        <v>1</v>
      </c>
    </row>
    <row r="112" spans="1:26" ht="18" customHeight="1" x14ac:dyDescent="0.35">
      <c r="A112" s="7">
        <f t="shared" si="14"/>
        <v>18</v>
      </c>
      <c r="B112" s="99" t="s">
        <v>85</v>
      </c>
      <c r="C112" s="96">
        <v>14</v>
      </c>
      <c r="D112" s="7" t="s">
        <v>59</v>
      </c>
      <c r="E112" s="101" t="s">
        <v>129</v>
      </c>
      <c r="F112" s="19" t="s">
        <v>95</v>
      </c>
      <c r="G112" s="19" t="s">
        <v>16</v>
      </c>
      <c r="H112" s="20" t="s">
        <v>28</v>
      </c>
      <c r="I112" s="20"/>
      <c r="J112" s="74"/>
      <c r="K112" s="20" t="s">
        <v>21</v>
      </c>
      <c r="L112" s="20"/>
      <c r="M112" s="72"/>
      <c r="N112" s="72"/>
      <c r="O112" s="23">
        <v>1</v>
      </c>
      <c r="P112" s="21"/>
      <c r="Q112" s="23">
        <v>2</v>
      </c>
      <c r="R112" s="16">
        <f t="shared" si="15"/>
        <v>0</v>
      </c>
      <c r="S112" s="24" t="s">
        <v>41</v>
      </c>
      <c r="T112" s="87"/>
      <c r="U112" s="31" t="s">
        <v>89</v>
      </c>
      <c r="V112" s="82">
        <f t="shared" si="16"/>
        <v>2</v>
      </c>
    </row>
    <row r="113" spans="1:26" ht="18" customHeight="1" x14ac:dyDescent="0.35">
      <c r="A113" s="7">
        <f t="shared" si="14"/>
        <v>19</v>
      </c>
      <c r="B113" s="99" t="s">
        <v>85</v>
      </c>
      <c r="C113" s="96">
        <v>15</v>
      </c>
      <c r="D113" s="7" t="s">
        <v>59</v>
      </c>
      <c r="E113" s="101" t="s">
        <v>129</v>
      </c>
      <c r="F113" s="19" t="s">
        <v>95</v>
      </c>
      <c r="G113" s="19" t="s">
        <v>16</v>
      </c>
      <c r="H113" s="20" t="s">
        <v>49</v>
      </c>
      <c r="I113" s="20"/>
      <c r="J113" s="72"/>
      <c r="K113" s="20" t="s">
        <v>55</v>
      </c>
      <c r="L113" s="20"/>
      <c r="M113" s="72"/>
      <c r="N113" s="72"/>
      <c r="O113" s="23">
        <v>1</v>
      </c>
      <c r="P113" s="21"/>
      <c r="Q113" s="23">
        <v>2</v>
      </c>
      <c r="R113" s="16">
        <f t="shared" si="15"/>
        <v>0</v>
      </c>
      <c r="S113" s="24" t="s">
        <v>41</v>
      </c>
      <c r="T113" s="87"/>
      <c r="U113" s="31" t="s">
        <v>89</v>
      </c>
      <c r="V113" s="82">
        <f t="shared" si="16"/>
        <v>2</v>
      </c>
    </row>
    <row r="114" spans="1:26" ht="18" customHeight="1" x14ac:dyDescent="0.35">
      <c r="A114" s="7">
        <f t="shared" si="14"/>
        <v>20</v>
      </c>
      <c r="B114" s="99" t="s">
        <v>85</v>
      </c>
      <c r="C114" s="96">
        <v>16</v>
      </c>
      <c r="D114" s="7" t="s">
        <v>59</v>
      </c>
      <c r="E114" s="101" t="s">
        <v>129</v>
      </c>
      <c r="F114" s="19" t="s">
        <v>95</v>
      </c>
      <c r="G114" s="19" t="s">
        <v>26</v>
      </c>
      <c r="H114" s="98" t="s">
        <v>49</v>
      </c>
      <c r="I114" s="20"/>
      <c r="J114" s="72">
        <v>3.234906500000001E-2</v>
      </c>
      <c r="K114" s="20"/>
      <c r="L114" s="20"/>
      <c r="M114" s="72"/>
      <c r="N114" s="72"/>
      <c r="O114" s="100">
        <v>1</v>
      </c>
      <c r="P114" s="21"/>
      <c r="Q114" s="100">
        <v>2</v>
      </c>
      <c r="R114" s="16">
        <f t="shared" si="15"/>
        <v>0</v>
      </c>
      <c r="S114" s="24" t="s">
        <v>56</v>
      </c>
      <c r="T114" s="87"/>
      <c r="U114" s="31" t="s">
        <v>89</v>
      </c>
      <c r="V114" s="82">
        <f t="shared" si="16"/>
        <v>2</v>
      </c>
      <c r="W114">
        <v>8</v>
      </c>
      <c r="X114" s="104">
        <f>-PI()*W114*W114*0.0254*0.0254/4*O114*Q114</f>
        <v>-6.4858557324479704E-2</v>
      </c>
    </row>
    <row r="115" spans="1:26" ht="18" customHeight="1" x14ac:dyDescent="0.35">
      <c r="A115" s="7">
        <f t="shared" si="14"/>
        <v>21</v>
      </c>
      <c r="B115" s="99" t="s">
        <v>85</v>
      </c>
      <c r="C115" s="96">
        <v>17</v>
      </c>
      <c r="D115" s="7" t="s">
        <v>59</v>
      </c>
      <c r="E115" s="101" t="s">
        <v>129</v>
      </c>
      <c r="F115" s="19" t="s">
        <v>95</v>
      </c>
      <c r="G115" s="19" t="s">
        <v>26</v>
      </c>
      <c r="H115" s="98" t="s">
        <v>21</v>
      </c>
      <c r="I115" s="20"/>
      <c r="J115" s="72">
        <v>1.7662499999999998E-2</v>
      </c>
      <c r="K115" s="20"/>
      <c r="L115" s="20"/>
      <c r="M115" s="72"/>
      <c r="N115" s="72"/>
      <c r="O115" s="100">
        <v>1</v>
      </c>
      <c r="P115" s="21"/>
      <c r="Q115" s="100">
        <v>2</v>
      </c>
      <c r="R115" s="16">
        <f t="shared" si="15"/>
        <v>0</v>
      </c>
      <c r="S115" s="24" t="s">
        <v>56</v>
      </c>
      <c r="T115" s="87"/>
      <c r="U115" s="31" t="s">
        <v>89</v>
      </c>
      <c r="V115" s="82">
        <f t="shared" si="16"/>
        <v>2</v>
      </c>
      <c r="W115">
        <v>6</v>
      </c>
      <c r="X115" s="104">
        <f t="shared" ref="X115:X119" si="18">-PI()*W115*W115*0.0254*0.0254/4*O115*Q115</f>
        <v>-3.648293849501983E-2</v>
      </c>
    </row>
    <row r="116" spans="1:26" ht="18" customHeight="1" x14ac:dyDescent="0.35">
      <c r="A116" s="7">
        <f t="shared" si="14"/>
        <v>22</v>
      </c>
      <c r="B116" s="99" t="s">
        <v>85</v>
      </c>
      <c r="C116" s="96">
        <v>18</v>
      </c>
      <c r="D116" s="7" t="s">
        <v>59</v>
      </c>
      <c r="E116" s="101" t="s">
        <v>129</v>
      </c>
      <c r="F116" s="19" t="s">
        <v>95</v>
      </c>
      <c r="G116" s="19" t="s">
        <v>26</v>
      </c>
      <c r="H116" s="98" t="s">
        <v>28</v>
      </c>
      <c r="I116" s="20"/>
      <c r="J116" s="72">
        <v>7.8500000000000011E-3</v>
      </c>
      <c r="K116" s="20"/>
      <c r="L116" s="20"/>
      <c r="M116" s="72"/>
      <c r="N116" s="72"/>
      <c r="O116" s="100">
        <v>1</v>
      </c>
      <c r="P116" s="21"/>
      <c r="Q116" s="100">
        <v>1</v>
      </c>
      <c r="R116" s="16">
        <f t="shared" si="15"/>
        <v>0</v>
      </c>
      <c r="S116" s="24" t="s">
        <v>56</v>
      </c>
      <c r="T116" s="87"/>
      <c r="U116" s="31" t="s">
        <v>89</v>
      </c>
      <c r="V116" s="82">
        <f t="shared" si="16"/>
        <v>1</v>
      </c>
      <c r="W116">
        <v>4</v>
      </c>
      <c r="X116" s="104">
        <f t="shared" si="18"/>
        <v>-8.107319665559963E-3</v>
      </c>
    </row>
    <row r="117" spans="1:26" ht="18" customHeight="1" x14ac:dyDescent="0.35">
      <c r="A117" s="7">
        <f t="shared" si="14"/>
        <v>23</v>
      </c>
      <c r="B117" s="99" t="s">
        <v>85</v>
      </c>
      <c r="C117" s="96">
        <v>19</v>
      </c>
      <c r="D117" s="7" t="s">
        <v>59</v>
      </c>
      <c r="E117" s="101" t="s">
        <v>129</v>
      </c>
      <c r="F117" s="19" t="s">
        <v>95</v>
      </c>
      <c r="G117" s="19" t="s">
        <v>16</v>
      </c>
      <c r="H117" s="98" t="s">
        <v>49</v>
      </c>
      <c r="I117" s="20"/>
      <c r="J117" s="72">
        <v>3.234906500000001E-2</v>
      </c>
      <c r="K117" s="20"/>
      <c r="L117" s="20"/>
      <c r="M117" s="72"/>
      <c r="N117" s="72"/>
      <c r="O117" s="100">
        <v>1</v>
      </c>
      <c r="P117" s="21"/>
      <c r="Q117" s="100">
        <v>2</v>
      </c>
      <c r="R117" s="16">
        <f t="shared" si="15"/>
        <v>0</v>
      </c>
      <c r="S117" s="24" t="s">
        <v>142</v>
      </c>
      <c r="T117" s="87"/>
      <c r="U117" s="31" t="s">
        <v>89</v>
      </c>
      <c r="V117" s="82">
        <f t="shared" si="16"/>
        <v>2</v>
      </c>
      <c r="W117">
        <v>8</v>
      </c>
      <c r="X117" s="104">
        <f t="shared" si="18"/>
        <v>-6.4858557324479704E-2</v>
      </c>
    </row>
    <row r="118" spans="1:26" ht="18" customHeight="1" x14ac:dyDescent="0.35">
      <c r="A118" s="7">
        <f t="shared" si="14"/>
        <v>24</v>
      </c>
      <c r="B118" s="99" t="s">
        <v>85</v>
      </c>
      <c r="C118" s="96">
        <v>20</v>
      </c>
      <c r="D118" s="7" t="s">
        <v>59</v>
      </c>
      <c r="E118" s="101" t="s">
        <v>129</v>
      </c>
      <c r="F118" s="19" t="s">
        <v>95</v>
      </c>
      <c r="G118" s="19" t="s">
        <v>64</v>
      </c>
      <c r="H118" s="98">
        <v>0.05</v>
      </c>
      <c r="I118" s="98">
        <v>0.3</v>
      </c>
      <c r="J118" s="72">
        <f>H118*I118</f>
        <v>1.4999999999999999E-2</v>
      </c>
      <c r="K118" s="20"/>
      <c r="L118" s="20"/>
      <c r="M118" s="72"/>
      <c r="N118" s="72"/>
      <c r="O118" s="100">
        <v>1</v>
      </c>
      <c r="P118" s="21"/>
      <c r="Q118" s="100">
        <v>2</v>
      </c>
      <c r="R118" s="16">
        <f t="shared" si="15"/>
        <v>0</v>
      </c>
      <c r="S118" s="24" t="s">
        <v>42</v>
      </c>
      <c r="T118" s="87"/>
      <c r="U118" s="31" t="s">
        <v>89</v>
      </c>
      <c r="V118" s="82">
        <f t="shared" si="16"/>
        <v>2</v>
      </c>
      <c r="X118" s="104">
        <f>-PRODUCT(H118:I118,O118,Q118)</f>
        <v>-0.03</v>
      </c>
    </row>
    <row r="119" spans="1:26" ht="18" customHeight="1" x14ac:dyDescent="0.35">
      <c r="A119" s="7">
        <f t="shared" si="14"/>
        <v>25</v>
      </c>
      <c r="B119" s="99" t="s">
        <v>85</v>
      </c>
      <c r="C119" s="96">
        <v>21</v>
      </c>
      <c r="D119" s="7" t="s">
        <v>59</v>
      </c>
      <c r="E119" s="101" t="s">
        <v>129</v>
      </c>
      <c r="F119" s="19" t="s">
        <v>95</v>
      </c>
      <c r="G119" s="19" t="s">
        <v>25</v>
      </c>
      <c r="H119" s="98" t="s">
        <v>19</v>
      </c>
      <c r="I119" s="20"/>
      <c r="J119" s="74">
        <v>4.9062500000000007E-4</v>
      </c>
      <c r="K119" s="20"/>
      <c r="L119" s="20"/>
      <c r="M119" s="72"/>
      <c r="N119" s="72"/>
      <c r="O119" s="100">
        <v>1</v>
      </c>
      <c r="P119" s="21"/>
      <c r="Q119" s="100">
        <v>1</v>
      </c>
      <c r="R119" s="16">
        <f t="shared" si="15"/>
        <v>0</v>
      </c>
      <c r="S119" s="24" t="s">
        <v>56</v>
      </c>
      <c r="T119" s="87"/>
      <c r="U119" s="31" t="s">
        <v>89</v>
      </c>
      <c r="V119" s="82">
        <f t="shared" si="16"/>
        <v>1</v>
      </c>
      <c r="W119">
        <v>1</v>
      </c>
      <c r="X119" s="104">
        <f t="shared" si="18"/>
        <v>-5.0670747909749769E-4</v>
      </c>
    </row>
    <row r="120" spans="1:26" ht="18" customHeight="1" x14ac:dyDescent="0.35">
      <c r="A120" s="7">
        <f t="shared" si="14"/>
        <v>26</v>
      </c>
      <c r="B120" s="99" t="s">
        <v>85</v>
      </c>
      <c r="C120" s="96">
        <v>21</v>
      </c>
      <c r="D120" s="7" t="s">
        <v>59</v>
      </c>
      <c r="E120" s="101" t="s">
        <v>129</v>
      </c>
      <c r="F120" s="19" t="s">
        <v>95</v>
      </c>
      <c r="G120" s="19" t="s">
        <v>27</v>
      </c>
      <c r="H120" s="20"/>
      <c r="I120" s="20"/>
      <c r="J120" s="72"/>
      <c r="K120" s="98">
        <v>0.76</v>
      </c>
      <c r="L120" s="98">
        <v>1.9</v>
      </c>
      <c r="M120" s="72">
        <f>K120*L120</f>
        <v>1.444</v>
      </c>
      <c r="N120" s="72">
        <f>M120-(J119*Q119)-(J118*Q118)-(J117*Q117)-(J116*Q116)-(J115*Q115)-(J114*Q114)</f>
        <v>1.2409381149999998</v>
      </c>
      <c r="O120" s="100">
        <v>1</v>
      </c>
      <c r="P120" s="21">
        <v>450</v>
      </c>
      <c r="Q120" s="100">
        <v>1</v>
      </c>
      <c r="R120" s="16">
        <f>O120*P120*Q120*N120</f>
        <v>558.4221517499999</v>
      </c>
      <c r="S120" s="24" t="s">
        <v>42</v>
      </c>
      <c r="T120" s="87"/>
      <c r="U120" s="31" t="s">
        <v>89</v>
      </c>
      <c r="V120" s="82">
        <f>O120*Q120*N120</f>
        <v>1.2409381149999998</v>
      </c>
      <c r="X120" s="104">
        <f>PRODUCT(K120:L120,O120,Q120)</f>
        <v>1.444</v>
      </c>
      <c r="Y120" s="104">
        <f>SUM(X114:X120)</f>
        <v>1.2391859197113633</v>
      </c>
      <c r="Z120" s="102">
        <f>Y120-N120</f>
        <v>-1.752195288636571E-3</v>
      </c>
    </row>
    <row r="121" spans="1:26" ht="18" customHeight="1" x14ac:dyDescent="0.35">
      <c r="A121" s="7">
        <f t="shared" si="14"/>
        <v>27</v>
      </c>
      <c r="B121" s="99" t="s">
        <v>85</v>
      </c>
      <c r="C121" s="96">
        <v>22</v>
      </c>
      <c r="D121" s="7" t="s">
        <v>59</v>
      </c>
      <c r="E121" s="101" t="s">
        <v>129</v>
      </c>
      <c r="F121" s="19" t="s">
        <v>95</v>
      </c>
      <c r="G121" s="19" t="s">
        <v>15</v>
      </c>
      <c r="H121" s="98">
        <v>1.05</v>
      </c>
      <c r="I121" s="98">
        <v>1.6</v>
      </c>
      <c r="J121" s="72">
        <f>H121*I121</f>
        <v>1.6800000000000002</v>
      </c>
      <c r="K121" s="20"/>
      <c r="L121" s="20"/>
      <c r="M121" s="72"/>
      <c r="N121" s="72"/>
      <c r="O121" s="100">
        <v>1</v>
      </c>
      <c r="P121" s="21"/>
      <c r="Q121" s="100">
        <v>1</v>
      </c>
      <c r="R121" s="16">
        <f>O121*P121*Q121*J121</f>
        <v>0</v>
      </c>
      <c r="S121" s="24" t="s">
        <v>42</v>
      </c>
      <c r="T121" s="87"/>
      <c r="U121" s="31" t="s">
        <v>89</v>
      </c>
      <c r="V121" s="82">
        <f>O121*Q121*J121</f>
        <v>1.6800000000000002</v>
      </c>
      <c r="X121" s="104">
        <f>-PRODUCT(H121:I121,O121,Q121)</f>
        <v>-1.6800000000000002</v>
      </c>
    </row>
    <row r="122" spans="1:26" ht="18" customHeight="1" x14ac:dyDescent="0.35">
      <c r="A122" s="7">
        <f t="shared" si="14"/>
        <v>28</v>
      </c>
      <c r="B122" s="99" t="s">
        <v>85</v>
      </c>
      <c r="C122" s="96">
        <v>23</v>
      </c>
      <c r="D122" s="7" t="s">
        <v>59</v>
      </c>
      <c r="E122" s="101" t="s">
        <v>129</v>
      </c>
      <c r="F122" s="19" t="s">
        <v>95</v>
      </c>
      <c r="G122" s="19" t="s">
        <v>16</v>
      </c>
      <c r="H122" s="98" t="s">
        <v>49</v>
      </c>
      <c r="I122" s="20"/>
      <c r="J122" s="72">
        <v>3.234906500000001E-2</v>
      </c>
      <c r="K122" s="20"/>
      <c r="L122" s="20"/>
      <c r="M122" s="72"/>
      <c r="N122" s="72"/>
      <c r="O122" s="100">
        <v>1</v>
      </c>
      <c r="P122" s="21"/>
      <c r="Q122" s="100">
        <v>2</v>
      </c>
      <c r="R122" s="16">
        <f t="shared" si="15"/>
        <v>0</v>
      </c>
      <c r="S122" s="24" t="s">
        <v>142</v>
      </c>
      <c r="T122" s="87"/>
      <c r="U122" s="31" t="s">
        <v>89</v>
      </c>
      <c r="V122" s="82">
        <f t="shared" si="16"/>
        <v>2</v>
      </c>
      <c r="W122">
        <v>8</v>
      </c>
      <c r="X122" s="104">
        <f t="shared" ref="X122" si="19">-PI()*W122*W122*0.0254*0.0254/4*O122*Q122</f>
        <v>-6.4858557324479704E-2</v>
      </c>
    </row>
    <row r="123" spans="1:26" ht="18" customHeight="1" x14ac:dyDescent="0.35">
      <c r="A123" s="7">
        <f t="shared" si="14"/>
        <v>29</v>
      </c>
      <c r="B123" s="99" t="s">
        <v>85</v>
      </c>
      <c r="C123" s="96">
        <v>23</v>
      </c>
      <c r="D123" s="7" t="s">
        <v>59</v>
      </c>
      <c r="E123" s="101" t="s">
        <v>129</v>
      </c>
      <c r="F123" s="19" t="s">
        <v>95</v>
      </c>
      <c r="G123" s="19" t="s">
        <v>27</v>
      </c>
      <c r="H123" s="20"/>
      <c r="I123" s="20"/>
      <c r="J123" s="72"/>
      <c r="K123" s="98">
        <v>1.6</v>
      </c>
      <c r="L123" s="98">
        <v>1.75</v>
      </c>
      <c r="M123" s="72">
        <f>K123*L123</f>
        <v>2.8000000000000003</v>
      </c>
      <c r="N123" s="72">
        <f>M123-(J122*Q122)-(J121*Q121)</f>
        <v>1.0553018700000001</v>
      </c>
      <c r="O123" s="100">
        <v>1</v>
      </c>
      <c r="P123" s="21">
        <v>450</v>
      </c>
      <c r="Q123" s="100">
        <v>1</v>
      </c>
      <c r="R123" s="16">
        <f>O123*P123*Q123*N123</f>
        <v>474.88584150000003</v>
      </c>
      <c r="S123" s="24" t="s">
        <v>42</v>
      </c>
      <c r="T123" s="87"/>
      <c r="U123" s="31" t="s">
        <v>89</v>
      </c>
      <c r="V123" s="82">
        <f>O123*Q123*N123</f>
        <v>1.0553018700000001</v>
      </c>
      <c r="X123" s="104">
        <f>PRODUCT(K123:L123,O123,Q123)</f>
        <v>2.8000000000000003</v>
      </c>
      <c r="Y123" s="104">
        <f>SUM(X121:X123)</f>
        <v>1.0551414426755203</v>
      </c>
      <c r="Z123" s="102">
        <f>Y123-N123</f>
        <v>-1.604273244797394E-4</v>
      </c>
    </row>
    <row r="124" spans="1:26" ht="18" customHeight="1" x14ac:dyDescent="0.35">
      <c r="A124" s="7">
        <f t="shared" si="14"/>
        <v>30</v>
      </c>
      <c r="B124" s="99" t="s">
        <v>85</v>
      </c>
      <c r="C124" s="96">
        <v>24</v>
      </c>
      <c r="D124" s="7" t="s">
        <v>59</v>
      </c>
      <c r="E124" s="101" t="s">
        <v>129</v>
      </c>
      <c r="F124" s="19" t="s">
        <v>95</v>
      </c>
      <c r="G124" s="19" t="s">
        <v>26</v>
      </c>
      <c r="H124" s="20" t="s">
        <v>28</v>
      </c>
      <c r="I124" s="20"/>
      <c r="J124" s="72"/>
      <c r="K124" s="20" t="s">
        <v>21</v>
      </c>
      <c r="L124" s="20"/>
      <c r="M124" s="72"/>
      <c r="N124" s="72"/>
      <c r="O124" s="23">
        <v>1</v>
      </c>
      <c r="P124" s="21"/>
      <c r="Q124" s="23">
        <v>1</v>
      </c>
      <c r="R124" s="16">
        <f t="shared" si="15"/>
        <v>0</v>
      </c>
      <c r="S124" s="24" t="s">
        <v>44</v>
      </c>
      <c r="T124" s="87"/>
      <c r="U124" s="31" t="s">
        <v>89</v>
      </c>
      <c r="V124" s="82">
        <f t="shared" si="16"/>
        <v>1</v>
      </c>
    </row>
    <row r="125" spans="1:26" ht="18" customHeight="1" x14ac:dyDescent="0.35">
      <c r="U125" s="31" t="s">
        <v>89</v>
      </c>
    </row>
    <row r="126" spans="1:26" ht="18" customHeight="1" x14ac:dyDescent="0.35">
      <c r="A126" s="8" t="s">
        <v>84</v>
      </c>
      <c r="B126" s="91"/>
      <c r="C126" s="92"/>
      <c r="U126" s="31" t="s">
        <v>89</v>
      </c>
    </row>
    <row r="127" spans="1:26" ht="18" customHeight="1" x14ac:dyDescent="0.35">
      <c r="A127" s="7">
        <v>1</v>
      </c>
      <c r="B127" s="99" t="s">
        <v>86</v>
      </c>
      <c r="C127" s="96">
        <v>1</v>
      </c>
      <c r="D127" s="7" t="s">
        <v>59</v>
      </c>
      <c r="E127" s="101" t="s">
        <v>129</v>
      </c>
      <c r="F127" s="19" t="s">
        <v>95</v>
      </c>
      <c r="G127" s="19" t="s">
        <v>16</v>
      </c>
      <c r="H127" s="98" t="s">
        <v>28</v>
      </c>
      <c r="I127" s="20"/>
      <c r="J127" s="72">
        <v>7.8500000000000011E-3</v>
      </c>
      <c r="K127" s="20"/>
      <c r="L127" s="20"/>
      <c r="M127" s="72"/>
      <c r="N127" s="72"/>
      <c r="O127" s="100">
        <v>2</v>
      </c>
      <c r="P127" s="21"/>
      <c r="Q127" s="100">
        <v>2</v>
      </c>
      <c r="R127" s="16">
        <f t="shared" ref="R127:R136" si="20">O127*P127*Q127</f>
        <v>0</v>
      </c>
      <c r="S127" s="24" t="s">
        <v>142</v>
      </c>
      <c r="T127" s="34" t="s">
        <v>86</v>
      </c>
      <c r="U127" s="31" t="s">
        <v>89</v>
      </c>
      <c r="V127" s="82">
        <f>O127*Q127</f>
        <v>4</v>
      </c>
      <c r="W127">
        <v>4</v>
      </c>
      <c r="X127" s="104">
        <f t="shared" ref="X127:X128" si="21">-PI()*W127*W127*0.0254*0.0254/4*O127*Q127</f>
        <v>-3.2429278662239852E-2</v>
      </c>
    </row>
    <row r="128" spans="1:26" ht="18" customHeight="1" x14ac:dyDescent="0.35">
      <c r="A128" s="7">
        <f t="shared" ref="A128:A137" si="22">A127+1</f>
        <v>2</v>
      </c>
      <c r="B128" s="99" t="s">
        <v>86</v>
      </c>
      <c r="C128" s="96">
        <v>1</v>
      </c>
      <c r="D128" s="7" t="s">
        <v>59</v>
      </c>
      <c r="E128" s="101" t="s">
        <v>129</v>
      </c>
      <c r="F128" s="19" t="s">
        <v>95</v>
      </c>
      <c r="G128" s="19" t="s">
        <v>26</v>
      </c>
      <c r="H128" s="98" t="s">
        <v>21</v>
      </c>
      <c r="I128" s="20"/>
      <c r="J128" s="72">
        <v>1.7662499999999998E-2</v>
      </c>
      <c r="K128" s="20"/>
      <c r="L128" s="20"/>
      <c r="M128" s="72"/>
      <c r="N128" s="72"/>
      <c r="O128" s="100">
        <v>2</v>
      </c>
      <c r="P128" s="21"/>
      <c r="Q128" s="100">
        <v>2</v>
      </c>
      <c r="R128" s="16">
        <f t="shared" si="20"/>
        <v>0</v>
      </c>
      <c r="S128" s="24" t="s">
        <v>56</v>
      </c>
      <c r="T128" s="87"/>
      <c r="U128" s="31" t="s">
        <v>89</v>
      </c>
      <c r="V128" s="82">
        <f t="shared" ref="V128:V136" si="23">O128*Q128</f>
        <v>4</v>
      </c>
      <c r="W128">
        <v>6</v>
      </c>
      <c r="X128" s="104">
        <f t="shared" si="21"/>
        <v>-7.296587699003966E-2</v>
      </c>
    </row>
    <row r="129" spans="1:26" ht="18" customHeight="1" x14ac:dyDescent="0.35">
      <c r="A129" s="7">
        <f t="shared" si="22"/>
        <v>3</v>
      </c>
      <c r="B129" s="99" t="s">
        <v>86</v>
      </c>
      <c r="C129" s="96">
        <v>2</v>
      </c>
      <c r="D129" s="7" t="s">
        <v>59</v>
      </c>
      <c r="E129" s="101" t="s">
        <v>129</v>
      </c>
      <c r="F129" s="19" t="s">
        <v>95</v>
      </c>
      <c r="G129" s="19" t="s">
        <v>27</v>
      </c>
      <c r="H129" s="20"/>
      <c r="I129" s="20"/>
      <c r="J129" s="72"/>
      <c r="K129" s="98">
        <v>0.47</v>
      </c>
      <c r="L129" s="98">
        <v>2.7</v>
      </c>
      <c r="M129" s="72">
        <f>K129*L129</f>
        <v>1.2689999999999999</v>
      </c>
      <c r="N129" s="72">
        <f>M129-(J128*Q128)-(J127*Q127)</f>
        <v>1.2179749999999998</v>
      </c>
      <c r="O129" s="100">
        <v>2</v>
      </c>
      <c r="P129" s="21">
        <v>450</v>
      </c>
      <c r="Q129" s="100">
        <v>1</v>
      </c>
      <c r="R129" s="16">
        <f>O129*P129*Q129*N129</f>
        <v>1096.1774999999998</v>
      </c>
      <c r="S129" s="24" t="s">
        <v>42</v>
      </c>
      <c r="T129" s="87"/>
      <c r="U129" s="31" t="s">
        <v>89</v>
      </c>
      <c r="V129" s="82">
        <f>O129*Q129*N129</f>
        <v>2.4359499999999996</v>
      </c>
      <c r="X129" s="104">
        <f>PRODUCT(K129:L129,O129,Q129)</f>
        <v>2.5379999999999998</v>
      </c>
      <c r="Y129" s="104">
        <f>SUM(X127:X129)</f>
        <v>2.4326048443477202</v>
      </c>
      <c r="Z129" s="102">
        <f>Y129-N129</f>
        <v>1.2146298443477204</v>
      </c>
    </row>
    <row r="130" spans="1:26" ht="18" customHeight="1" x14ac:dyDescent="0.35">
      <c r="A130" s="7">
        <f t="shared" si="22"/>
        <v>4</v>
      </c>
      <c r="B130" s="99" t="s">
        <v>86</v>
      </c>
      <c r="C130" s="96">
        <v>2</v>
      </c>
      <c r="D130" s="7" t="s">
        <v>59</v>
      </c>
      <c r="E130" s="101" t="s">
        <v>129</v>
      </c>
      <c r="F130" s="19" t="s">
        <v>95</v>
      </c>
      <c r="G130" s="19" t="s">
        <v>16</v>
      </c>
      <c r="H130" s="98" t="s">
        <v>28</v>
      </c>
      <c r="I130" s="20"/>
      <c r="J130" s="72">
        <v>7.8500000000000011E-3</v>
      </c>
      <c r="K130" s="20"/>
      <c r="L130" s="20"/>
      <c r="M130" s="72"/>
      <c r="N130" s="72"/>
      <c r="O130" s="100">
        <v>2</v>
      </c>
      <c r="P130" s="21"/>
      <c r="Q130" s="100">
        <v>2</v>
      </c>
      <c r="R130" s="16">
        <f t="shared" si="20"/>
        <v>0</v>
      </c>
      <c r="S130" s="24" t="s">
        <v>142</v>
      </c>
      <c r="T130" s="87"/>
      <c r="U130" s="31" t="s">
        <v>89</v>
      </c>
      <c r="V130" s="82">
        <f t="shared" si="23"/>
        <v>4</v>
      </c>
      <c r="W130">
        <v>4</v>
      </c>
      <c r="X130" s="104">
        <f t="shared" ref="X130" si="24">-PI()*W130*W130*0.0254*0.0254/4*O130*Q130</f>
        <v>-3.2429278662239852E-2</v>
      </c>
    </row>
    <row r="131" spans="1:26" ht="18" customHeight="1" x14ac:dyDescent="0.35">
      <c r="A131" s="7">
        <f t="shared" si="22"/>
        <v>5</v>
      </c>
      <c r="B131" s="99" t="s">
        <v>86</v>
      </c>
      <c r="C131" s="96">
        <v>3</v>
      </c>
      <c r="D131" s="7" t="s">
        <v>59</v>
      </c>
      <c r="E131" s="101" t="s">
        <v>129</v>
      </c>
      <c r="F131" s="19" t="s">
        <v>95</v>
      </c>
      <c r="G131" s="19" t="s">
        <v>26</v>
      </c>
      <c r="H131" s="98" t="s">
        <v>21</v>
      </c>
      <c r="I131" s="20"/>
      <c r="J131" s="72">
        <v>1.7662499999999998E-2</v>
      </c>
      <c r="K131" s="20"/>
      <c r="L131" s="20"/>
      <c r="M131" s="72"/>
      <c r="N131" s="72"/>
      <c r="O131" s="100">
        <v>2</v>
      </c>
      <c r="P131" s="21"/>
      <c r="Q131" s="100">
        <v>2</v>
      </c>
      <c r="R131" s="16">
        <f t="shared" si="20"/>
        <v>0</v>
      </c>
      <c r="S131" s="24" t="s">
        <v>56</v>
      </c>
      <c r="T131" s="87"/>
      <c r="U131" s="31" t="s">
        <v>89</v>
      </c>
      <c r="V131" s="82">
        <f t="shared" si="23"/>
        <v>4</v>
      </c>
      <c r="W131">
        <v>6</v>
      </c>
      <c r="X131" s="104">
        <f t="shared" ref="X131:X132" si="25">-PI()*W131*W131*0.0254*0.0254/4*O131*Q131</f>
        <v>-7.296587699003966E-2</v>
      </c>
    </row>
    <row r="132" spans="1:26" ht="18" customHeight="1" x14ac:dyDescent="0.35">
      <c r="A132" s="7">
        <f t="shared" si="22"/>
        <v>6</v>
      </c>
      <c r="B132" s="99" t="s">
        <v>86</v>
      </c>
      <c r="C132" s="96">
        <v>4</v>
      </c>
      <c r="D132" s="7" t="s">
        <v>59</v>
      </c>
      <c r="E132" s="101" t="s">
        <v>129</v>
      </c>
      <c r="F132" s="19" t="s">
        <v>95</v>
      </c>
      <c r="G132" s="19" t="s">
        <v>26</v>
      </c>
      <c r="H132" s="98" t="s">
        <v>13</v>
      </c>
      <c r="I132" s="20"/>
      <c r="J132" s="71">
        <v>1.9625000000000003E-3</v>
      </c>
      <c r="K132" s="20"/>
      <c r="L132" s="20"/>
      <c r="M132" s="72"/>
      <c r="N132" s="72"/>
      <c r="O132" s="100">
        <v>2</v>
      </c>
      <c r="P132" s="21"/>
      <c r="Q132" s="100">
        <v>1</v>
      </c>
      <c r="R132" s="16">
        <f t="shared" si="20"/>
        <v>0</v>
      </c>
      <c r="S132" s="24" t="s">
        <v>56</v>
      </c>
      <c r="T132" s="87"/>
      <c r="U132" s="31" t="s">
        <v>89</v>
      </c>
      <c r="V132" s="82">
        <f t="shared" si="23"/>
        <v>2</v>
      </c>
      <c r="W132">
        <v>2</v>
      </c>
      <c r="X132" s="104">
        <f t="shared" si="25"/>
        <v>-4.0536598327799815E-3</v>
      </c>
    </row>
    <row r="133" spans="1:26" ht="18" customHeight="1" x14ac:dyDescent="0.35">
      <c r="A133" s="7">
        <f t="shared" si="22"/>
        <v>7</v>
      </c>
      <c r="B133" s="99" t="s">
        <v>86</v>
      </c>
      <c r="C133" s="96">
        <v>5</v>
      </c>
      <c r="D133" s="7" t="s">
        <v>59</v>
      </c>
      <c r="E133" s="101" t="s">
        <v>129</v>
      </c>
      <c r="F133" s="19" t="s">
        <v>95</v>
      </c>
      <c r="G133" s="19" t="s">
        <v>27</v>
      </c>
      <c r="H133" s="20"/>
      <c r="I133" s="20"/>
      <c r="J133" s="74"/>
      <c r="K133" s="20">
        <v>0.85</v>
      </c>
      <c r="L133" s="20">
        <v>2.7</v>
      </c>
      <c r="M133" s="72">
        <f>K133*L133</f>
        <v>2.2949999999999999</v>
      </c>
      <c r="N133" s="72">
        <f>M133-(J132*Q132)-(J131*Q131)-(J130*Q130)</f>
        <v>2.2420125000000004</v>
      </c>
      <c r="O133" s="100">
        <v>2</v>
      </c>
      <c r="P133" s="21">
        <v>450</v>
      </c>
      <c r="Q133" s="100">
        <v>1</v>
      </c>
      <c r="R133" s="16">
        <f>O133*P133*Q133*N133</f>
        <v>2017.8112500000004</v>
      </c>
      <c r="S133" s="24" t="s">
        <v>42</v>
      </c>
      <c r="T133" s="87"/>
      <c r="U133" s="31" t="s">
        <v>89</v>
      </c>
      <c r="V133" s="82">
        <f>O133*Q133*N133</f>
        <v>4.4840250000000008</v>
      </c>
      <c r="X133" s="104">
        <f>PRODUCT(K133:L133,O133,Q133)</f>
        <v>4.59</v>
      </c>
      <c r="Y133" s="104">
        <f>SUM(X130:X133)</f>
        <v>4.4805511845149404</v>
      </c>
      <c r="Z133" s="102">
        <f>Y133-N133</f>
        <v>2.23853868451494</v>
      </c>
    </row>
    <row r="134" spans="1:26" ht="18" customHeight="1" x14ac:dyDescent="0.35">
      <c r="A134" s="7">
        <f t="shared" si="22"/>
        <v>8</v>
      </c>
      <c r="B134" s="99" t="s">
        <v>86</v>
      </c>
      <c r="C134" s="96">
        <v>6</v>
      </c>
      <c r="D134" s="7" t="s">
        <v>59</v>
      </c>
      <c r="E134" s="101" t="s">
        <v>129</v>
      </c>
      <c r="F134" s="19" t="s">
        <v>95</v>
      </c>
      <c r="G134" s="19" t="s">
        <v>16</v>
      </c>
      <c r="H134" s="98" t="s">
        <v>28</v>
      </c>
      <c r="I134" s="20"/>
      <c r="J134" s="72">
        <v>7.8500000000000011E-3</v>
      </c>
      <c r="K134" s="20"/>
      <c r="L134" s="20"/>
      <c r="M134" s="72"/>
      <c r="N134" s="72"/>
      <c r="O134" s="100">
        <v>2</v>
      </c>
      <c r="P134" s="21"/>
      <c r="Q134" s="100">
        <v>2</v>
      </c>
      <c r="R134" s="16">
        <f t="shared" si="20"/>
        <v>0</v>
      </c>
      <c r="S134" s="24" t="s">
        <v>142</v>
      </c>
      <c r="T134" s="87"/>
      <c r="U134" s="31" t="s">
        <v>89</v>
      </c>
      <c r="V134" s="82">
        <f t="shared" si="23"/>
        <v>4</v>
      </c>
      <c r="W134">
        <v>4</v>
      </c>
      <c r="X134" s="104">
        <f t="shared" ref="X134:X136" si="26">-PI()*W134*W134*0.0254*0.0254/4*O134*Q134</f>
        <v>-3.2429278662239852E-2</v>
      </c>
    </row>
    <row r="135" spans="1:26" ht="18" customHeight="1" x14ac:dyDescent="0.35">
      <c r="A135" s="7">
        <f t="shared" si="22"/>
        <v>9</v>
      </c>
      <c r="B135" s="99" t="s">
        <v>86</v>
      </c>
      <c r="C135" s="96">
        <v>7</v>
      </c>
      <c r="D135" s="7" t="s">
        <v>59</v>
      </c>
      <c r="E135" s="101" t="s">
        <v>129</v>
      </c>
      <c r="F135" s="19" t="s">
        <v>95</v>
      </c>
      <c r="G135" s="19" t="s">
        <v>26</v>
      </c>
      <c r="H135" s="98" t="s">
        <v>21</v>
      </c>
      <c r="I135" s="20"/>
      <c r="J135" s="72">
        <v>1.7662499999999998E-2</v>
      </c>
      <c r="K135" s="20"/>
      <c r="L135" s="20"/>
      <c r="M135" s="72"/>
      <c r="N135" s="72"/>
      <c r="O135" s="100">
        <v>2</v>
      </c>
      <c r="P135" s="21"/>
      <c r="Q135" s="100">
        <v>2</v>
      </c>
      <c r="R135" s="16">
        <f t="shared" si="20"/>
        <v>0</v>
      </c>
      <c r="S135" s="24" t="s">
        <v>56</v>
      </c>
      <c r="T135" s="87"/>
      <c r="U135" s="31" t="s">
        <v>89</v>
      </c>
      <c r="V135" s="82">
        <f t="shared" si="23"/>
        <v>4</v>
      </c>
      <c r="W135">
        <v>6</v>
      </c>
      <c r="X135" s="104">
        <f t="shared" si="26"/>
        <v>-7.296587699003966E-2</v>
      </c>
    </row>
    <row r="136" spans="1:26" ht="18" customHeight="1" x14ac:dyDescent="0.35">
      <c r="A136" s="7">
        <f t="shared" si="22"/>
        <v>10</v>
      </c>
      <c r="B136" s="99" t="s">
        <v>86</v>
      </c>
      <c r="C136" s="96">
        <v>8</v>
      </c>
      <c r="D136" s="7" t="s">
        <v>59</v>
      </c>
      <c r="E136" s="101" t="s">
        <v>129</v>
      </c>
      <c r="F136" s="19" t="s">
        <v>95</v>
      </c>
      <c r="G136" s="19" t="s">
        <v>26</v>
      </c>
      <c r="H136" s="98" t="s">
        <v>13</v>
      </c>
      <c r="I136" s="20"/>
      <c r="J136" s="71">
        <v>1.9625000000000003E-3</v>
      </c>
      <c r="K136" s="20"/>
      <c r="L136" s="20"/>
      <c r="M136" s="72"/>
      <c r="N136" s="72"/>
      <c r="O136" s="100">
        <v>2</v>
      </c>
      <c r="P136" s="21"/>
      <c r="Q136" s="100">
        <v>1</v>
      </c>
      <c r="R136" s="16">
        <f t="shared" si="20"/>
        <v>0</v>
      </c>
      <c r="S136" s="24" t="s">
        <v>56</v>
      </c>
      <c r="T136" s="87"/>
      <c r="U136" s="31" t="s">
        <v>89</v>
      </c>
      <c r="V136" s="82">
        <f t="shared" si="23"/>
        <v>2</v>
      </c>
      <c r="W136">
        <v>2</v>
      </c>
      <c r="X136" s="104">
        <f t="shared" si="26"/>
        <v>-4.0536598327799815E-3</v>
      </c>
    </row>
    <row r="137" spans="1:26" ht="18" customHeight="1" x14ac:dyDescent="0.35">
      <c r="A137" s="7">
        <f t="shared" si="22"/>
        <v>11</v>
      </c>
      <c r="B137" s="99" t="s">
        <v>86</v>
      </c>
      <c r="C137" s="96">
        <v>9</v>
      </c>
      <c r="D137" s="7" t="s">
        <v>59</v>
      </c>
      <c r="E137" s="101" t="s">
        <v>129</v>
      </c>
      <c r="F137" s="19" t="s">
        <v>95</v>
      </c>
      <c r="G137" s="19" t="s">
        <v>27</v>
      </c>
      <c r="H137" s="20"/>
      <c r="I137" s="20"/>
      <c r="J137" s="72"/>
      <c r="K137" s="98">
        <v>0.85</v>
      </c>
      <c r="L137" s="98">
        <v>2.7</v>
      </c>
      <c r="M137" s="72">
        <f>K137*L137</f>
        <v>2.2949999999999999</v>
      </c>
      <c r="N137" s="72">
        <f>M137-(J136*Q136)-(J135*Q135)-(J134*Q134)</f>
        <v>2.2420125000000004</v>
      </c>
      <c r="O137" s="100">
        <v>2</v>
      </c>
      <c r="P137" s="21">
        <v>450</v>
      </c>
      <c r="Q137" s="100">
        <v>1</v>
      </c>
      <c r="R137" s="16">
        <f>O137*P137*Q137*N137</f>
        <v>2017.8112500000004</v>
      </c>
      <c r="S137" s="24" t="s">
        <v>42</v>
      </c>
      <c r="T137" s="87"/>
      <c r="U137" s="31" t="s">
        <v>89</v>
      </c>
      <c r="V137" s="82">
        <f>O137*Q137*N137</f>
        <v>4.4840250000000008</v>
      </c>
      <c r="X137" s="104">
        <f>PRODUCT(K137:L137,O137,Q137)</f>
        <v>4.59</v>
      </c>
      <c r="Y137" s="104">
        <f>SUM(X134:X137)</f>
        <v>4.4805511845149404</v>
      </c>
      <c r="Z137" s="102">
        <f>Y137-N137</f>
        <v>2.23853868451494</v>
      </c>
    </row>
    <row r="138" spans="1:26" ht="18" customHeight="1" x14ac:dyDescent="0.35">
      <c r="U138" s="31" t="s">
        <v>89</v>
      </c>
    </row>
    <row r="139" spans="1:26" ht="18" customHeight="1" x14ac:dyDescent="0.35">
      <c r="A139" s="8" t="s">
        <v>84</v>
      </c>
      <c r="B139" s="91"/>
      <c r="C139" s="92"/>
      <c r="U139" s="31" t="s">
        <v>89</v>
      </c>
    </row>
    <row r="140" spans="1:26" ht="18" customHeight="1" x14ac:dyDescent="0.35">
      <c r="A140" s="7">
        <v>1</v>
      </c>
      <c r="B140" s="99" t="s">
        <v>97</v>
      </c>
      <c r="C140" s="96">
        <v>1</v>
      </c>
      <c r="D140" s="7" t="s">
        <v>54</v>
      </c>
      <c r="E140" s="101" t="s">
        <v>130</v>
      </c>
      <c r="F140" s="19" t="s">
        <v>96</v>
      </c>
      <c r="G140" s="19" t="s">
        <v>15</v>
      </c>
      <c r="H140" s="98">
        <v>0.3</v>
      </c>
      <c r="I140" s="98">
        <v>0.5</v>
      </c>
      <c r="J140" s="72">
        <f>H140*I140</f>
        <v>0.15</v>
      </c>
      <c r="K140" s="20"/>
      <c r="L140" s="20"/>
      <c r="M140" s="72"/>
      <c r="N140" s="72"/>
      <c r="O140" s="100">
        <v>2</v>
      </c>
      <c r="P140" s="21"/>
      <c r="Q140" s="100">
        <v>1</v>
      </c>
      <c r="R140" s="16">
        <f t="shared" ref="R140:R171" si="27">O140*P140*Q140</f>
        <v>0</v>
      </c>
      <c r="S140" s="24" t="s">
        <v>42</v>
      </c>
      <c r="T140" s="34" t="s">
        <v>97</v>
      </c>
      <c r="U140" s="31" t="s">
        <v>89</v>
      </c>
      <c r="V140" s="82">
        <f>O140*Q140</f>
        <v>2</v>
      </c>
      <c r="X140" s="104">
        <f>-PRODUCT(H140:I140,O140,Q140)</f>
        <v>-0.3</v>
      </c>
    </row>
    <row r="141" spans="1:26" ht="18" customHeight="1" x14ac:dyDescent="0.35">
      <c r="A141" s="7">
        <f t="shared" ref="A141:A171" si="28">A140+1</f>
        <v>2</v>
      </c>
      <c r="B141" s="99" t="s">
        <v>97</v>
      </c>
      <c r="C141" s="96">
        <v>1</v>
      </c>
      <c r="D141" s="7" t="s">
        <v>54</v>
      </c>
      <c r="E141" s="101" t="s">
        <v>130</v>
      </c>
      <c r="F141" s="19" t="s">
        <v>96</v>
      </c>
      <c r="G141" s="19" t="s">
        <v>27</v>
      </c>
      <c r="H141" s="20"/>
      <c r="I141" s="20"/>
      <c r="J141" s="72"/>
      <c r="K141" s="98">
        <v>0.38</v>
      </c>
      <c r="L141" s="98">
        <v>0.57999999999999996</v>
      </c>
      <c r="M141" s="72">
        <f>K141*L141</f>
        <v>0.22039999999999998</v>
      </c>
      <c r="N141" s="72">
        <f t="shared" ref="N141" si="29">M141-(J140*Q140)</f>
        <v>7.039999999999999E-2</v>
      </c>
      <c r="O141" s="100">
        <v>2</v>
      </c>
      <c r="P141" s="21">
        <v>95</v>
      </c>
      <c r="Q141" s="100">
        <v>1</v>
      </c>
      <c r="R141" s="16">
        <f t="shared" si="27"/>
        <v>190</v>
      </c>
      <c r="S141" s="24" t="s">
        <v>42</v>
      </c>
      <c r="T141" s="87"/>
      <c r="U141" s="31" t="s">
        <v>89</v>
      </c>
      <c r="V141" s="82">
        <f t="shared" ref="V141:V167" si="30">O141*Q141</f>
        <v>2</v>
      </c>
      <c r="X141" s="104">
        <f>PRODUCT(K141:L141,O141,Q141)</f>
        <v>0.44079999999999997</v>
      </c>
      <c r="Y141" s="104">
        <f>SUM(X140:X141)</f>
        <v>0.14079999999999998</v>
      </c>
      <c r="Z141" s="102">
        <f>Y141-N141</f>
        <v>7.039999999999999E-2</v>
      </c>
    </row>
    <row r="142" spans="1:26" ht="18" customHeight="1" x14ac:dyDescent="0.35">
      <c r="A142" s="7">
        <f t="shared" si="28"/>
        <v>3</v>
      </c>
      <c r="B142" s="99" t="s">
        <v>97</v>
      </c>
      <c r="C142" s="96">
        <v>2</v>
      </c>
      <c r="D142" s="7" t="s">
        <v>54</v>
      </c>
      <c r="E142" s="101" t="s">
        <v>130</v>
      </c>
      <c r="F142" s="19" t="s">
        <v>96</v>
      </c>
      <c r="G142" s="19" t="s">
        <v>15</v>
      </c>
      <c r="H142" s="98">
        <v>0.25</v>
      </c>
      <c r="I142" s="98">
        <v>0.4</v>
      </c>
      <c r="J142" s="72">
        <f>H142*I142</f>
        <v>0.1</v>
      </c>
      <c r="K142" s="20"/>
      <c r="L142" s="20"/>
      <c r="M142" s="72"/>
      <c r="N142" s="72"/>
      <c r="O142" s="100">
        <v>2</v>
      </c>
      <c r="P142" s="21"/>
      <c r="Q142" s="100">
        <v>1</v>
      </c>
      <c r="R142" s="16">
        <f t="shared" si="27"/>
        <v>0</v>
      </c>
      <c r="S142" s="24" t="s">
        <v>42</v>
      </c>
      <c r="T142" s="87"/>
      <c r="U142" s="31" t="s">
        <v>89</v>
      </c>
      <c r="V142" s="82">
        <f t="shared" si="30"/>
        <v>2</v>
      </c>
      <c r="X142" s="104">
        <f>-PRODUCT(H142:I142,O142,Q142)</f>
        <v>-0.2</v>
      </c>
    </row>
    <row r="143" spans="1:26" ht="18" customHeight="1" x14ac:dyDescent="0.35">
      <c r="A143" s="7">
        <f t="shared" si="28"/>
        <v>4</v>
      </c>
      <c r="B143" s="99" t="s">
        <v>97</v>
      </c>
      <c r="C143" s="96">
        <v>2</v>
      </c>
      <c r="D143" s="7" t="s">
        <v>54</v>
      </c>
      <c r="E143" s="101" t="s">
        <v>130</v>
      </c>
      <c r="F143" s="19" t="s">
        <v>96</v>
      </c>
      <c r="G143" s="19" t="s">
        <v>27</v>
      </c>
      <c r="H143" s="20"/>
      <c r="I143" s="20"/>
      <c r="J143" s="72"/>
      <c r="K143" s="98">
        <v>0.3</v>
      </c>
      <c r="L143" s="98">
        <v>0.46</v>
      </c>
      <c r="M143" s="72">
        <f>K143*L143</f>
        <v>0.13800000000000001</v>
      </c>
      <c r="N143" s="72">
        <f t="shared" ref="N143" si="31">M143-(J142*Q142)</f>
        <v>3.8000000000000006E-2</v>
      </c>
      <c r="O143" s="100">
        <v>2</v>
      </c>
      <c r="P143" s="21">
        <v>50</v>
      </c>
      <c r="Q143" s="100">
        <v>1</v>
      </c>
      <c r="R143" s="16">
        <f t="shared" si="27"/>
        <v>100</v>
      </c>
      <c r="S143" s="24" t="s">
        <v>42</v>
      </c>
      <c r="T143" s="87"/>
      <c r="U143" s="31" t="s">
        <v>89</v>
      </c>
      <c r="V143" s="82">
        <f t="shared" si="30"/>
        <v>2</v>
      </c>
      <c r="X143" s="104">
        <f>PRODUCT(K143:L143,O143,Q143)</f>
        <v>0.27600000000000002</v>
      </c>
      <c r="Y143" s="104">
        <f>SUM(X142:X143)</f>
        <v>7.6000000000000012E-2</v>
      </c>
      <c r="Z143" s="102">
        <f>Y143-N143</f>
        <v>3.8000000000000006E-2</v>
      </c>
    </row>
    <row r="144" spans="1:26" ht="18" customHeight="1" x14ac:dyDescent="0.35">
      <c r="A144" s="7">
        <f t="shared" si="28"/>
        <v>5</v>
      </c>
      <c r="B144" s="99" t="s">
        <v>97</v>
      </c>
      <c r="C144" s="96">
        <v>3</v>
      </c>
      <c r="D144" s="7" t="s">
        <v>54</v>
      </c>
      <c r="E144" s="101" t="s">
        <v>130</v>
      </c>
      <c r="F144" s="19" t="s">
        <v>96</v>
      </c>
      <c r="G144" s="19" t="s">
        <v>15</v>
      </c>
      <c r="H144" s="98">
        <v>0.25</v>
      </c>
      <c r="I144" s="98">
        <v>0.6</v>
      </c>
      <c r="J144" s="72">
        <f>H144*I144</f>
        <v>0.15</v>
      </c>
      <c r="K144" s="20"/>
      <c r="L144" s="20"/>
      <c r="M144" s="72"/>
      <c r="N144" s="72"/>
      <c r="O144" s="100">
        <v>2</v>
      </c>
      <c r="P144" s="21"/>
      <c r="Q144" s="100">
        <v>1</v>
      </c>
      <c r="R144" s="16">
        <f t="shared" si="27"/>
        <v>0</v>
      </c>
      <c r="S144" s="24" t="s">
        <v>42</v>
      </c>
      <c r="T144" s="87"/>
      <c r="U144" s="31" t="s">
        <v>89</v>
      </c>
      <c r="V144" s="82">
        <f t="shared" si="30"/>
        <v>2</v>
      </c>
      <c r="X144" s="104">
        <f>-PRODUCT(H144:I144,O144,Q144)</f>
        <v>-0.3</v>
      </c>
    </row>
    <row r="145" spans="1:26" ht="18" customHeight="1" x14ac:dyDescent="0.35">
      <c r="A145" s="7">
        <f t="shared" si="28"/>
        <v>6</v>
      </c>
      <c r="B145" s="99" t="s">
        <v>97</v>
      </c>
      <c r="C145" s="96">
        <v>3</v>
      </c>
      <c r="D145" s="7" t="s">
        <v>54</v>
      </c>
      <c r="E145" s="101" t="s">
        <v>130</v>
      </c>
      <c r="F145" s="19" t="s">
        <v>96</v>
      </c>
      <c r="G145" s="19" t="s">
        <v>27</v>
      </c>
      <c r="H145" s="20"/>
      <c r="I145" s="20"/>
      <c r="J145" s="72"/>
      <c r="K145" s="98">
        <v>0.32</v>
      </c>
      <c r="L145" s="98">
        <v>0.7</v>
      </c>
      <c r="M145" s="72">
        <f>K145*L145</f>
        <v>0.22399999999999998</v>
      </c>
      <c r="N145" s="72">
        <f t="shared" ref="N145" si="32">M145-(J144*Q144)</f>
        <v>7.3999999999999982E-2</v>
      </c>
      <c r="O145" s="100">
        <v>2</v>
      </c>
      <c r="P145" s="21">
        <v>95</v>
      </c>
      <c r="Q145" s="100">
        <v>1</v>
      </c>
      <c r="R145" s="16">
        <f t="shared" si="27"/>
        <v>190</v>
      </c>
      <c r="S145" s="24" t="s">
        <v>42</v>
      </c>
      <c r="T145" s="87"/>
      <c r="U145" s="31" t="s">
        <v>89</v>
      </c>
      <c r="V145" s="82">
        <f t="shared" si="30"/>
        <v>2</v>
      </c>
      <c r="X145" s="104">
        <f>PRODUCT(K145:L145,O145,Q145)</f>
        <v>0.44799999999999995</v>
      </c>
      <c r="Y145" s="104">
        <f>SUM(X144:X145)</f>
        <v>0.14799999999999996</v>
      </c>
      <c r="Z145" s="102">
        <f>Y145-N145</f>
        <v>7.3999999999999982E-2</v>
      </c>
    </row>
    <row r="146" spans="1:26" ht="18" customHeight="1" x14ac:dyDescent="0.35">
      <c r="A146" s="7">
        <f t="shared" si="28"/>
        <v>7</v>
      </c>
      <c r="B146" s="99" t="s">
        <v>97</v>
      </c>
      <c r="C146" s="96">
        <v>4</v>
      </c>
      <c r="D146" s="7" t="s">
        <v>54</v>
      </c>
      <c r="E146" s="101" t="s">
        <v>130</v>
      </c>
      <c r="F146" s="19" t="s">
        <v>96</v>
      </c>
      <c r="G146" s="19" t="s">
        <v>16</v>
      </c>
      <c r="H146" s="98" t="s">
        <v>13</v>
      </c>
      <c r="I146" s="20"/>
      <c r="J146" s="71">
        <v>1.9625000000000003E-3</v>
      </c>
      <c r="K146" s="20"/>
      <c r="L146" s="20"/>
      <c r="M146" s="72"/>
      <c r="N146" s="72"/>
      <c r="O146" s="100">
        <v>2</v>
      </c>
      <c r="P146" s="21"/>
      <c r="Q146" s="100">
        <v>2</v>
      </c>
      <c r="R146" s="16">
        <f t="shared" si="27"/>
        <v>0</v>
      </c>
      <c r="S146" s="24" t="s">
        <v>142</v>
      </c>
      <c r="T146" s="87"/>
      <c r="U146" s="31" t="s">
        <v>89</v>
      </c>
      <c r="V146" s="82">
        <f t="shared" si="30"/>
        <v>4</v>
      </c>
      <c r="W146">
        <v>2</v>
      </c>
      <c r="X146" s="104">
        <f t="shared" ref="X146" si="33">-PI()*W146*W146*0.0254*0.0254/4*O146*Q146</f>
        <v>-8.107319665559963E-3</v>
      </c>
    </row>
    <row r="147" spans="1:26" ht="18" customHeight="1" x14ac:dyDescent="0.35">
      <c r="A147" s="7">
        <f t="shared" si="28"/>
        <v>8</v>
      </c>
      <c r="B147" s="99" t="s">
        <v>97</v>
      </c>
      <c r="C147" s="96">
        <v>5</v>
      </c>
      <c r="D147" s="7" t="s">
        <v>54</v>
      </c>
      <c r="E147" s="101" t="s">
        <v>130</v>
      </c>
      <c r="F147" s="19" t="s">
        <v>96</v>
      </c>
      <c r="G147" s="19" t="s">
        <v>25</v>
      </c>
      <c r="H147" s="98" t="s">
        <v>13</v>
      </c>
      <c r="I147" s="20"/>
      <c r="J147" s="71">
        <v>1.9625000000000003E-3</v>
      </c>
      <c r="K147" s="20"/>
      <c r="L147" s="20"/>
      <c r="M147" s="72"/>
      <c r="N147" s="72"/>
      <c r="O147" s="100">
        <v>2</v>
      </c>
      <c r="P147" s="21"/>
      <c r="Q147" s="100">
        <v>3</v>
      </c>
      <c r="R147" s="16">
        <f t="shared" si="27"/>
        <v>0</v>
      </c>
      <c r="S147" s="24" t="s">
        <v>56</v>
      </c>
      <c r="T147" s="87"/>
      <c r="U147" s="31" t="s">
        <v>89</v>
      </c>
      <c r="V147" s="82">
        <f t="shared" si="30"/>
        <v>6</v>
      </c>
      <c r="W147">
        <v>2</v>
      </c>
      <c r="X147" s="104">
        <f t="shared" ref="X147:X150" si="34">-PI()*W147*W147*0.0254*0.0254/4*O147*Q147</f>
        <v>-1.2160979498339945E-2</v>
      </c>
    </row>
    <row r="148" spans="1:26" ht="18" customHeight="1" x14ac:dyDescent="0.35">
      <c r="A148" s="7">
        <f t="shared" si="28"/>
        <v>9</v>
      </c>
      <c r="B148" s="99" t="s">
        <v>97</v>
      </c>
      <c r="C148" s="96">
        <v>6</v>
      </c>
      <c r="D148" s="7" t="s">
        <v>54</v>
      </c>
      <c r="E148" s="101" t="s">
        <v>130</v>
      </c>
      <c r="F148" s="19" t="s">
        <v>96</v>
      </c>
      <c r="G148" s="19" t="s">
        <v>18</v>
      </c>
      <c r="H148" s="98" t="s">
        <v>17</v>
      </c>
      <c r="I148" s="20"/>
      <c r="J148" s="71">
        <v>4.4156249999999994E-3</v>
      </c>
      <c r="K148" s="20"/>
      <c r="L148" s="20"/>
      <c r="M148" s="72"/>
      <c r="N148" s="72"/>
      <c r="O148" s="100">
        <v>2</v>
      </c>
      <c r="P148" s="21"/>
      <c r="Q148" s="100">
        <v>1</v>
      </c>
      <c r="R148" s="16">
        <f t="shared" si="27"/>
        <v>0</v>
      </c>
      <c r="S148" s="24" t="s">
        <v>42</v>
      </c>
      <c r="T148" s="87"/>
      <c r="U148" s="31" t="s">
        <v>89</v>
      </c>
      <c r="V148" s="82">
        <f t="shared" si="30"/>
        <v>2</v>
      </c>
      <c r="W148">
        <v>3</v>
      </c>
      <c r="X148" s="104">
        <f t="shared" si="34"/>
        <v>-9.1207346237549575E-3</v>
      </c>
    </row>
    <row r="149" spans="1:26" ht="18" customHeight="1" x14ac:dyDescent="0.35">
      <c r="A149" s="7">
        <f t="shared" si="28"/>
        <v>10</v>
      </c>
      <c r="B149" s="99" t="s">
        <v>97</v>
      </c>
      <c r="C149" s="96">
        <v>7</v>
      </c>
      <c r="D149" s="7" t="s">
        <v>54</v>
      </c>
      <c r="E149" s="101" t="s">
        <v>130</v>
      </c>
      <c r="F149" s="19" t="s">
        <v>96</v>
      </c>
      <c r="G149" s="19" t="s">
        <v>26</v>
      </c>
      <c r="H149" s="98" t="s">
        <v>28</v>
      </c>
      <c r="I149" s="20"/>
      <c r="J149" s="72">
        <v>7.8500000000000011E-3</v>
      </c>
      <c r="K149" s="20"/>
      <c r="L149" s="20"/>
      <c r="M149" s="72"/>
      <c r="N149" s="72"/>
      <c r="O149" s="100">
        <v>2</v>
      </c>
      <c r="P149" s="21"/>
      <c r="Q149" s="100">
        <v>1</v>
      </c>
      <c r="R149" s="16">
        <f t="shared" si="27"/>
        <v>0</v>
      </c>
      <c r="S149" s="24" t="s">
        <v>56</v>
      </c>
      <c r="T149" s="87"/>
      <c r="U149" s="31" t="s">
        <v>89</v>
      </c>
      <c r="V149" s="82">
        <f t="shared" si="30"/>
        <v>2</v>
      </c>
      <c r="W149">
        <v>4</v>
      </c>
      <c r="X149" s="104">
        <f t="shared" si="34"/>
        <v>-1.6214639331119926E-2</v>
      </c>
    </row>
    <row r="150" spans="1:26" ht="18" customHeight="1" x14ac:dyDescent="0.35">
      <c r="A150" s="7">
        <f t="shared" si="28"/>
        <v>11</v>
      </c>
      <c r="B150" s="99" t="s">
        <v>97</v>
      </c>
      <c r="C150" s="96">
        <v>8</v>
      </c>
      <c r="D150" s="7" t="s">
        <v>54</v>
      </c>
      <c r="E150" s="101" t="s">
        <v>130</v>
      </c>
      <c r="F150" s="19" t="s">
        <v>96</v>
      </c>
      <c r="G150" s="19" t="s">
        <v>26</v>
      </c>
      <c r="H150" s="98" t="s">
        <v>49</v>
      </c>
      <c r="I150" s="20"/>
      <c r="J150" s="72">
        <v>3.234906500000001E-2</v>
      </c>
      <c r="K150" s="20"/>
      <c r="L150" s="20"/>
      <c r="M150" s="72"/>
      <c r="N150" s="72"/>
      <c r="O150" s="100">
        <v>2</v>
      </c>
      <c r="P150" s="21"/>
      <c r="Q150" s="100">
        <v>2</v>
      </c>
      <c r="R150" s="16">
        <f t="shared" si="27"/>
        <v>0</v>
      </c>
      <c r="S150" s="24" t="s">
        <v>56</v>
      </c>
      <c r="T150" s="87"/>
      <c r="U150" s="31" t="s">
        <v>89</v>
      </c>
      <c r="V150" s="82">
        <f t="shared" si="30"/>
        <v>4</v>
      </c>
      <c r="W150">
        <v>8</v>
      </c>
      <c r="X150" s="104">
        <f t="shared" si="34"/>
        <v>-0.12971711464895941</v>
      </c>
    </row>
    <row r="151" spans="1:26" ht="18" customHeight="1" x14ac:dyDescent="0.35">
      <c r="A151" s="7">
        <f t="shared" si="28"/>
        <v>12</v>
      </c>
      <c r="B151" s="99" t="s">
        <v>97</v>
      </c>
      <c r="C151" s="96">
        <v>9</v>
      </c>
      <c r="D151" s="7" t="s">
        <v>54</v>
      </c>
      <c r="E151" s="101" t="s">
        <v>130</v>
      </c>
      <c r="F151" s="19" t="s">
        <v>96</v>
      </c>
      <c r="G151" s="19" t="s">
        <v>65</v>
      </c>
      <c r="H151" s="98">
        <v>0.05</v>
      </c>
      <c r="I151" s="98">
        <v>0.05</v>
      </c>
      <c r="J151" s="72">
        <v>0.01</v>
      </c>
      <c r="K151" s="20"/>
      <c r="L151" s="20"/>
      <c r="M151" s="72"/>
      <c r="N151" s="72"/>
      <c r="O151" s="100">
        <v>2</v>
      </c>
      <c r="P151" s="21"/>
      <c r="Q151" s="100">
        <v>3</v>
      </c>
      <c r="R151" s="16">
        <f t="shared" si="27"/>
        <v>0</v>
      </c>
      <c r="S151" s="24" t="s">
        <v>42</v>
      </c>
      <c r="T151" s="87"/>
      <c r="U151" s="31" t="s">
        <v>89</v>
      </c>
      <c r="V151" s="82">
        <f t="shared" si="30"/>
        <v>6</v>
      </c>
      <c r="X151" s="104">
        <f>-PRODUCT(H151:I151,O151,Q151)</f>
        <v>-1.5000000000000003E-2</v>
      </c>
    </row>
    <row r="152" spans="1:26" ht="18" customHeight="1" x14ac:dyDescent="0.35">
      <c r="A152" s="7">
        <f t="shared" si="28"/>
        <v>13</v>
      </c>
      <c r="B152" s="99" t="s">
        <v>97</v>
      </c>
      <c r="C152" s="96">
        <v>10</v>
      </c>
      <c r="D152" s="7" t="s">
        <v>54</v>
      </c>
      <c r="E152" s="101" t="s">
        <v>130</v>
      </c>
      <c r="F152" s="19" t="s">
        <v>96</v>
      </c>
      <c r="G152" s="19" t="s">
        <v>64</v>
      </c>
      <c r="H152" s="98">
        <v>0.05</v>
      </c>
      <c r="I152" s="98">
        <v>0.2</v>
      </c>
      <c r="J152" s="72">
        <f>H152*I152</f>
        <v>1.0000000000000002E-2</v>
      </c>
      <c r="K152" s="20"/>
      <c r="L152" s="20"/>
      <c r="M152" s="72"/>
      <c r="N152" s="72"/>
      <c r="O152" s="100">
        <v>2</v>
      </c>
      <c r="P152" s="21"/>
      <c r="Q152" s="100">
        <v>1</v>
      </c>
      <c r="R152" s="16">
        <f t="shared" si="27"/>
        <v>0</v>
      </c>
      <c r="S152" s="24" t="s">
        <v>42</v>
      </c>
      <c r="T152" s="87"/>
      <c r="U152" s="31" t="s">
        <v>89</v>
      </c>
      <c r="V152" s="82">
        <f t="shared" si="30"/>
        <v>2</v>
      </c>
      <c r="X152" s="104">
        <f>-PRODUCT(H152:I152,O152,Q152)</f>
        <v>-2.0000000000000004E-2</v>
      </c>
    </row>
    <row r="153" spans="1:26" ht="18" customHeight="1" x14ac:dyDescent="0.35">
      <c r="A153" s="7">
        <f t="shared" si="28"/>
        <v>14</v>
      </c>
      <c r="B153" s="99" t="s">
        <v>97</v>
      </c>
      <c r="C153" s="96">
        <v>11</v>
      </c>
      <c r="D153" s="7" t="s">
        <v>54</v>
      </c>
      <c r="E153" s="101" t="s">
        <v>130</v>
      </c>
      <c r="F153" s="19" t="s">
        <v>96</v>
      </c>
      <c r="G153" s="19" t="s">
        <v>24</v>
      </c>
      <c r="H153" s="98" t="s">
        <v>30</v>
      </c>
      <c r="I153" s="20"/>
      <c r="J153" s="74">
        <v>1.3266499999999999E-4</v>
      </c>
      <c r="K153" s="20"/>
      <c r="L153" s="20"/>
      <c r="M153" s="72"/>
      <c r="N153" s="72"/>
      <c r="O153" s="100">
        <v>2</v>
      </c>
      <c r="P153" s="21"/>
      <c r="Q153" s="100">
        <v>8</v>
      </c>
      <c r="R153" s="16">
        <f t="shared" si="27"/>
        <v>0</v>
      </c>
      <c r="S153" s="24" t="s">
        <v>142</v>
      </c>
      <c r="T153" s="87"/>
      <c r="U153" s="31" t="s">
        <v>89</v>
      </c>
      <c r="V153" s="82">
        <f t="shared" si="30"/>
        <v>16</v>
      </c>
      <c r="W153">
        <v>0.5</v>
      </c>
      <c r="X153" s="104">
        <f t="shared" ref="X153" si="35">-PI()*W153*W153*0.0254*0.0254/4*O153*Q153</f>
        <v>-2.0268299163899908E-3</v>
      </c>
    </row>
    <row r="154" spans="1:26" ht="18" customHeight="1" x14ac:dyDescent="0.35">
      <c r="A154" s="7">
        <f t="shared" si="28"/>
        <v>15</v>
      </c>
      <c r="B154" s="99" t="s">
        <v>97</v>
      </c>
      <c r="C154" s="96">
        <v>12</v>
      </c>
      <c r="D154" s="7" t="s">
        <v>54</v>
      </c>
      <c r="E154" s="101" t="s">
        <v>130</v>
      </c>
      <c r="F154" s="19" t="s">
        <v>96</v>
      </c>
      <c r="G154" s="19" t="s">
        <v>65</v>
      </c>
      <c r="H154" s="98">
        <v>0.15</v>
      </c>
      <c r="I154" s="98">
        <v>0.15</v>
      </c>
      <c r="J154" s="72">
        <f>H154*I154</f>
        <v>2.2499999999999999E-2</v>
      </c>
      <c r="K154" s="20"/>
      <c r="L154" s="20"/>
      <c r="M154" s="72"/>
      <c r="N154" s="72"/>
      <c r="O154" s="100">
        <v>2</v>
      </c>
      <c r="P154" s="21"/>
      <c r="Q154" s="100">
        <v>1</v>
      </c>
      <c r="R154" s="16">
        <f t="shared" si="27"/>
        <v>0</v>
      </c>
      <c r="S154" s="24" t="s">
        <v>42</v>
      </c>
      <c r="T154" s="87"/>
      <c r="U154" s="31" t="s">
        <v>89</v>
      </c>
      <c r="V154" s="82">
        <f t="shared" si="30"/>
        <v>2</v>
      </c>
      <c r="X154" s="104">
        <f>-PRODUCT(H154:I154,O154,Q154)</f>
        <v>-4.4999999999999998E-2</v>
      </c>
    </row>
    <row r="155" spans="1:26" ht="18" customHeight="1" x14ac:dyDescent="0.35">
      <c r="A155" s="7">
        <f t="shared" si="28"/>
        <v>16</v>
      </c>
      <c r="B155" s="99" t="s">
        <v>97</v>
      </c>
      <c r="C155" s="96">
        <v>12</v>
      </c>
      <c r="D155" s="7" t="s">
        <v>54</v>
      </c>
      <c r="E155" s="101" t="s">
        <v>130</v>
      </c>
      <c r="F155" s="19" t="s">
        <v>96</v>
      </c>
      <c r="G155" s="19" t="s">
        <v>27</v>
      </c>
      <c r="H155" s="20"/>
      <c r="I155" s="20"/>
      <c r="J155" s="74"/>
      <c r="K155" s="98">
        <v>0.8</v>
      </c>
      <c r="L155" s="98">
        <v>1.9</v>
      </c>
      <c r="M155" s="72">
        <f>K155*L155</f>
        <v>1.52</v>
      </c>
      <c r="N155" s="72">
        <f>M155-(J154*Q154)-(J153*Q153)-(J152*Q152)-(J151*Q151)-(J150*Q150)-(J149*Q149)-(J148*Q148)-(J147*Q147)-(J146*Q146)</f>
        <v>1.369662425</v>
      </c>
      <c r="O155" s="100">
        <v>2</v>
      </c>
      <c r="P155" s="21">
        <v>450</v>
      </c>
      <c r="Q155" s="100">
        <v>1</v>
      </c>
      <c r="R155" s="16">
        <f>O155*P155*Q155*N155</f>
        <v>1232.6961825000001</v>
      </c>
      <c r="S155" s="24" t="s">
        <v>42</v>
      </c>
      <c r="T155" s="87"/>
      <c r="U155" s="31" t="s">
        <v>89</v>
      </c>
      <c r="V155" s="82">
        <f>O155*Q155*N155</f>
        <v>2.73932485</v>
      </c>
      <c r="X155" s="104">
        <f>PRODUCT(K155:L155,O155,Q155)</f>
        <v>3.04</v>
      </c>
      <c r="Y155" s="104">
        <f>SUM(X146:X155)</f>
        <v>2.782652382315876</v>
      </c>
      <c r="Z155" s="102">
        <f>Y155-N155</f>
        <v>1.412989957315876</v>
      </c>
    </row>
    <row r="156" spans="1:26" ht="18" customHeight="1" x14ac:dyDescent="0.35">
      <c r="A156" s="7">
        <f t="shared" si="28"/>
        <v>17</v>
      </c>
      <c r="B156" s="99" t="s">
        <v>97</v>
      </c>
      <c r="C156" s="96">
        <v>13</v>
      </c>
      <c r="D156" s="7" t="s">
        <v>54</v>
      </c>
      <c r="E156" s="101" t="s">
        <v>130</v>
      </c>
      <c r="F156" s="19" t="s">
        <v>96</v>
      </c>
      <c r="G156" s="19" t="s">
        <v>64</v>
      </c>
      <c r="H156" s="98">
        <v>0.05</v>
      </c>
      <c r="I156" s="98">
        <v>0.1</v>
      </c>
      <c r="J156" s="72">
        <f>H156*I156</f>
        <v>5.000000000000001E-3</v>
      </c>
      <c r="K156" s="20"/>
      <c r="L156" s="20"/>
      <c r="M156" s="72"/>
      <c r="N156" s="72"/>
      <c r="O156" s="100">
        <v>2</v>
      </c>
      <c r="P156" s="21"/>
      <c r="Q156" s="100">
        <v>1</v>
      </c>
      <c r="R156" s="16">
        <f t="shared" si="27"/>
        <v>0</v>
      </c>
      <c r="S156" s="24" t="s">
        <v>42</v>
      </c>
      <c r="T156" s="87"/>
      <c r="U156" s="31" t="s">
        <v>89</v>
      </c>
      <c r="V156" s="82">
        <f t="shared" si="30"/>
        <v>2</v>
      </c>
      <c r="X156" s="104">
        <f>-PRODUCT(H156:I156,O156,Q156)</f>
        <v>-1.0000000000000002E-2</v>
      </c>
    </row>
    <row r="157" spans="1:26" ht="18" customHeight="1" x14ac:dyDescent="0.35">
      <c r="A157" s="7">
        <f t="shared" si="28"/>
        <v>18</v>
      </c>
      <c r="B157" s="99" t="s">
        <v>97</v>
      </c>
      <c r="C157" s="96">
        <v>14</v>
      </c>
      <c r="D157" s="7" t="s">
        <v>54</v>
      </c>
      <c r="E157" s="101" t="s">
        <v>130</v>
      </c>
      <c r="F157" s="19" t="s">
        <v>96</v>
      </c>
      <c r="G157" s="19" t="s">
        <v>65</v>
      </c>
      <c r="H157" s="98">
        <v>0.15</v>
      </c>
      <c r="I157" s="98">
        <v>0.15</v>
      </c>
      <c r="J157" s="72">
        <f>H157*I157</f>
        <v>2.2499999999999999E-2</v>
      </c>
      <c r="K157" s="20"/>
      <c r="L157" s="20"/>
      <c r="M157" s="72"/>
      <c r="N157" s="72"/>
      <c r="O157" s="100">
        <v>2</v>
      </c>
      <c r="P157" s="21"/>
      <c r="Q157" s="100">
        <v>3</v>
      </c>
      <c r="R157" s="16">
        <f t="shared" si="27"/>
        <v>0</v>
      </c>
      <c r="S157" s="24" t="s">
        <v>42</v>
      </c>
      <c r="T157" s="87"/>
      <c r="U157" s="31" t="s">
        <v>89</v>
      </c>
      <c r="V157" s="82">
        <f t="shared" si="30"/>
        <v>6</v>
      </c>
      <c r="X157" s="104">
        <f t="shared" ref="X157:X158" si="36">-PRODUCT(H157:I157,O157,Q157)</f>
        <v>-0.13500000000000001</v>
      </c>
    </row>
    <row r="158" spans="1:26" ht="18" customHeight="1" x14ac:dyDescent="0.35">
      <c r="A158" s="7">
        <f t="shared" si="28"/>
        <v>19</v>
      </c>
      <c r="B158" s="99" t="s">
        <v>97</v>
      </c>
      <c r="C158" s="96">
        <v>15</v>
      </c>
      <c r="D158" s="7" t="s">
        <v>54</v>
      </c>
      <c r="E158" s="101" t="s">
        <v>130</v>
      </c>
      <c r="F158" s="19" t="s">
        <v>96</v>
      </c>
      <c r="G158" s="19" t="s">
        <v>65</v>
      </c>
      <c r="H158" s="98">
        <v>0.05</v>
      </c>
      <c r="I158" s="98">
        <v>0.05</v>
      </c>
      <c r="J158" s="72">
        <v>0.01</v>
      </c>
      <c r="K158" s="20"/>
      <c r="L158" s="20"/>
      <c r="M158" s="72"/>
      <c r="N158" s="72"/>
      <c r="O158" s="100">
        <v>2</v>
      </c>
      <c r="P158" s="21"/>
      <c r="Q158" s="100">
        <v>2</v>
      </c>
      <c r="R158" s="16">
        <f t="shared" si="27"/>
        <v>0</v>
      </c>
      <c r="S158" s="24" t="s">
        <v>42</v>
      </c>
      <c r="T158" s="87"/>
      <c r="U158" s="31" t="s">
        <v>89</v>
      </c>
      <c r="V158" s="82">
        <f t="shared" si="30"/>
        <v>4</v>
      </c>
      <c r="X158" s="104">
        <f t="shared" si="36"/>
        <v>-1.0000000000000002E-2</v>
      </c>
    </row>
    <row r="159" spans="1:26" ht="18" customHeight="1" x14ac:dyDescent="0.35">
      <c r="A159" s="7">
        <f t="shared" si="28"/>
        <v>20</v>
      </c>
      <c r="B159" s="99" t="s">
        <v>97</v>
      </c>
      <c r="C159" s="96">
        <v>15</v>
      </c>
      <c r="D159" s="7" t="s">
        <v>54</v>
      </c>
      <c r="E159" s="101" t="s">
        <v>130</v>
      </c>
      <c r="F159" s="19" t="s">
        <v>96</v>
      </c>
      <c r="G159" s="19" t="s">
        <v>27</v>
      </c>
      <c r="H159" s="20"/>
      <c r="I159" s="20"/>
      <c r="J159" s="74"/>
      <c r="K159" s="98">
        <v>0.25</v>
      </c>
      <c r="L159" s="98">
        <v>1.2</v>
      </c>
      <c r="M159" s="72">
        <f>K159*L159</f>
        <v>0.3</v>
      </c>
      <c r="N159" s="72">
        <f>M159-(J158*Q158)-(J157*Q157)-(J156*Q156)</f>
        <v>0.20749999999999996</v>
      </c>
      <c r="O159" s="100">
        <v>2</v>
      </c>
      <c r="P159" s="21">
        <v>180</v>
      </c>
      <c r="Q159" s="100">
        <v>1</v>
      </c>
      <c r="R159" s="16">
        <f t="shared" si="27"/>
        <v>360</v>
      </c>
      <c r="S159" s="24" t="s">
        <v>42</v>
      </c>
      <c r="T159" s="87"/>
      <c r="U159" s="31" t="s">
        <v>89</v>
      </c>
      <c r="V159" s="82">
        <f t="shared" si="30"/>
        <v>2</v>
      </c>
      <c r="X159" s="104">
        <f>PRODUCT(K159:L159,O159,Q159)</f>
        <v>0.6</v>
      </c>
      <c r="Y159" s="104">
        <f>SUM(X156:X159)</f>
        <v>0.44499999999999995</v>
      </c>
      <c r="Z159" s="102">
        <f>Y159-N159</f>
        <v>0.23749999999999999</v>
      </c>
    </row>
    <row r="160" spans="1:26" ht="18" customHeight="1" x14ac:dyDescent="0.35">
      <c r="A160" s="7">
        <f t="shared" si="28"/>
        <v>21</v>
      </c>
      <c r="B160" s="99" t="s">
        <v>97</v>
      </c>
      <c r="C160" s="96">
        <v>16</v>
      </c>
      <c r="D160" s="7" t="s">
        <v>54</v>
      </c>
      <c r="E160" s="101" t="s">
        <v>130</v>
      </c>
      <c r="F160" s="19" t="s">
        <v>96</v>
      </c>
      <c r="G160" s="19" t="s">
        <v>65</v>
      </c>
      <c r="H160" s="98">
        <v>0.1</v>
      </c>
      <c r="I160" s="98">
        <v>0.1</v>
      </c>
      <c r="J160" s="72">
        <f>H160*I160</f>
        <v>1.0000000000000002E-2</v>
      </c>
      <c r="K160" s="20"/>
      <c r="L160" s="20"/>
      <c r="M160" s="72"/>
      <c r="N160" s="72"/>
      <c r="O160" s="100">
        <v>2</v>
      </c>
      <c r="P160" s="21"/>
      <c r="Q160" s="100">
        <v>3</v>
      </c>
      <c r="R160" s="16">
        <f t="shared" si="27"/>
        <v>0</v>
      </c>
      <c r="S160" s="24" t="s">
        <v>42</v>
      </c>
      <c r="T160" s="87"/>
      <c r="U160" s="31" t="s">
        <v>89</v>
      </c>
      <c r="V160" s="82">
        <f t="shared" si="30"/>
        <v>6</v>
      </c>
      <c r="X160" s="104">
        <f>-PRODUCT(H160:I160,O160,Q160)</f>
        <v>-6.0000000000000012E-2</v>
      </c>
    </row>
    <row r="161" spans="1:26" ht="18" customHeight="1" x14ac:dyDescent="0.35">
      <c r="A161" s="7">
        <f t="shared" si="28"/>
        <v>22</v>
      </c>
      <c r="B161" s="99" t="s">
        <v>97</v>
      </c>
      <c r="C161" s="96">
        <v>17</v>
      </c>
      <c r="D161" s="7" t="s">
        <v>54</v>
      </c>
      <c r="E161" s="101" t="s">
        <v>130</v>
      </c>
      <c r="F161" s="19" t="s">
        <v>96</v>
      </c>
      <c r="G161" s="19" t="s">
        <v>65</v>
      </c>
      <c r="H161" s="98">
        <v>0.05</v>
      </c>
      <c r="I161" s="98">
        <v>0.05</v>
      </c>
      <c r="J161" s="72">
        <v>0.01</v>
      </c>
      <c r="K161" s="20"/>
      <c r="L161" s="20"/>
      <c r="M161" s="72"/>
      <c r="N161" s="72"/>
      <c r="O161" s="100">
        <v>2</v>
      </c>
      <c r="P161" s="21"/>
      <c r="Q161" s="100">
        <v>2</v>
      </c>
      <c r="R161" s="16">
        <f t="shared" si="27"/>
        <v>0</v>
      </c>
      <c r="S161" s="24" t="s">
        <v>42</v>
      </c>
      <c r="T161" s="87"/>
      <c r="U161" s="31" t="s">
        <v>89</v>
      </c>
      <c r="V161" s="82">
        <f t="shared" si="30"/>
        <v>4</v>
      </c>
      <c r="X161" s="104">
        <f t="shared" ref="X161:X164" si="37">-PRODUCT(H161:I161,O161,Q161)</f>
        <v>-1.0000000000000002E-2</v>
      </c>
    </row>
    <row r="162" spans="1:26" ht="18" customHeight="1" x14ac:dyDescent="0.35">
      <c r="A162" s="7">
        <f t="shared" si="28"/>
        <v>23</v>
      </c>
      <c r="B162" s="99" t="s">
        <v>97</v>
      </c>
      <c r="C162" s="96">
        <v>18</v>
      </c>
      <c r="D162" s="7" t="s">
        <v>54</v>
      </c>
      <c r="E162" s="101" t="s">
        <v>130</v>
      </c>
      <c r="F162" s="19" t="s">
        <v>96</v>
      </c>
      <c r="G162" s="19" t="s">
        <v>64</v>
      </c>
      <c r="H162" s="98">
        <v>0.05</v>
      </c>
      <c r="I162" s="98">
        <v>0.1</v>
      </c>
      <c r="J162" s="72">
        <f>H162*I162</f>
        <v>5.000000000000001E-3</v>
      </c>
      <c r="K162" s="20"/>
      <c r="L162" s="20"/>
      <c r="M162" s="72"/>
      <c r="N162" s="72"/>
      <c r="O162" s="100">
        <v>2</v>
      </c>
      <c r="P162" s="21"/>
      <c r="Q162" s="100">
        <v>1</v>
      </c>
      <c r="R162" s="16">
        <f t="shared" si="27"/>
        <v>0</v>
      </c>
      <c r="S162" s="24" t="s">
        <v>42</v>
      </c>
      <c r="T162" s="87"/>
      <c r="U162" s="31" t="s">
        <v>89</v>
      </c>
      <c r="V162" s="82">
        <f t="shared" si="30"/>
        <v>2</v>
      </c>
      <c r="X162" s="104">
        <f t="shared" si="37"/>
        <v>-1.0000000000000002E-2</v>
      </c>
    </row>
    <row r="163" spans="1:26" ht="18" customHeight="1" x14ac:dyDescent="0.35">
      <c r="A163" s="7">
        <f t="shared" si="28"/>
        <v>24</v>
      </c>
      <c r="B163" s="99" t="s">
        <v>97</v>
      </c>
      <c r="C163" s="96">
        <v>18</v>
      </c>
      <c r="D163" s="7" t="s">
        <v>54</v>
      </c>
      <c r="E163" s="101" t="s">
        <v>130</v>
      </c>
      <c r="F163" s="19" t="s">
        <v>96</v>
      </c>
      <c r="G163" s="19" t="s">
        <v>27</v>
      </c>
      <c r="H163" s="20"/>
      <c r="I163" s="20"/>
      <c r="J163" s="74"/>
      <c r="K163" s="98">
        <v>0.25</v>
      </c>
      <c r="L163" s="98">
        <v>1</v>
      </c>
      <c r="M163" s="72">
        <f>K163*L163</f>
        <v>0.25</v>
      </c>
      <c r="N163" s="72">
        <f>M163-(J162*Q162)-(J161*Q161)-(J160*Q160)</f>
        <v>0.19500000000000001</v>
      </c>
      <c r="O163" s="100">
        <v>2</v>
      </c>
      <c r="P163" s="21">
        <v>180</v>
      </c>
      <c r="Q163" s="100">
        <v>1</v>
      </c>
      <c r="R163" s="16">
        <f t="shared" si="27"/>
        <v>360</v>
      </c>
      <c r="S163" s="24" t="s">
        <v>42</v>
      </c>
      <c r="T163" s="87"/>
      <c r="U163" s="31" t="s">
        <v>89</v>
      </c>
      <c r="V163" s="82">
        <f t="shared" si="30"/>
        <v>2</v>
      </c>
      <c r="X163" s="104">
        <f>PRODUCT(K163:L163,O163,Q163)</f>
        <v>0.5</v>
      </c>
      <c r="Y163" s="104">
        <f>SUM(X160:X163)</f>
        <v>0.42</v>
      </c>
      <c r="Z163" s="102">
        <f>Y163-N163</f>
        <v>0.22499999999999998</v>
      </c>
    </row>
    <row r="164" spans="1:26" ht="18" customHeight="1" x14ac:dyDescent="0.35">
      <c r="A164" s="7">
        <f t="shared" si="28"/>
        <v>25</v>
      </c>
      <c r="B164" s="99" t="s">
        <v>97</v>
      </c>
      <c r="C164" s="96">
        <v>19</v>
      </c>
      <c r="D164" s="7" t="s">
        <v>54</v>
      </c>
      <c r="E164" s="101" t="s">
        <v>130</v>
      </c>
      <c r="F164" s="19" t="s">
        <v>96</v>
      </c>
      <c r="G164" s="19" t="s">
        <v>15</v>
      </c>
      <c r="H164" s="98">
        <v>0.2</v>
      </c>
      <c r="I164" s="98">
        <v>0.5</v>
      </c>
      <c r="J164" s="72">
        <f>H164*I164</f>
        <v>0.1</v>
      </c>
      <c r="K164" s="20"/>
      <c r="L164" s="20"/>
      <c r="M164" s="72"/>
      <c r="N164" s="72"/>
      <c r="O164" s="100">
        <v>2</v>
      </c>
      <c r="P164" s="21"/>
      <c r="Q164" s="100">
        <v>1</v>
      </c>
      <c r="R164" s="16">
        <f t="shared" si="27"/>
        <v>0</v>
      </c>
      <c r="S164" s="24" t="s">
        <v>42</v>
      </c>
      <c r="T164" s="87"/>
      <c r="U164" s="31" t="s">
        <v>89</v>
      </c>
      <c r="V164" s="82">
        <f t="shared" si="30"/>
        <v>2</v>
      </c>
      <c r="X164" s="104">
        <f t="shared" si="37"/>
        <v>-0.2</v>
      </c>
    </row>
    <row r="165" spans="1:26" ht="18" customHeight="1" x14ac:dyDescent="0.35">
      <c r="A165" s="7">
        <f t="shared" si="28"/>
        <v>26</v>
      </c>
      <c r="B165" s="99" t="s">
        <v>97</v>
      </c>
      <c r="C165" s="96">
        <v>20</v>
      </c>
      <c r="D165" s="7" t="s">
        <v>54</v>
      </c>
      <c r="E165" s="101" t="s">
        <v>130</v>
      </c>
      <c r="F165" s="19" t="s">
        <v>96</v>
      </c>
      <c r="G165" s="19" t="s">
        <v>29</v>
      </c>
      <c r="H165" s="98" t="s">
        <v>17</v>
      </c>
      <c r="I165" s="20"/>
      <c r="J165" s="71">
        <v>4.4156249999999994E-3</v>
      </c>
      <c r="K165" s="20"/>
      <c r="L165" s="20"/>
      <c r="M165" s="72"/>
      <c r="N165" s="72"/>
      <c r="O165" s="100">
        <v>2</v>
      </c>
      <c r="P165" s="21"/>
      <c r="Q165" s="100">
        <v>1</v>
      </c>
      <c r="R165" s="16">
        <f t="shared" si="27"/>
        <v>0</v>
      </c>
      <c r="S165" s="24" t="s">
        <v>56</v>
      </c>
      <c r="T165" s="87"/>
      <c r="U165" s="31" t="s">
        <v>89</v>
      </c>
      <c r="V165" s="82">
        <f t="shared" si="30"/>
        <v>2</v>
      </c>
      <c r="W165">
        <v>3</v>
      </c>
      <c r="X165" s="104">
        <f t="shared" ref="X165:X166" si="38">-PI()*W165*W165*0.0254*0.0254/4*O165*Q165</f>
        <v>-9.1207346237549575E-3</v>
      </c>
    </row>
    <row r="166" spans="1:26" ht="18" customHeight="1" x14ac:dyDescent="0.35">
      <c r="A166" s="7">
        <f t="shared" si="28"/>
        <v>27</v>
      </c>
      <c r="B166" s="99" t="s">
        <v>97</v>
      </c>
      <c r="C166" s="96">
        <v>21</v>
      </c>
      <c r="D166" s="7" t="s">
        <v>54</v>
      </c>
      <c r="E166" s="101" t="s">
        <v>130</v>
      </c>
      <c r="F166" s="19" t="s">
        <v>96</v>
      </c>
      <c r="G166" s="19" t="s">
        <v>16</v>
      </c>
      <c r="H166" s="98" t="s">
        <v>13</v>
      </c>
      <c r="I166" s="20"/>
      <c r="J166" s="71">
        <v>1.9625000000000003E-3</v>
      </c>
      <c r="K166" s="20"/>
      <c r="L166" s="20"/>
      <c r="M166" s="72"/>
      <c r="N166" s="72"/>
      <c r="O166" s="100">
        <v>2</v>
      </c>
      <c r="P166" s="21"/>
      <c r="Q166" s="100">
        <v>2</v>
      </c>
      <c r="R166" s="16">
        <f t="shared" si="27"/>
        <v>0</v>
      </c>
      <c r="S166" s="24" t="s">
        <v>142</v>
      </c>
      <c r="T166" s="87"/>
      <c r="U166" s="31" t="s">
        <v>89</v>
      </c>
      <c r="V166" s="82">
        <f t="shared" si="30"/>
        <v>4</v>
      </c>
      <c r="W166">
        <v>2</v>
      </c>
      <c r="X166" s="104">
        <f t="shared" si="38"/>
        <v>-8.107319665559963E-3</v>
      </c>
    </row>
    <row r="167" spans="1:26" ht="18" customHeight="1" x14ac:dyDescent="0.35">
      <c r="A167" s="7">
        <f t="shared" si="28"/>
        <v>28</v>
      </c>
      <c r="B167" s="99" t="s">
        <v>97</v>
      </c>
      <c r="C167" s="96">
        <v>22</v>
      </c>
      <c r="D167" s="7" t="s">
        <v>54</v>
      </c>
      <c r="E167" s="101" t="s">
        <v>130</v>
      </c>
      <c r="F167" s="19" t="s">
        <v>96</v>
      </c>
      <c r="G167" s="19" t="s">
        <v>65</v>
      </c>
      <c r="H167" s="98">
        <v>0.05</v>
      </c>
      <c r="I167" s="98">
        <v>0.05</v>
      </c>
      <c r="J167" s="72">
        <v>0.01</v>
      </c>
      <c r="K167" s="20"/>
      <c r="L167" s="20"/>
      <c r="M167" s="72"/>
      <c r="N167" s="72"/>
      <c r="O167" s="100">
        <v>2</v>
      </c>
      <c r="P167" s="21"/>
      <c r="Q167" s="100">
        <v>2</v>
      </c>
      <c r="R167" s="16">
        <f t="shared" si="27"/>
        <v>0</v>
      </c>
      <c r="S167" s="24" t="s">
        <v>42</v>
      </c>
      <c r="T167" s="87"/>
      <c r="U167" s="31" t="s">
        <v>89</v>
      </c>
      <c r="V167" s="82">
        <f t="shared" si="30"/>
        <v>4</v>
      </c>
      <c r="X167" s="104">
        <f t="shared" ref="X167:X169" si="39">-PRODUCT(H167:I167,O167,Q167)</f>
        <v>-1.0000000000000002E-2</v>
      </c>
    </row>
    <row r="168" spans="1:26" ht="18" customHeight="1" x14ac:dyDescent="0.35">
      <c r="A168" s="7">
        <f t="shared" si="28"/>
        <v>29</v>
      </c>
      <c r="B168" s="99" t="s">
        <v>97</v>
      </c>
      <c r="C168" s="96">
        <v>23</v>
      </c>
      <c r="D168" s="7" t="s">
        <v>54</v>
      </c>
      <c r="E168" s="101" t="s">
        <v>130</v>
      </c>
      <c r="F168" s="19" t="s">
        <v>96</v>
      </c>
      <c r="G168" s="19" t="s">
        <v>65</v>
      </c>
      <c r="H168" s="98">
        <v>0.15</v>
      </c>
      <c r="I168" s="98">
        <v>0.15</v>
      </c>
      <c r="J168" s="72">
        <f>H168*I168</f>
        <v>2.2499999999999999E-2</v>
      </c>
      <c r="K168" s="20"/>
      <c r="L168" s="20"/>
      <c r="M168" s="72"/>
      <c r="N168" s="72"/>
      <c r="O168" s="100">
        <v>2</v>
      </c>
      <c r="P168" s="21"/>
      <c r="Q168" s="100">
        <v>1</v>
      </c>
      <c r="R168" s="16">
        <f t="shared" si="27"/>
        <v>0</v>
      </c>
      <c r="S168" s="24" t="s">
        <v>42</v>
      </c>
      <c r="T168" s="87"/>
      <c r="U168" s="31" t="s">
        <v>89</v>
      </c>
      <c r="V168" s="82">
        <f>O168*Q168</f>
        <v>2</v>
      </c>
      <c r="X168" s="104">
        <f t="shared" si="39"/>
        <v>-4.4999999999999998E-2</v>
      </c>
    </row>
    <row r="169" spans="1:26" ht="18" customHeight="1" x14ac:dyDescent="0.35">
      <c r="A169" s="7">
        <f t="shared" si="28"/>
        <v>30</v>
      </c>
      <c r="B169" s="99" t="s">
        <v>97</v>
      </c>
      <c r="C169" s="96">
        <v>24</v>
      </c>
      <c r="D169" s="7" t="s">
        <v>54</v>
      </c>
      <c r="E169" s="101" t="s">
        <v>130</v>
      </c>
      <c r="F169" s="19" t="s">
        <v>96</v>
      </c>
      <c r="G169" s="19" t="s">
        <v>64</v>
      </c>
      <c r="H169" s="98">
        <v>0.05</v>
      </c>
      <c r="I169" s="98">
        <v>0.2</v>
      </c>
      <c r="J169" s="72">
        <f>H169*I169</f>
        <v>1.0000000000000002E-2</v>
      </c>
      <c r="K169" s="20"/>
      <c r="L169" s="20"/>
      <c r="M169" s="72"/>
      <c r="N169" s="72"/>
      <c r="O169" s="100">
        <v>2</v>
      </c>
      <c r="P169" s="21"/>
      <c r="Q169" s="100">
        <v>1</v>
      </c>
      <c r="R169" s="16">
        <f t="shared" si="27"/>
        <v>0</v>
      </c>
      <c r="S169" s="24" t="s">
        <v>42</v>
      </c>
      <c r="T169" s="87"/>
      <c r="U169" s="31" t="s">
        <v>89</v>
      </c>
      <c r="V169" s="82">
        <f>O169*Q169</f>
        <v>2</v>
      </c>
      <c r="X169" s="104">
        <f t="shared" si="39"/>
        <v>-2.0000000000000004E-2</v>
      </c>
    </row>
    <row r="170" spans="1:26" ht="18" customHeight="1" x14ac:dyDescent="0.35">
      <c r="A170" s="7">
        <f t="shared" si="28"/>
        <v>31</v>
      </c>
      <c r="B170" s="99" t="s">
        <v>97</v>
      </c>
      <c r="C170" s="96">
        <v>24</v>
      </c>
      <c r="D170" s="7" t="s">
        <v>54</v>
      </c>
      <c r="E170" s="101" t="s">
        <v>130</v>
      </c>
      <c r="F170" s="19" t="s">
        <v>96</v>
      </c>
      <c r="G170" s="19" t="s">
        <v>27</v>
      </c>
      <c r="H170" s="20"/>
      <c r="I170" s="20"/>
      <c r="J170" s="74"/>
      <c r="K170" s="98">
        <v>0.4</v>
      </c>
      <c r="L170" s="98">
        <v>0.8</v>
      </c>
      <c r="M170" s="72">
        <f>K170*L170</f>
        <v>0.32000000000000006</v>
      </c>
      <c r="N170" s="72">
        <f>M170-(J169*Q169)-(J168*Q168)-(J167*Q167)-(J166*Q166)-(J165*Q165)-(J164*Q164)</f>
        <v>0.15915937500000002</v>
      </c>
      <c r="O170" s="100">
        <v>2</v>
      </c>
      <c r="P170" s="21">
        <v>180</v>
      </c>
      <c r="Q170" s="100">
        <v>1</v>
      </c>
      <c r="R170" s="16">
        <f t="shared" si="27"/>
        <v>360</v>
      </c>
      <c r="S170" s="24" t="s">
        <v>42</v>
      </c>
      <c r="T170" s="87"/>
      <c r="U170" s="31" t="s">
        <v>89</v>
      </c>
      <c r="V170" s="82">
        <f>O170*Q170</f>
        <v>2</v>
      </c>
      <c r="X170" s="104">
        <f>PRODUCT(K170:L170,O170,Q170)</f>
        <v>0.64000000000000012</v>
      </c>
      <c r="Y170" s="104">
        <f>SUM(X164:X170)</f>
        <v>0.34777194571068515</v>
      </c>
      <c r="Z170" s="102">
        <f>Y170-N170</f>
        <v>0.18861257071068513</v>
      </c>
    </row>
    <row r="171" spans="1:26" ht="18" customHeight="1" x14ac:dyDescent="0.35">
      <c r="A171" s="7">
        <f t="shared" si="28"/>
        <v>32</v>
      </c>
      <c r="B171" s="99" t="s">
        <v>97</v>
      </c>
      <c r="C171" s="96">
        <v>25</v>
      </c>
      <c r="D171" s="7" t="s">
        <v>54</v>
      </c>
      <c r="E171" s="101" t="s">
        <v>130</v>
      </c>
      <c r="F171" s="19" t="s">
        <v>96</v>
      </c>
      <c r="G171" s="19" t="s">
        <v>29</v>
      </c>
      <c r="H171" s="20" t="s">
        <v>17</v>
      </c>
      <c r="I171" s="20"/>
      <c r="J171" s="72"/>
      <c r="K171" s="20" t="s">
        <v>31</v>
      </c>
      <c r="L171" s="20"/>
      <c r="M171" s="72"/>
      <c r="N171" s="72"/>
      <c r="O171" s="23">
        <v>2</v>
      </c>
      <c r="P171" s="21"/>
      <c r="Q171" s="23">
        <v>1</v>
      </c>
      <c r="R171" s="16">
        <f t="shared" si="27"/>
        <v>0</v>
      </c>
      <c r="S171" s="24" t="s">
        <v>44</v>
      </c>
      <c r="T171" s="87"/>
      <c r="U171" s="31" t="s">
        <v>89</v>
      </c>
      <c r="V171" s="82">
        <f>O171*Q171</f>
        <v>2</v>
      </c>
    </row>
    <row r="172" spans="1:26" ht="18" customHeight="1" x14ac:dyDescent="0.35">
      <c r="U172" s="31" t="s">
        <v>89</v>
      </c>
    </row>
    <row r="173" spans="1:26" ht="18" customHeight="1" x14ac:dyDescent="0.35">
      <c r="A173" s="8" t="s">
        <v>84</v>
      </c>
      <c r="B173" s="91"/>
      <c r="C173" s="92"/>
      <c r="U173" s="31" t="s">
        <v>89</v>
      </c>
    </row>
    <row r="174" spans="1:26" ht="18" customHeight="1" x14ac:dyDescent="0.35">
      <c r="A174" s="7">
        <v>1</v>
      </c>
      <c r="B174" s="99" t="s">
        <v>98</v>
      </c>
      <c r="C174" s="96">
        <v>26</v>
      </c>
      <c r="D174" s="7" t="s">
        <v>54</v>
      </c>
      <c r="E174" s="101" t="s">
        <v>130</v>
      </c>
      <c r="F174" s="19" t="s">
        <v>99</v>
      </c>
      <c r="G174" s="19" t="s">
        <v>15</v>
      </c>
      <c r="H174" s="98" t="s">
        <v>49</v>
      </c>
      <c r="I174" s="20"/>
      <c r="J174" s="72">
        <v>3.234906500000001E-2</v>
      </c>
      <c r="K174" s="20"/>
      <c r="L174" s="20"/>
      <c r="M174" s="72"/>
      <c r="N174" s="72"/>
      <c r="O174" s="100">
        <v>1</v>
      </c>
      <c r="P174" s="21"/>
      <c r="Q174" s="100">
        <v>1</v>
      </c>
      <c r="R174" s="16">
        <f t="shared" ref="R174:R206" si="40">O174*P174*Q174</f>
        <v>0</v>
      </c>
      <c r="S174" s="24" t="s">
        <v>42</v>
      </c>
      <c r="T174" s="34" t="s">
        <v>98</v>
      </c>
      <c r="U174" s="31" t="s">
        <v>89</v>
      </c>
      <c r="V174" s="82">
        <f>O174*Q174</f>
        <v>1</v>
      </c>
      <c r="W174">
        <v>8</v>
      </c>
      <c r="X174" s="104">
        <f t="shared" ref="X174" si="41">-PI()*W174*W174*0.0254*0.0254/4*O174*Q174</f>
        <v>-3.2429278662239852E-2</v>
      </c>
    </row>
    <row r="175" spans="1:26" ht="18" customHeight="1" x14ac:dyDescent="0.35">
      <c r="A175" s="7">
        <f t="shared" ref="A175:A206" si="42">A174+1</f>
        <v>2</v>
      </c>
      <c r="B175" s="99" t="s">
        <v>98</v>
      </c>
      <c r="C175" s="96">
        <v>26</v>
      </c>
      <c r="D175" s="7" t="s">
        <v>54</v>
      </c>
      <c r="E175" s="101" t="s">
        <v>130</v>
      </c>
      <c r="F175" s="19" t="s">
        <v>99</v>
      </c>
      <c r="G175" s="19" t="s">
        <v>27</v>
      </c>
      <c r="H175" s="20"/>
      <c r="I175" s="20"/>
      <c r="J175" s="72"/>
      <c r="K175" s="98">
        <v>0.4</v>
      </c>
      <c r="L175" s="98">
        <v>0.4</v>
      </c>
      <c r="M175" s="72">
        <f>K175*L175</f>
        <v>0.16000000000000003</v>
      </c>
      <c r="N175" s="72">
        <f t="shared" ref="N175" si="43">M175-(J174*Q174)</f>
        <v>0.12765093500000002</v>
      </c>
      <c r="O175" s="100">
        <v>1</v>
      </c>
      <c r="P175" s="21">
        <v>150</v>
      </c>
      <c r="Q175" s="100">
        <v>1</v>
      </c>
      <c r="R175" s="16">
        <f t="shared" si="40"/>
        <v>150</v>
      </c>
      <c r="S175" s="24" t="s">
        <v>42</v>
      </c>
      <c r="T175" s="87"/>
      <c r="U175" s="31" t="s">
        <v>89</v>
      </c>
      <c r="V175" s="82">
        <f t="shared" ref="V175:V205" si="44">O175*Q175</f>
        <v>1</v>
      </c>
      <c r="X175" s="104">
        <f>PRODUCT(K175:L175,O175,Q175)</f>
        <v>0.16000000000000003</v>
      </c>
      <c r="Y175" s="104">
        <f>SUM(X174:X175)</f>
        <v>0.12757072133776018</v>
      </c>
      <c r="Z175" s="102">
        <f>Y175-N175</f>
        <v>-8.0213662239841943E-5</v>
      </c>
    </row>
    <row r="176" spans="1:26" ht="18" customHeight="1" x14ac:dyDescent="0.35">
      <c r="A176" s="7">
        <f t="shared" si="42"/>
        <v>3</v>
      </c>
      <c r="B176" s="99" t="s">
        <v>98</v>
      </c>
      <c r="C176" s="96">
        <v>27</v>
      </c>
      <c r="D176" s="7" t="s">
        <v>54</v>
      </c>
      <c r="E176" s="101" t="s">
        <v>130</v>
      </c>
      <c r="F176" s="19" t="s">
        <v>99</v>
      </c>
      <c r="G176" s="19" t="s">
        <v>64</v>
      </c>
      <c r="H176" s="98">
        <v>0.05</v>
      </c>
      <c r="I176" s="98">
        <v>0.3</v>
      </c>
      <c r="J176" s="72">
        <f>H176*I176</f>
        <v>1.4999999999999999E-2</v>
      </c>
      <c r="K176" s="20"/>
      <c r="L176" s="20"/>
      <c r="M176" s="72"/>
      <c r="N176" s="72"/>
      <c r="O176" s="100">
        <v>1</v>
      </c>
      <c r="P176" s="21"/>
      <c r="Q176" s="100">
        <v>1</v>
      </c>
      <c r="R176" s="16">
        <f t="shared" si="40"/>
        <v>0</v>
      </c>
      <c r="S176" s="24" t="s">
        <v>42</v>
      </c>
      <c r="T176" s="87"/>
      <c r="U176" s="31" t="s">
        <v>89</v>
      </c>
      <c r="V176" s="82">
        <f t="shared" si="44"/>
        <v>1</v>
      </c>
      <c r="X176" s="104">
        <f t="shared" ref="X176" si="45">-PRODUCT(H176:I176,O176,Q176)</f>
        <v>-1.4999999999999999E-2</v>
      </c>
    </row>
    <row r="177" spans="1:26" ht="18" customHeight="1" x14ac:dyDescent="0.35">
      <c r="A177" s="7">
        <f t="shared" si="42"/>
        <v>4</v>
      </c>
      <c r="B177" s="99" t="s">
        <v>98</v>
      </c>
      <c r="C177" s="96">
        <v>28</v>
      </c>
      <c r="D177" s="7" t="s">
        <v>54</v>
      </c>
      <c r="E177" s="101" t="s">
        <v>130</v>
      </c>
      <c r="F177" s="19" t="s">
        <v>99</v>
      </c>
      <c r="G177" s="19" t="s">
        <v>18</v>
      </c>
      <c r="H177" s="98" t="s">
        <v>13</v>
      </c>
      <c r="I177" s="20"/>
      <c r="J177" s="71">
        <v>1.9625000000000003E-3</v>
      </c>
      <c r="K177" s="20"/>
      <c r="L177" s="20"/>
      <c r="M177" s="72"/>
      <c r="N177" s="72"/>
      <c r="O177" s="100">
        <v>1</v>
      </c>
      <c r="P177" s="21"/>
      <c r="Q177" s="100">
        <v>2</v>
      </c>
      <c r="R177" s="16">
        <f t="shared" si="40"/>
        <v>0</v>
      </c>
      <c r="S177" s="24" t="s">
        <v>42</v>
      </c>
      <c r="T177" s="87"/>
      <c r="U177" s="31" t="s">
        <v>89</v>
      </c>
      <c r="V177" s="82">
        <f t="shared" si="44"/>
        <v>2</v>
      </c>
      <c r="W177">
        <v>2</v>
      </c>
      <c r="X177" s="104">
        <f t="shared" ref="X177:X179" si="46">-PI()*W177*W177*0.0254*0.0254/4*O177*Q177</f>
        <v>-4.0536598327799815E-3</v>
      </c>
    </row>
    <row r="178" spans="1:26" ht="18" customHeight="1" x14ac:dyDescent="0.35">
      <c r="A178" s="7">
        <f t="shared" si="42"/>
        <v>5</v>
      </c>
      <c r="B178" s="99" t="s">
        <v>98</v>
      </c>
      <c r="C178" s="96">
        <v>29</v>
      </c>
      <c r="D178" s="7" t="s">
        <v>54</v>
      </c>
      <c r="E178" s="101" t="s">
        <v>130</v>
      </c>
      <c r="F178" s="19" t="s">
        <v>99</v>
      </c>
      <c r="G178" s="19" t="s">
        <v>26</v>
      </c>
      <c r="H178" s="98" t="s">
        <v>17</v>
      </c>
      <c r="I178" s="20"/>
      <c r="J178" s="71">
        <v>4.4156249999999994E-3</v>
      </c>
      <c r="K178" s="20"/>
      <c r="L178" s="20"/>
      <c r="M178" s="72"/>
      <c r="N178" s="72"/>
      <c r="O178" s="100">
        <v>1</v>
      </c>
      <c r="P178" s="21"/>
      <c r="Q178" s="100">
        <v>1</v>
      </c>
      <c r="R178" s="16">
        <f t="shared" si="40"/>
        <v>0</v>
      </c>
      <c r="S178" s="24" t="s">
        <v>56</v>
      </c>
      <c r="T178" s="87"/>
      <c r="U178" s="31" t="s">
        <v>89</v>
      </c>
      <c r="V178" s="82">
        <f t="shared" si="44"/>
        <v>1</v>
      </c>
      <c r="W178">
        <v>3</v>
      </c>
      <c r="X178" s="104">
        <f t="shared" si="46"/>
        <v>-4.5603673118774788E-3</v>
      </c>
    </row>
    <row r="179" spans="1:26" ht="18" customHeight="1" x14ac:dyDescent="0.35">
      <c r="A179" s="7">
        <f t="shared" si="42"/>
        <v>6</v>
      </c>
      <c r="B179" s="99" t="s">
        <v>98</v>
      </c>
      <c r="C179" s="96">
        <v>30</v>
      </c>
      <c r="D179" s="7" t="s">
        <v>54</v>
      </c>
      <c r="E179" s="101" t="s">
        <v>130</v>
      </c>
      <c r="F179" s="19" t="s">
        <v>99</v>
      </c>
      <c r="G179" s="19" t="s">
        <v>16</v>
      </c>
      <c r="H179" s="98" t="s">
        <v>13</v>
      </c>
      <c r="I179" s="20"/>
      <c r="J179" s="71">
        <v>1.9625000000000003E-3</v>
      </c>
      <c r="K179" s="20"/>
      <c r="L179" s="20"/>
      <c r="M179" s="72"/>
      <c r="N179" s="72"/>
      <c r="O179" s="100">
        <v>1</v>
      </c>
      <c r="P179" s="21"/>
      <c r="Q179" s="100">
        <v>2</v>
      </c>
      <c r="R179" s="16">
        <f t="shared" si="40"/>
        <v>0</v>
      </c>
      <c r="S179" s="24" t="s">
        <v>142</v>
      </c>
      <c r="T179" s="87"/>
      <c r="U179" s="31" t="s">
        <v>89</v>
      </c>
      <c r="V179" s="82">
        <f t="shared" si="44"/>
        <v>2</v>
      </c>
      <c r="W179">
        <v>2</v>
      </c>
      <c r="X179" s="104">
        <f t="shared" si="46"/>
        <v>-4.0536598327799815E-3</v>
      </c>
    </row>
    <row r="180" spans="1:26" ht="18" customHeight="1" x14ac:dyDescent="0.35">
      <c r="A180" s="7">
        <f t="shared" si="42"/>
        <v>7</v>
      </c>
      <c r="B180" s="99" t="s">
        <v>98</v>
      </c>
      <c r="C180" s="96">
        <v>30</v>
      </c>
      <c r="D180" s="7" t="s">
        <v>54</v>
      </c>
      <c r="E180" s="101" t="s">
        <v>130</v>
      </c>
      <c r="F180" s="19" t="s">
        <v>99</v>
      </c>
      <c r="G180" s="19" t="s">
        <v>27</v>
      </c>
      <c r="H180" s="20"/>
      <c r="I180" s="20"/>
      <c r="J180" s="74"/>
      <c r="K180" s="98">
        <v>0.85</v>
      </c>
      <c r="L180" s="98">
        <v>0.9</v>
      </c>
      <c r="M180" s="72">
        <f>K180*L180</f>
        <v>0.76500000000000001</v>
      </c>
      <c r="N180" s="72">
        <f>M180-(J179*Q179)-(J178*Q178)-(J177*Q177)-(J176*Q176)</f>
        <v>0.73773437500000005</v>
      </c>
      <c r="O180" s="100">
        <v>1</v>
      </c>
      <c r="P180" s="21">
        <v>400</v>
      </c>
      <c r="Q180" s="100">
        <v>1</v>
      </c>
      <c r="R180" s="16">
        <f t="shared" si="40"/>
        <v>400</v>
      </c>
      <c r="S180" s="24" t="s">
        <v>42</v>
      </c>
      <c r="T180" s="87"/>
      <c r="U180" s="31" t="s">
        <v>89</v>
      </c>
      <c r="V180" s="82">
        <f t="shared" si="44"/>
        <v>1</v>
      </c>
      <c r="X180" s="104">
        <f>PRODUCT(K180:L180,O180,Q180)</f>
        <v>0.76500000000000001</v>
      </c>
      <c r="Y180" s="104">
        <f>SUM(X176:X180)</f>
        <v>0.73733231302256252</v>
      </c>
      <c r="Z180" s="102">
        <f>Y180-N180</f>
        <v>-4.0206197743752892E-4</v>
      </c>
    </row>
    <row r="181" spans="1:26" ht="18" customHeight="1" x14ac:dyDescent="0.35">
      <c r="A181" s="7">
        <f t="shared" si="42"/>
        <v>8</v>
      </c>
      <c r="B181" s="99" t="s">
        <v>98</v>
      </c>
      <c r="C181" s="96">
        <v>31</v>
      </c>
      <c r="D181" s="7" t="s">
        <v>54</v>
      </c>
      <c r="E181" s="101" t="s">
        <v>130</v>
      </c>
      <c r="F181" s="19" t="s">
        <v>99</v>
      </c>
      <c r="G181" s="19" t="s">
        <v>26</v>
      </c>
      <c r="H181" s="20" t="s">
        <v>17</v>
      </c>
      <c r="I181" s="20"/>
      <c r="J181" s="71"/>
      <c r="K181" s="20" t="s">
        <v>31</v>
      </c>
      <c r="L181" s="20"/>
      <c r="M181" s="72"/>
      <c r="N181" s="72"/>
      <c r="O181" s="23">
        <v>2</v>
      </c>
      <c r="P181" s="21"/>
      <c r="Q181" s="23">
        <v>1</v>
      </c>
      <c r="R181" s="16">
        <f t="shared" si="40"/>
        <v>0</v>
      </c>
      <c r="S181" s="24" t="s">
        <v>44</v>
      </c>
      <c r="T181" s="87"/>
      <c r="U181" s="31" t="s">
        <v>89</v>
      </c>
      <c r="V181" s="82">
        <f t="shared" si="44"/>
        <v>2</v>
      </c>
    </row>
    <row r="182" spans="1:26" ht="18" customHeight="1" x14ac:dyDescent="0.35">
      <c r="A182" s="7">
        <f t="shared" si="42"/>
        <v>9</v>
      </c>
      <c r="B182" s="99" t="s">
        <v>98</v>
      </c>
      <c r="C182" s="96">
        <v>32</v>
      </c>
      <c r="D182" s="7" t="s">
        <v>54</v>
      </c>
      <c r="E182" s="101" t="s">
        <v>130</v>
      </c>
      <c r="F182" s="19" t="s">
        <v>99</v>
      </c>
      <c r="G182" s="19" t="s">
        <v>29</v>
      </c>
      <c r="H182" s="20" t="s">
        <v>13</v>
      </c>
      <c r="I182" s="20"/>
      <c r="J182" s="72"/>
      <c r="K182" s="20" t="s">
        <v>28</v>
      </c>
      <c r="L182" s="20"/>
      <c r="M182" s="72"/>
      <c r="N182" s="72"/>
      <c r="O182" s="23">
        <v>2</v>
      </c>
      <c r="P182" s="21"/>
      <c r="Q182" s="23">
        <v>1</v>
      </c>
      <c r="R182" s="16">
        <f t="shared" si="40"/>
        <v>0</v>
      </c>
      <c r="S182" s="24" t="s">
        <v>44</v>
      </c>
      <c r="T182" s="87"/>
      <c r="U182" s="31" t="s">
        <v>89</v>
      </c>
      <c r="V182" s="82">
        <f t="shared" si="44"/>
        <v>2</v>
      </c>
    </row>
    <row r="183" spans="1:26" ht="18" customHeight="1" x14ac:dyDescent="0.35">
      <c r="A183" s="7">
        <f t="shared" si="42"/>
        <v>10</v>
      </c>
      <c r="B183" s="99" t="s">
        <v>98</v>
      </c>
      <c r="C183" s="96">
        <v>33</v>
      </c>
      <c r="D183" s="7" t="s">
        <v>54</v>
      </c>
      <c r="E183" s="101" t="s">
        <v>130</v>
      </c>
      <c r="F183" s="19" t="s">
        <v>99</v>
      </c>
      <c r="G183" s="19" t="s">
        <v>24</v>
      </c>
      <c r="H183" s="20" t="s">
        <v>30</v>
      </c>
      <c r="I183" s="20"/>
      <c r="J183" s="72"/>
      <c r="K183" s="20" t="s">
        <v>66</v>
      </c>
      <c r="L183" s="20"/>
      <c r="M183" s="72"/>
      <c r="N183" s="72"/>
      <c r="O183" s="23">
        <v>2</v>
      </c>
      <c r="P183" s="21"/>
      <c r="Q183" s="23">
        <v>3</v>
      </c>
      <c r="R183" s="16">
        <f t="shared" si="40"/>
        <v>0</v>
      </c>
      <c r="S183" s="24" t="s">
        <v>41</v>
      </c>
      <c r="T183" s="87"/>
      <c r="U183" s="31" t="s">
        <v>89</v>
      </c>
      <c r="V183" s="82">
        <f t="shared" si="44"/>
        <v>6</v>
      </c>
    </row>
    <row r="184" spans="1:26" ht="18" customHeight="1" x14ac:dyDescent="0.35">
      <c r="A184" s="7">
        <f t="shared" si="42"/>
        <v>11</v>
      </c>
      <c r="B184" s="99" t="s">
        <v>98</v>
      </c>
      <c r="C184" s="96">
        <v>34</v>
      </c>
      <c r="D184" s="7" t="s">
        <v>54</v>
      </c>
      <c r="E184" s="101" t="s">
        <v>130</v>
      </c>
      <c r="F184" s="19" t="s">
        <v>99</v>
      </c>
      <c r="G184" s="19" t="s">
        <v>63</v>
      </c>
      <c r="H184" s="20" t="s">
        <v>17</v>
      </c>
      <c r="I184" s="20"/>
      <c r="J184" s="72"/>
      <c r="K184" s="20" t="s">
        <v>31</v>
      </c>
      <c r="L184" s="20"/>
      <c r="M184" s="72"/>
      <c r="N184" s="72"/>
      <c r="O184" s="23">
        <v>2</v>
      </c>
      <c r="P184" s="21"/>
      <c r="Q184" s="23">
        <v>1</v>
      </c>
      <c r="R184" s="16">
        <f t="shared" si="40"/>
        <v>0</v>
      </c>
      <c r="S184" s="24" t="s">
        <v>43</v>
      </c>
      <c r="T184" s="87"/>
      <c r="U184" s="31" t="s">
        <v>89</v>
      </c>
      <c r="V184" s="82">
        <f t="shared" si="44"/>
        <v>2</v>
      </c>
    </row>
    <row r="185" spans="1:26" ht="18" customHeight="1" x14ac:dyDescent="0.35">
      <c r="A185" s="7">
        <f t="shared" si="42"/>
        <v>12</v>
      </c>
      <c r="B185" s="99" t="s">
        <v>98</v>
      </c>
      <c r="C185" s="96">
        <v>35</v>
      </c>
      <c r="D185" s="7" t="s">
        <v>54</v>
      </c>
      <c r="E185" s="101" t="s">
        <v>130</v>
      </c>
      <c r="F185" s="19" t="s">
        <v>99</v>
      </c>
      <c r="G185" s="19" t="s">
        <v>15</v>
      </c>
      <c r="H185" s="98">
        <v>0.3</v>
      </c>
      <c r="I185" s="98">
        <v>0.5</v>
      </c>
      <c r="J185" s="72">
        <f>H185*I185</f>
        <v>0.15</v>
      </c>
      <c r="K185" s="20"/>
      <c r="L185" s="20"/>
      <c r="M185" s="72"/>
      <c r="N185" s="72"/>
      <c r="O185" s="100">
        <v>2</v>
      </c>
      <c r="P185" s="21"/>
      <c r="Q185" s="100">
        <v>1</v>
      </c>
      <c r="R185" s="16">
        <f t="shared" si="40"/>
        <v>0</v>
      </c>
      <c r="S185" s="24" t="s">
        <v>42</v>
      </c>
      <c r="T185" s="87"/>
      <c r="U185" s="31" t="s">
        <v>89</v>
      </c>
      <c r="V185" s="82">
        <f t="shared" si="44"/>
        <v>2</v>
      </c>
      <c r="X185" s="104">
        <f t="shared" ref="X185" si="47">-PRODUCT(H185:I185,O185,Q185)</f>
        <v>-0.3</v>
      </c>
    </row>
    <row r="186" spans="1:26" ht="18" customHeight="1" x14ac:dyDescent="0.35">
      <c r="A186" s="7">
        <f t="shared" si="42"/>
        <v>13</v>
      </c>
      <c r="B186" s="99" t="s">
        <v>98</v>
      </c>
      <c r="C186" s="96">
        <v>35</v>
      </c>
      <c r="D186" s="7" t="s">
        <v>54</v>
      </c>
      <c r="E186" s="101" t="s">
        <v>130</v>
      </c>
      <c r="F186" s="19" t="s">
        <v>99</v>
      </c>
      <c r="G186" s="19" t="s">
        <v>27</v>
      </c>
      <c r="H186" s="20"/>
      <c r="I186" s="20"/>
      <c r="J186" s="74"/>
      <c r="K186" s="98">
        <v>0.4</v>
      </c>
      <c r="L186" s="98">
        <v>0.6</v>
      </c>
      <c r="M186" s="72">
        <f>K186*L186</f>
        <v>0.24</v>
      </c>
      <c r="N186" s="72">
        <f t="shared" ref="N186" si="48">M186-(J185*Q185)</f>
        <v>0.09</v>
      </c>
      <c r="O186" s="100">
        <v>2</v>
      </c>
      <c r="P186" s="21">
        <v>95</v>
      </c>
      <c r="Q186" s="100">
        <v>1</v>
      </c>
      <c r="R186" s="16">
        <f t="shared" si="40"/>
        <v>190</v>
      </c>
      <c r="S186" s="24" t="s">
        <v>42</v>
      </c>
      <c r="T186" s="87"/>
      <c r="U186" s="31" t="s">
        <v>89</v>
      </c>
      <c r="V186" s="82">
        <f t="shared" si="44"/>
        <v>2</v>
      </c>
      <c r="X186" s="104">
        <f>PRODUCT(K186:L186,O186,Q186)</f>
        <v>0.48</v>
      </c>
      <c r="Y186" s="104">
        <f>SUM(X185:X186)</f>
        <v>0.18</v>
      </c>
      <c r="Z186" s="102">
        <f>Y186-N186</f>
        <v>0.09</v>
      </c>
    </row>
    <row r="187" spans="1:26" ht="18" customHeight="1" x14ac:dyDescent="0.35">
      <c r="A187" s="7">
        <f t="shared" si="42"/>
        <v>14</v>
      </c>
      <c r="B187" s="99" t="s">
        <v>98</v>
      </c>
      <c r="C187" s="96">
        <v>36</v>
      </c>
      <c r="D187" s="7" t="s">
        <v>54</v>
      </c>
      <c r="E187" s="101" t="s">
        <v>130</v>
      </c>
      <c r="F187" s="19" t="s">
        <v>99</v>
      </c>
      <c r="G187" s="19" t="s">
        <v>29</v>
      </c>
      <c r="H187" s="20" t="s">
        <v>17</v>
      </c>
      <c r="I187" s="20"/>
      <c r="J187" s="72"/>
      <c r="K187" s="20" t="s">
        <v>31</v>
      </c>
      <c r="L187" s="20"/>
      <c r="M187" s="72"/>
      <c r="N187" s="72"/>
      <c r="O187" s="23">
        <v>2</v>
      </c>
      <c r="P187" s="21"/>
      <c r="Q187" s="23">
        <v>1</v>
      </c>
      <c r="R187" s="16">
        <f t="shared" si="40"/>
        <v>0</v>
      </c>
      <c r="S187" s="24" t="s">
        <v>44</v>
      </c>
      <c r="T187" s="87"/>
      <c r="U187" s="31" t="s">
        <v>89</v>
      </c>
      <c r="V187" s="82">
        <f t="shared" si="44"/>
        <v>2</v>
      </c>
    </row>
    <row r="188" spans="1:26" ht="18" customHeight="1" x14ac:dyDescent="0.35">
      <c r="A188" s="7">
        <f t="shared" si="42"/>
        <v>15</v>
      </c>
      <c r="B188" s="99" t="s">
        <v>98</v>
      </c>
      <c r="C188" s="96">
        <v>37</v>
      </c>
      <c r="D188" s="7" t="s">
        <v>54</v>
      </c>
      <c r="E188" s="101" t="s">
        <v>130</v>
      </c>
      <c r="F188" s="19" t="s">
        <v>99</v>
      </c>
      <c r="G188" s="19" t="s">
        <v>63</v>
      </c>
      <c r="H188" s="20" t="s">
        <v>17</v>
      </c>
      <c r="I188" s="20"/>
      <c r="J188" s="72"/>
      <c r="K188" s="20" t="s">
        <v>31</v>
      </c>
      <c r="L188" s="20"/>
      <c r="M188" s="72"/>
      <c r="N188" s="72"/>
      <c r="O188" s="23">
        <v>2</v>
      </c>
      <c r="P188" s="21"/>
      <c r="Q188" s="23">
        <v>1</v>
      </c>
      <c r="R188" s="16">
        <f t="shared" si="40"/>
        <v>0</v>
      </c>
      <c r="S188" s="24" t="s">
        <v>43</v>
      </c>
      <c r="T188" s="87"/>
      <c r="U188" s="31" t="s">
        <v>89</v>
      </c>
      <c r="V188" s="82">
        <f t="shared" si="44"/>
        <v>2</v>
      </c>
    </row>
    <row r="189" spans="1:26" ht="18" customHeight="1" x14ac:dyDescent="0.35">
      <c r="A189" s="7">
        <f t="shared" si="42"/>
        <v>16</v>
      </c>
      <c r="B189" s="99" t="s">
        <v>98</v>
      </c>
      <c r="C189" s="96">
        <v>38</v>
      </c>
      <c r="D189" s="7" t="s">
        <v>54</v>
      </c>
      <c r="E189" s="101" t="s">
        <v>130</v>
      </c>
      <c r="F189" s="19" t="s">
        <v>99</v>
      </c>
      <c r="G189" s="19" t="s">
        <v>15</v>
      </c>
      <c r="H189" s="20">
        <v>0.2</v>
      </c>
      <c r="I189" s="20">
        <v>1</v>
      </c>
      <c r="J189" s="72">
        <f>H189*I189</f>
        <v>0.2</v>
      </c>
      <c r="K189" s="20">
        <v>0.26</v>
      </c>
      <c r="L189" s="20">
        <v>1.05</v>
      </c>
      <c r="M189" s="72">
        <f>K189*L189</f>
        <v>0.27300000000000002</v>
      </c>
      <c r="N189" s="72"/>
      <c r="O189" s="23">
        <v>2</v>
      </c>
      <c r="P189" s="21"/>
      <c r="Q189" s="23">
        <v>1</v>
      </c>
      <c r="R189" s="16">
        <f t="shared" si="40"/>
        <v>0</v>
      </c>
      <c r="S189" s="24" t="s">
        <v>43</v>
      </c>
      <c r="T189" s="87"/>
      <c r="U189" s="31" t="s">
        <v>89</v>
      </c>
      <c r="V189" s="82">
        <f t="shared" si="44"/>
        <v>2</v>
      </c>
    </row>
    <row r="190" spans="1:26" ht="18" customHeight="1" x14ac:dyDescent="0.35">
      <c r="A190" s="7">
        <f t="shared" si="42"/>
        <v>17</v>
      </c>
      <c r="B190" s="99" t="s">
        <v>98</v>
      </c>
      <c r="C190" s="96">
        <v>39</v>
      </c>
      <c r="D190" s="7" t="s">
        <v>54</v>
      </c>
      <c r="E190" s="101" t="s">
        <v>130</v>
      </c>
      <c r="F190" s="19" t="s">
        <v>99</v>
      </c>
      <c r="G190" s="19" t="s">
        <v>15</v>
      </c>
      <c r="H190" s="20">
        <v>0.4</v>
      </c>
      <c r="I190" s="20">
        <v>0.6</v>
      </c>
      <c r="J190" s="72">
        <f>H190*I190</f>
        <v>0.24</v>
      </c>
      <c r="K190" s="20">
        <v>0.46</v>
      </c>
      <c r="L190" s="20">
        <v>0.68</v>
      </c>
      <c r="M190" s="72">
        <f>K190*L190</f>
        <v>0.31280000000000002</v>
      </c>
      <c r="N190" s="72"/>
      <c r="O190" s="23">
        <v>2</v>
      </c>
      <c r="P190" s="21"/>
      <c r="Q190" s="23">
        <v>1</v>
      </c>
      <c r="R190" s="16">
        <f t="shared" si="40"/>
        <v>0</v>
      </c>
      <c r="S190" s="24" t="s">
        <v>43</v>
      </c>
      <c r="T190" s="87"/>
      <c r="U190" s="31" t="s">
        <v>89</v>
      </c>
      <c r="V190" s="82">
        <f t="shared" si="44"/>
        <v>2</v>
      </c>
    </row>
    <row r="191" spans="1:26" ht="18" customHeight="1" x14ac:dyDescent="0.35">
      <c r="A191" s="7">
        <f t="shared" si="42"/>
        <v>18</v>
      </c>
      <c r="B191" s="99" t="s">
        <v>98</v>
      </c>
      <c r="C191" s="96">
        <v>40</v>
      </c>
      <c r="D191" s="7" t="s">
        <v>54</v>
      </c>
      <c r="E191" s="101" t="s">
        <v>130</v>
      </c>
      <c r="F191" s="19" t="s">
        <v>99</v>
      </c>
      <c r="G191" s="19" t="s">
        <v>15</v>
      </c>
      <c r="H191" s="98">
        <v>0.2</v>
      </c>
      <c r="I191" s="98">
        <v>0.9</v>
      </c>
      <c r="J191" s="72">
        <f>H191*I191</f>
        <v>0.18000000000000002</v>
      </c>
      <c r="K191" s="20"/>
      <c r="L191" s="20"/>
      <c r="M191" s="72"/>
      <c r="N191" s="72"/>
      <c r="O191" s="100">
        <v>2</v>
      </c>
      <c r="P191" s="21"/>
      <c r="Q191" s="100">
        <v>1</v>
      </c>
      <c r="R191" s="16">
        <f t="shared" si="40"/>
        <v>0</v>
      </c>
      <c r="S191" s="24" t="s">
        <v>42</v>
      </c>
      <c r="T191" s="87"/>
      <c r="U191" s="31" t="s">
        <v>89</v>
      </c>
      <c r="V191" s="82">
        <f t="shared" si="44"/>
        <v>2</v>
      </c>
      <c r="X191" s="104">
        <f t="shared" ref="X191" si="49">-PRODUCT(H191:I191,O191,Q191)</f>
        <v>-0.36000000000000004</v>
      </c>
    </row>
    <row r="192" spans="1:26" ht="18" customHeight="1" x14ac:dyDescent="0.35">
      <c r="A192" s="7">
        <f t="shared" si="42"/>
        <v>19</v>
      </c>
      <c r="B192" s="99" t="s">
        <v>98</v>
      </c>
      <c r="C192" s="96">
        <v>40</v>
      </c>
      <c r="D192" s="7" t="s">
        <v>54</v>
      </c>
      <c r="E192" s="101" t="s">
        <v>130</v>
      </c>
      <c r="F192" s="19" t="s">
        <v>99</v>
      </c>
      <c r="G192" s="19" t="s">
        <v>27</v>
      </c>
      <c r="H192" s="20"/>
      <c r="I192" s="20"/>
      <c r="J192" s="74"/>
      <c r="K192" s="98">
        <v>0.3</v>
      </c>
      <c r="L192" s="98">
        <v>1.4</v>
      </c>
      <c r="M192" s="72">
        <f>K192*L192</f>
        <v>0.42</v>
      </c>
      <c r="N192" s="72">
        <f t="shared" ref="N192" si="50">M192-(J191*Q191)</f>
        <v>0.23999999999999996</v>
      </c>
      <c r="O192" s="100">
        <v>2</v>
      </c>
      <c r="P192" s="21">
        <v>180</v>
      </c>
      <c r="Q192" s="100">
        <v>1</v>
      </c>
      <c r="R192" s="16">
        <f t="shared" si="40"/>
        <v>360</v>
      </c>
      <c r="S192" s="24" t="s">
        <v>42</v>
      </c>
      <c r="T192" s="87"/>
      <c r="U192" s="31" t="s">
        <v>89</v>
      </c>
      <c r="V192" s="82">
        <f t="shared" si="44"/>
        <v>2</v>
      </c>
      <c r="X192" s="104">
        <f>PRODUCT(K192:L192,O192,Q192)</f>
        <v>0.84</v>
      </c>
      <c r="Y192" s="104">
        <f>SUM(X191:X192)</f>
        <v>0.47999999999999993</v>
      </c>
      <c r="Z192" s="102">
        <f>Y192-N192</f>
        <v>0.23999999999999996</v>
      </c>
    </row>
    <row r="193" spans="1:26" ht="18" customHeight="1" x14ac:dyDescent="0.35">
      <c r="A193" s="7">
        <f t="shared" si="42"/>
        <v>20</v>
      </c>
      <c r="B193" s="99" t="s">
        <v>98</v>
      </c>
      <c r="C193" s="96">
        <v>41</v>
      </c>
      <c r="D193" s="7" t="s">
        <v>54</v>
      </c>
      <c r="E193" s="101" t="s">
        <v>130</v>
      </c>
      <c r="F193" s="19" t="s">
        <v>99</v>
      </c>
      <c r="G193" s="19" t="s">
        <v>18</v>
      </c>
      <c r="H193" s="20" t="s">
        <v>19</v>
      </c>
      <c r="I193" s="20"/>
      <c r="J193" s="74"/>
      <c r="K193" s="20" t="s">
        <v>17</v>
      </c>
      <c r="L193" s="20"/>
      <c r="M193" s="72"/>
      <c r="N193" s="72"/>
      <c r="O193" s="23">
        <v>2</v>
      </c>
      <c r="P193" s="21"/>
      <c r="Q193" s="23">
        <v>1</v>
      </c>
      <c r="R193" s="16">
        <f t="shared" si="40"/>
        <v>0</v>
      </c>
      <c r="S193" s="24" t="s">
        <v>43</v>
      </c>
      <c r="T193" s="87"/>
      <c r="U193" s="31" t="s">
        <v>89</v>
      </c>
      <c r="V193" s="82">
        <f t="shared" si="44"/>
        <v>2</v>
      </c>
    </row>
    <row r="194" spans="1:26" ht="18" customHeight="1" x14ac:dyDescent="0.35">
      <c r="A194" s="7">
        <f t="shared" si="42"/>
        <v>21</v>
      </c>
      <c r="B194" s="99" t="s">
        <v>98</v>
      </c>
      <c r="C194" s="96">
        <v>42</v>
      </c>
      <c r="D194" s="7" t="s">
        <v>54</v>
      </c>
      <c r="E194" s="101" t="s">
        <v>130</v>
      </c>
      <c r="F194" s="19" t="s">
        <v>99</v>
      </c>
      <c r="G194" s="19" t="s">
        <v>26</v>
      </c>
      <c r="H194" s="20" t="s">
        <v>13</v>
      </c>
      <c r="I194" s="20"/>
      <c r="J194" s="72"/>
      <c r="K194" s="20" t="s">
        <v>28</v>
      </c>
      <c r="L194" s="20"/>
      <c r="M194" s="72"/>
      <c r="N194" s="72"/>
      <c r="O194" s="23">
        <v>2</v>
      </c>
      <c r="P194" s="21"/>
      <c r="Q194" s="23">
        <v>2</v>
      </c>
      <c r="R194" s="16">
        <f t="shared" si="40"/>
        <v>0</v>
      </c>
      <c r="S194" s="24" t="s">
        <v>44</v>
      </c>
      <c r="T194" s="87"/>
      <c r="U194" s="31" t="s">
        <v>89</v>
      </c>
      <c r="V194" s="82">
        <f t="shared" si="44"/>
        <v>4</v>
      </c>
    </row>
    <row r="195" spans="1:26" ht="18" customHeight="1" x14ac:dyDescent="0.35">
      <c r="A195" s="7">
        <f t="shared" si="42"/>
        <v>22</v>
      </c>
      <c r="B195" s="99" t="s">
        <v>98</v>
      </c>
      <c r="C195" s="96">
        <v>43</v>
      </c>
      <c r="D195" s="7" t="s">
        <v>54</v>
      </c>
      <c r="E195" s="101" t="s">
        <v>130</v>
      </c>
      <c r="F195" s="19" t="s">
        <v>99</v>
      </c>
      <c r="G195" s="19" t="s">
        <v>16</v>
      </c>
      <c r="H195" s="20" t="s">
        <v>13</v>
      </c>
      <c r="I195" s="20"/>
      <c r="J195" s="72"/>
      <c r="K195" s="20" t="s">
        <v>28</v>
      </c>
      <c r="L195" s="20"/>
      <c r="M195" s="72"/>
      <c r="N195" s="72"/>
      <c r="O195" s="23">
        <v>2</v>
      </c>
      <c r="P195" s="21"/>
      <c r="Q195" s="23">
        <v>2</v>
      </c>
      <c r="R195" s="16">
        <f t="shared" si="40"/>
        <v>0</v>
      </c>
      <c r="S195" s="24" t="s">
        <v>41</v>
      </c>
      <c r="T195" s="87"/>
      <c r="U195" s="31" t="s">
        <v>89</v>
      </c>
      <c r="V195" s="82">
        <f t="shared" si="44"/>
        <v>4</v>
      </c>
    </row>
    <row r="196" spans="1:26" ht="18" customHeight="1" x14ac:dyDescent="0.35">
      <c r="A196" s="7">
        <f t="shared" si="42"/>
        <v>23</v>
      </c>
      <c r="B196" s="99" t="s">
        <v>98</v>
      </c>
      <c r="C196" s="96">
        <v>44</v>
      </c>
      <c r="D196" s="7" t="s">
        <v>54</v>
      </c>
      <c r="E196" s="101" t="s">
        <v>130</v>
      </c>
      <c r="F196" s="19" t="s">
        <v>99</v>
      </c>
      <c r="G196" s="19" t="s">
        <v>24</v>
      </c>
      <c r="H196" s="20" t="s">
        <v>30</v>
      </c>
      <c r="I196" s="20"/>
      <c r="J196" s="72"/>
      <c r="K196" s="20" t="s">
        <v>66</v>
      </c>
      <c r="L196" s="20"/>
      <c r="M196" s="72"/>
      <c r="N196" s="72"/>
      <c r="O196" s="23">
        <v>2</v>
      </c>
      <c r="P196" s="21"/>
      <c r="Q196" s="23">
        <v>6</v>
      </c>
      <c r="R196" s="16">
        <f t="shared" si="40"/>
        <v>0</v>
      </c>
      <c r="S196" s="24" t="s">
        <v>41</v>
      </c>
      <c r="T196" s="87"/>
      <c r="U196" s="31" t="s">
        <v>89</v>
      </c>
      <c r="V196" s="82">
        <f t="shared" si="44"/>
        <v>12</v>
      </c>
    </row>
    <row r="197" spans="1:26" ht="18" customHeight="1" x14ac:dyDescent="0.35">
      <c r="A197" s="7">
        <f t="shared" si="42"/>
        <v>24</v>
      </c>
      <c r="B197" s="99" t="s">
        <v>98</v>
      </c>
      <c r="C197" s="96">
        <v>45</v>
      </c>
      <c r="D197" s="7" t="s">
        <v>54</v>
      </c>
      <c r="E197" s="101" t="s">
        <v>130</v>
      </c>
      <c r="F197" s="19" t="s">
        <v>99</v>
      </c>
      <c r="G197" s="19" t="s">
        <v>29</v>
      </c>
      <c r="H197" s="20" t="s">
        <v>13</v>
      </c>
      <c r="I197" s="20"/>
      <c r="J197" s="74"/>
      <c r="K197" s="20" t="s">
        <v>28</v>
      </c>
      <c r="L197" s="20"/>
      <c r="M197" s="72"/>
      <c r="N197" s="72"/>
      <c r="O197" s="23">
        <v>2</v>
      </c>
      <c r="P197" s="21"/>
      <c r="Q197" s="23">
        <v>1</v>
      </c>
      <c r="R197" s="16">
        <f t="shared" si="40"/>
        <v>0</v>
      </c>
      <c r="S197" s="24" t="s">
        <v>44</v>
      </c>
      <c r="T197" s="87"/>
      <c r="U197" s="31" t="s">
        <v>89</v>
      </c>
      <c r="V197" s="82">
        <f t="shared" si="44"/>
        <v>2</v>
      </c>
    </row>
    <row r="198" spans="1:26" ht="18" customHeight="1" x14ac:dyDescent="0.35">
      <c r="A198" s="7">
        <f t="shared" si="42"/>
        <v>25</v>
      </c>
      <c r="B198" s="99" t="s">
        <v>98</v>
      </c>
      <c r="C198" s="96">
        <v>46</v>
      </c>
      <c r="D198" s="7" t="s">
        <v>54</v>
      </c>
      <c r="E198" s="101" t="s">
        <v>130</v>
      </c>
      <c r="F198" s="19" t="s">
        <v>99</v>
      </c>
      <c r="G198" s="19" t="s">
        <v>15</v>
      </c>
      <c r="H198" s="20">
        <v>0.4</v>
      </c>
      <c r="I198" s="20">
        <v>0.6</v>
      </c>
      <c r="J198" s="72">
        <f>H198*I198</f>
        <v>0.24</v>
      </c>
      <c r="K198" s="20">
        <v>0.48</v>
      </c>
      <c r="L198" s="20">
        <v>0.68</v>
      </c>
      <c r="M198" s="72">
        <f>K198*L198</f>
        <v>0.32640000000000002</v>
      </c>
      <c r="N198" s="72"/>
      <c r="O198" s="23">
        <v>1</v>
      </c>
      <c r="P198" s="21"/>
      <c r="Q198" s="23">
        <v>1</v>
      </c>
      <c r="R198" s="16">
        <f t="shared" si="40"/>
        <v>0</v>
      </c>
      <c r="S198" s="24" t="s">
        <v>43</v>
      </c>
      <c r="T198" s="87"/>
      <c r="U198" s="31" t="s">
        <v>89</v>
      </c>
      <c r="V198" s="82">
        <f t="shared" si="44"/>
        <v>1</v>
      </c>
    </row>
    <row r="199" spans="1:26" ht="18" customHeight="1" x14ac:dyDescent="0.35">
      <c r="A199" s="7">
        <f t="shared" si="42"/>
        <v>26</v>
      </c>
      <c r="B199" s="99" t="s">
        <v>98</v>
      </c>
      <c r="C199" s="96">
        <v>47</v>
      </c>
      <c r="D199" s="7" t="s">
        <v>54</v>
      </c>
      <c r="E199" s="101" t="s">
        <v>130</v>
      </c>
      <c r="F199" s="19" t="s">
        <v>99</v>
      </c>
      <c r="G199" s="19" t="s">
        <v>29</v>
      </c>
      <c r="H199" s="20" t="s">
        <v>13</v>
      </c>
      <c r="I199" s="20"/>
      <c r="J199" s="72"/>
      <c r="K199" s="20" t="s">
        <v>28</v>
      </c>
      <c r="L199" s="20"/>
      <c r="M199" s="72"/>
      <c r="N199" s="72"/>
      <c r="O199" s="23">
        <v>1</v>
      </c>
      <c r="P199" s="21"/>
      <c r="Q199" s="23">
        <v>1</v>
      </c>
      <c r="R199" s="16">
        <f t="shared" si="40"/>
        <v>0</v>
      </c>
      <c r="S199" s="24" t="s">
        <v>44</v>
      </c>
      <c r="T199" s="87"/>
      <c r="U199" s="31" t="s">
        <v>89</v>
      </c>
      <c r="V199" s="82">
        <f t="shared" si="44"/>
        <v>1</v>
      </c>
    </row>
    <row r="200" spans="1:26" ht="18" customHeight="1" x14ac:dyDescent="0.35">
      <c r="A200" s="7">
        <f t="shared" si="42"/>
        <v>27</v>
      </c>
      <c r="B200" s="99" t="s">
        <v>98</v>
      </c>
      <c r="C200" s="96">
        <v>48</v>
      </c>
      <c r="D200" s="7" t="s">
        <v>54</v>
      </c>
      <c r="E200" s="101" t="s">
        <v>130</v>
      </c>
      <c r="F200" s="19" t="s">
        <v>99</v>
      </c>
      <c r="G200" s="19" t="s">
        <v>24</v>
      </c>
      <c r="H200" s="20" t="s">
        <v>30</v>
      </c>
      <c r="I200" s="20"/>
      <c r="J200" s="72"/>
      <c r="K200" s="20" t="s">
        <v>66</v>
      </c>
      <c r="L200" s="20"/>
      <c r="M200" s="72"/>
      <c r="N200" s="72"/>
      <c r="O200" s="23">
        <v>1</v>
      </c>
      <c r="P200" s="21"/>
      <c r="Q200" s="23">
        <v>4</v>
      </c>
      <c r="R200" s="16">
        <f t="shared" si="40"/>
        <v>0</v>
      </c>
      <c r="S200" s="24" t="s">
        <v>41</v>
      </c>
      <c r="T200" s="87"/>
      <c r="U200" s="31" t="s">
        <v>89</v>
      </c>
      <c r="V200" s="82">
        <f t="shared" si="44"/>
        <v>4</v>
      </c>
    </row>
    <row r="201" spans="1:26" ht="18" customHeight="1" x14ac:dyDescent="0.35">
      <c r="A201" s="7">
        <f t="shared" si="42"/>
        <v>28</v>
      </c>
      <c r="B201" s="99" t="s">
        <v>98</v>
      </c>
      <c r="C201" s="96">
        <v>49</v>
      </c>
      <c r="D201" s="7" t="s">
        <v>54</v>
      </c>
      <c r="E201" s="101" t="s">
        <v>130</v>
      </c>
      <c r="F201" s="19" t="s">
        <v>99</v>
      </c>
      <c r="G201" s="19" t="s">
        <v>16</v>
      </c>
      <c r="H201" s="98" t="s">
        <v>13</v>
      </c>
      <c r="I201" s="20"/>
      <c r="J201" s="71">
        <v>1.9625000000000003E-3</v>
      </c>
      <c r="K201" s="20"/>
      <c r="L201" s="20"/>
      <c r="M201" s="72"/>
      <c r="N201" s="72"/>
      <c r="O201" s="100">
        <v>1</v>
      </c>
      <c r="P201" s="21"/>
      <c r="Q201" s="100">
        <v>2</v>
      </c>
      <c r="R201" s="16">
        <f t="shared" si="40"/>
        <v>0</v>
      </c>
      <c r="S201" s="24" t="s">
        <v>142</v>
      </c>
      <c r="T201" s="87"/>
      <c r="U201" s="31" t="s">
        <v>89</v>
      </c>
      <c r="V201" s="82">
        <f t="shared" si="44"/>
        <v>2</v>
      </c>
      <c r="W201">
        <v>2</v>
      </c>
      <c r="X201" s="104">
        <f t="shared" ref="X201:X202" si="51">-PI()*W201*W201*0.0254*0.0254/4*O201*Q201</f>
        <v>-4.0536598327799815E-3</v>
      </c>
    </row>
    <row r="202" spans="1:26" ht="18" customHeight="1" x14ac:dyDescent="0.35">
      <c r="A202" s="7">
        <f t="shared" si="42"/>
        <v>29</v>
      </c>
      <c r="B202" s="99" t="s">
        <v>98</v>
      </c>
      <c r="C202" s="96">
        <v>50</v>
      </c>
      <c r="D202" s="7" t="s">
        <v>54</v>
      </c>
      <c r="E202" s="101" t="s">
        <v>130</v>
      </c>
      <c r="F202" s="19" t="s">
        <v>99</v>
      </c>
      <c r="G202" s="19" t="s">
        <v>18</v>
      </c>
      <c r="H202" s="98" t="s">
        <v>19</v>
      </c>
      <c r="I202" s="20"/>
      <c r="J202" s="74">
        <v>4.9062500000000007E-4</v>
      </c>
      <c r="K202" s="20"/>
      <c r="L202" s="20"/>
      <c r="M202" s="72"/>
      <c r="N202" s="72"/>
      <c r="O202" s="100">
        <v>1</v>
      </c>
      <c r="P202" s="21"/>
      <c r="Q202" s="100">
        <v>1</v>
      </c>
      <c r="R202" s="16">
        <f t="shared" si="40"/>
        <v>0</v>
      </c>
      <c r="S202" s="24" t="s">
        <v>42</v>
      </c>
      <c r="T202" s="87"/>
      <c r="U202" s="31" t="s">
        <v>89</v>
      </c>
      <c r="V202" s="82">
        <f t="shared" si="44"/>
        <v>1</v>
      </c>
      <c r="W202">
        <v>1</v>
      </c>
      <c r="X202" s="104">
        <f t="shared" si="51"/>
        <v>-5.0670747909749769E-4</v>
      </c>
    </row>
    <row r="203" spans="1:26" ht="18" customHeight="1" x14ac:dyDescent="0.35">
      <c r="A203" s="7">
        <f t="shared" si="42"/>
        <v>30</v>
      </c>
      <c r="B203" s="99" t="s">
        <v>98</v>
      </c>
      <c r="C203" s="96">
        <v>51</v>
      </c>
      <c r="D203" s="7" t="s">
        <v>54</v>
      </c>
      <c r="E203" s="101" t="s">
        <v>130</v>
      </c>
      <c r="F203" s="19" t="s">
        <v>99</v>
      </c>
      <c r="G203" s="19" t="s">
        <v>64</v>
      </c>
      <c r="H203" s="98">
        <v>0.05</v>
      </c>
      <c r="I203" s="98">
        <v>0.2</v>
      </c>
      <c r="J203" s="72">
        <f>H203*I203</f>
        <v>1.0000000000000002E-2</v>
      </c>
      <c r="K203" s="20"/>
      <c r="L203" s="20"/>
      <c r="M203" s="72"/>
      <c r="N203" s="72"/>
      <c r="O203" s="100">
        <v>1</v>
      </c>
      <c r="P203" s="21"/>
      <c r="Q203" s="100">
        <v>2</v>
      </c>
      <c r="R203" s="16">
        <f t="shared" si="40"/>
        <v>0</v>
      </c>
      <c r="S203" s="24" t="s">
        <v>42</v>
      </c>
      <c r="T203" s="87"/>
      <c r="U203" s="31" t="s">
        <v>89</v>
      </c>
      <c r="V203" s="82">
        <f t="shared" si="44"/>
        <v>2</v>
      </c>
      <c r="X203" s="104">
        <f t="shared" ref="X203:X204" si="52">-PRODUCT(H203:I203,O203,Q203)</f>
        <v>-2.0000000000000004E-2</v>
      </c>
    </row>
    <row r="204" spans="1:26" ht="18" customHeight="1" x14ac:dyDescent="0.35">
      <c r="A204" s="7">
        <f t="shared" si="42"/>
        <v>31</v>
      </c>
      <c r="B204" s="99" t="s">
        <v>98</v>
      </c>
      <c r="C204" s="96">
        <v>52</v>
      </c>
      <c r="D204" s="7" t="s">
        <v>54</v>
      </c>
      <c r="E204" s="101" t="s">
        <v>130</v>
      </c>
      <c r="F204" s="19" t="s">
        <v>99</v>
      </c>
      <c r="G204" s="19" t="s">
        <v>65</v>
      </c>
      <c r="H204" s="98">
        <v>0.1</v>
      </c>
      <c r="I204" s="98">
        <v>0.1</v>
      </c>
      <c r="J204" s="72">
        <f>H204*I204</f>
        <v>1.0000000000000002E-2</v>
      </c>
      <c r="K204" s="20"/>
      <c r="L204" s="20"/>
      <c r="M204" s="72"/>
      <c r="N204" s="72"/>
      <c r="O204" s="100">
        <v>1</v>
      </c>
      <c r="P204" s="21"/>
      <c r="Q204" s="100">
        <v>1</v>
      </c>
      <c r="R204" s="16">
        <f t="shared" si="40"/>
        <v>0</v>
      </c>
      <c r="S204" s="24" t="s">
        <v>42</v>
      </c>
      <c r="T204" s="87"/>
      <c r="U204" s="31" t="s">
        <v>89</v>
      </c>
      <c r="V204" s="82">
        <f t="shared" si="44"/>
        <v>1</v>
      </c>
      <c r="X204" s="104">
        <f t="shared" si="52"/>
        <v>-1.0000000000000002E-2</v>
      </c>
    </row>
    <row r="205" spans="1:26" ht="18" customHeight="1" x14ac:dyDescent="0.35">
      <c r="A205" s="7">
        <f t="shared" si="42"/>
        <v>32</v>
      </c>
      <c r="B205" s="99" t="s">
        <v>98</v>
      </c>
      <c r="C205" s="96">
        <v>53</v>
      </c>
      <c r="D205" s="7" t="s">
        <v>54</v>
      </c>
      <c r="E205" s="101" t="s">
        <v>130</v>
      </c>
      <c r="F205" s="19" t="s">
        <v>99</v>
      </c>
      <c r="G205" s="19" t="s">
        <v>24</v>
      </c>
      <c r="H205" s="98" t="s">
        <v>30</v>
      </c>
      <c r="I205" s="20"/>
      <c r="J205" s="74">
        <v>1.3266499999999999E-4</v>
      </c>
      <c r="K205" s="20"/>
      <c r="L205" s="20"/>
      <c r="M205" s="72"/>
      <c r="N205" s="72"/>
      <c r="O205" s="100">
        <v>1</v>
      </c>
      <c r="P205" s="21"/>
      <c r="Q205" s="100">
        <v>2</v>
      </c>
      <c r="R205" s="16">
        <f t="shared" si="40"/>
        <v>0</v>
      </c>
      <c r="S205" s="24" t="s">
        <v>142</v>
      </c>
      <c r="T205" s="87"/>
      <c r="U205" s="31" t="s">
        <v>89</v>
      </c>
      <c r="V205" s="82">
        <f t="shared" si="44"/>
        <v>2</v>
      </c>
      <c r="W205">
        <v>0.5</v>
      </c>
      <c r="X205" s="104">
        <f t="shared" ref="X205" si="53">-PI()*W205*W205*0.0254*0.0254/4*O205*Q205</f>
        <v>-2.5335373954874884E-4</v>
      </c>
    </row>
    <row r="206" spans="1:26" ht="18" customHeight="1" x14ac:dyDescent="0.35">
      <c r="A206" s="7">
        <f t="shared" si="42"/>
        <v>33</v>
      </c>
      <c r="B206" s="99" t="s">
        <v>98</v>
      </c>
      <c r="C206" s="96">
        <v>53</v>
      </c>
      <c r="D206" s="7" t="s">
        <v>54</v>
      </c>
      <c r="E206" s="101" t="s">
        <v>130</v>
      </c>
      <c r="F206" s="19" t="s">
        <v>99</v>
      </c>
      <c r="G206" s="19" t="s">
        <v>27</v>
      </c>
      <c r="H206" s="20"/>
      <c r="I206" s="20"/>
      <c r="J206" s="72"/>
      <c r="K206" s="98">
        <v>0.4</v>
      </c>
      <c r="L206" s="98">
        <v>0.8</v>
      </c>
      <c r="M206" s="72">
        <f>K206*L206</f>
        <v>0.32000000000000006</v>
      </c>
      <c r="N206" s="72">
        <f>M206-(J205*Q205)-(J204*Q204)-(J203*Q203)-(J202*Q202)-(J201*Q201)</f>
        <v>0.28531904499999999</v>
      </c>
      <c r="O206" s="100">
        <v>1</v>
      </c>
      <c r="P206" s="21">
        <v>245</v>
      </c>
      <c r="Q206" s="100">
        <v>1</v>
      </c>
      <c r="R206" s="16">
        <f t="shared" si="40"/>
        <v>245</v>
      </c>
      <c r="S206" s="24" t="s">
        <v>42</v>
      </c>
      <c r="T206" s="87"/>
      <c r="U206" s="31" t="s">
        <v>89</v>
      </c>
      <c r="V206" s="82">
        <f>O206*Q206</f>
        <v>1</v>
      </c>
      <c r="X206" s="104">
        <f>PRODUCT(K206:L206,O206,Q206)</f>
        <v>0.32000000000000006</v>
      </c>
      <c r="Y206" s="104">
        <f>SUM(X201:X206)</f>
        <v>0.28518627894857385</v>
      </c>
      <c r="Z206" s="102">
        <f>Y206-N206</f>
        <v>-1.327660514261475E-4</v>
      </c>
    </row>
    <row r="207" spans="1:26" ht="18" customHeight="1" x14ac:dyDescent="0.35">
      <c r="U207" s="31" t="s">
        <v>89</v>
      </c>
    </row>
    <row r="208" spans="1:26" ht="18" customHeight="1" x14ac:dyDescent="0.35">
      <c r="A208" s="8" t="s">
        <v>84</v>
      </c>
      <c r="B208" s="91"/>
      <c r="C208" s="92"/>
      <c r="U208" s="31" t="s">
        <v>89</v>
      </c>
    </row>
    <row r="209" spans="1:26" ht="18" customHeight="1" x14ac:dyDescent="0.35">
      <c r="A209" s="7">
        <v>1</v>
      </c>
      <c r="B209" s="99" t="s">
        <v>102</v>
      </c>
      <c r="C209" s="96">
        <v>54</v>
      </c>
      <c r="D209" s="7" t="s">
        <v>54</v>
      </c>
      <c r="E209" s="101" t="s">
        <v>130</v>
      </c>
      <c r="F209" s="19" t="s">
        <v>100</v>
      </c>
      <c r="G209" s="19" t="s">
        <v>15</v>
      </c>
      <c r="H209" s="98">
        <v>0.2</v>
      </c>
      <c r="I209" s="98">
        <v>1</v>
      </c>
      <c r="J209" s="72">
        <f>H209*I209</f>
        <v>0.2</v>
      </c>
      <c r="K209" s="20"/>
      <c r="L209" s="20"/>
      <c r="M209" s="72"/>
      <c r="N209" s="72"/>
      <c r="O209" s="100">
        <v>2</v>
      </c>
      <c r="P209" s="21"/>
      <c r="Q209" s="100">
        <v>1</v>
      </c>
      <c r="R209" s="16">
        <f t="shared" ref="R209:R240" si="54">O209*P209*Q209</f>
        <v>0</v>
      </c>
      <c r="S209" s="24" t="s">
        <v>42</v>
      </c>
      <c r="T209" s="34" t="s">
        <v>102</v>
      </c>
      <c r="U209" s="31" t="s">
        <v>89</v>
      </c>
      <c r="V209" s="82">
        <f>O209*Q209</f>
        <v>2</v>
      </c>
      <c r="X209" s="104">
        <f t="shared" ref="X209:X211" si="55">-PRODUCT(H209:I209,O209,Q209)</f>
        <v>-0.4</v>
      </c>
    </row>
    <row r="210" spans="1:26" ht="18" customHeight="1" x14ac:dyDescent="0.35">
      <c r="A210" s="7">
        <f t="shared" ref="A210:A240" si="56">A209+1</f>
        <v>2</v>
      </c>
      <c r="B210" s="99" t="s">
        <v>102</v>
      </c>
      <c r="C210" s="96">
        <v>54</v>
      </c>
      <c r="D210" s="7" t="s">
        <v>54</v>
      </c>
      <c r="E210" s="101" t="s">
        <v>130</v>
      </c>
      <c r="F210" s="19" t="s">
        <v>100</v>
      </c>
      <c r="G210" s="19" t="s">
        <v>27</v>
      </c>
      <c r="H210" s="20"/>
      <c r="I210" s="20"/>
      <c r="J210" s="74"/>
      <c r="K210" s="98">
        <v>0.3</v>
      </c>
      <c r="L210" s="98">
        <v>1.1499999999999999</v>
      </c>
      <c r="M210" s="72">
        <f>K210*L210</f>
        <v>0.34499999999999997</v>
      </c>
      <c r="N210" s="72">
        <f t="shared" ref="N210" si="57">M210-(J209*Q209)</f>
        <v>0.14499999999999996</v>
      </c>
      <c r="O210" s="100">
        <v>2</v>
      </c>
      <c r="P210" s="21">
        <v>150</v>
      </c>
      <c r="Q210" s="100">
        <v>1</v>
      </c>
      <c r="R210" s="16">
        <f t="shared" si="54"/>
        <v>300</v>
      </c>
      <c r="S210" s="24" t="s">
        <v>42</v>
      </c>
      <c r="T210" s="87"/>
      <c r="U210" s="31" t="s">
        <v>89</v>
      </c>
      <c r="V210" s="82">
        <f t="shared" ref="V210:V240" si="58">O210*Q210</f>
        <v>2</v>
      </c>
      <c r="X210" s="104">
        <f>PRODUCT(K210:L210,O210,Q210)</f>
        <v>0.69</v>
      </c>
      <c r="Y210" s="104">
        <f>SUM(X209:X210)</f>
        <v>0.28999999999999992</v>
      </c>
      <c r="Z210" s="102">
        <f>Y210-N210</f>
        <v>0.14499999999999996</v>
      </c>
    </row>
    <row r="211" spans="1:26" ht="18" customHeight="1" x14ac:dyDescent="0.35">
      <c r="A211" s="7">
        <f t="shared" si="56"/>
        <v>3</v>
      </c>
      <c r="B211" s="99" t="s">
        <v>102</v>
      </c>
      <c r="C211" s="96">
        <v>55</v>
      </c>
      <c r="D211" s="7" t="s">
        <v>54</v>
      </c>
      <c r="E211" s="101" t="s">
        <v>130</v>
      </c>
      <c r="F211" s="19" t="s">
        <v>100</v>
      </c>
      <c r="G211" s="19" t="s">
        <v>15</v>
      </c>
      <c r="H211" s="98">
        <v>0.2</v>
      </c>
      <c r="I211" s="98">
        <v>1</v>
      </c>
      <c r="J211" s="72">
        <f>H211*I211</f>
        <v>0.2</v>
      </c>
      <c r="K211" s="20"/>
      <c r="L211" s="20"/>
      <c r="M211" s="72"/>
      <c r="N211" s="72"/>
      <c r="O211" s="100">
        <v>2</v>
      </c>
      <c r="P211" s="21"/>
      <c r="Q211" s="100">
        <v>1</v>
      </c>
      <c r="R211" s="16">
        <f t="shared" si="54"/>
        <v>0</v>
      </c>
      <c r="S211" s="24" t="s">
        <v>42</v>
      </c>
      <c r="T211" s="87"/>
      <c r="U211" s="31" t="s">
        <v>89</v>
      </c>
      <c r="V211" s="82">
        <f t="shared" si="58"/>
        <v>2</v>
      </c>
      <c r="X211" s="104">
        <f t="shared" si="55"/>
        <v>-0.4</v>
      </c>
    </row>
    <row r="212" spans="1:26" ht="18" customHeight="1" x14ac:dyDescent="0.35">
      <c r="A212" s="7">
        <f t="shared" si="56"/>
        <v>4</v>
      </c>
      <c r="B212" s="99" t="s">
        <v>102</v>
      </c>
      <c r="C212" s="96">
        <v>55</v>
      </c>
      <c r="D212" s="7" t="s">
        <v>54</v>
      </c>
      <c r="E212" s="101" t="s">
        <v>130</v>
      </c>
      <c r="F212" s="19" t="s">
        <v>100</v>
      </c>
      <c r="G212" s="19" t="s">
        <v>27</v>
      </c>
      <c r="H212" s="20"/>
      <c r="I212" s="20"/>
      <c r="J212" s="74"/>
      <c r="K212" s="98">
        <v>0.25</v>
      </c>
      <c r="L212" s="98">
        <v>1.06</v>
      </c>
      <c r="M212" s="72">
        <f>K212*L212</f>
        <v>0.26500000000000001</v>
      </c>
      <c r="N212" s="72">
        <f t="shared" ref="N212" si="59">M212-(J211*Q211)</f>
        <v>6.5000000000000002E-2</v>
      </c>
      <c r="O212" s="100">
        <v>2</v>
      </c>
      <c r="P212" s="21">
        <v>95</v>
      </c>
      <c r="Q212" s="100">
        <v>1</v>
      </c>
      <c r="R212" s="16">
        <f t="shared" si="54"/>
        <v>190</v>
      </c>
      <c r="S212" s="24" t="s">
        <v>42</v>
      </c>
      <c r="T212" s="87"/>
      <c r="U212" s="31" t="s">
        <v>89</v>
      </c>
      <c r="V212" s="82">
        <f t="shared" si="58"/>
        <v>2</v>
      </c>
      <c r="X212" s="104">
        <f>PRODUCT(K212:L212,O212,Q212)</f>
        <v>0.53</v>
      </c>
      <c r="Y212" s="104">
        <f>SUM(X211:X212)</f>
        <v>0.13</v>
      </c>
      <c r="Z212" s="102">
        <f>Y212-N212</f>
        <v>6.5000000000000002E-2</v>
      </c>
    </row>
    <row r="213" spans="1:26" ht="18" customHeight="1" x14ac:dyDescent="0.35">
      <c r="A213" s="7">
        <f t="shared" si="56"/>
        <v>5</v>
      </c>
      <c r="B213" s="99" t="s">
        <v>102</v>
      </c>
      <c r="C213" s="96">
        <v>56</v>
      </c>
      <c r="D213" s="7" t="s">
        <v>54</v>
      </c>
      <c r="E213" s="101" t="s">
        <v>130</v>
      </c>
      <c r="F213" s="19" t="s">
        <v>100</v>
      </c>
      <c r="G213" s="19" t="s">
        <v>26</v>
      </c>
      <c r="H213" s="20" t="s">
        <v>13</v>
      </c>
      <c r="I213" s="20"/>
      <c r="J213" s="72"/>
      <c r="K213" s="20" t="s">
        <v>28</v>
      </c>
      <c r="L213" s="20"/>
      <c r="M213" s="72"/>
      <c r="N213" s="72"/>
      <c r="O213" s="23">
        <v>2</v>
      </c>
      <c r="P213" s="21"/>
      <c r="Q213" s="23">
        <v>2</v>
      </c>
      <c r="R213" s="16">
        <f t="shared" si="54"/>
        <v>0</v>
      </c>
      <c r="S213" s="24" t="s">
        <v>44</v>
      </c>
      <c r="T213" s="87"/>
      <c r="U213" s="31" t="s">
        <v>89</v>
      </c>
      <c r="V213" s="82">
        <f t="shared" si="58"/>
        <v>4</v>
      </c>
    </row>
    <row r="214" spans="1:26" ht="18" customHeight="1" x14ac:dyDescent="0.35">
      <c r="A214" s="7">
        <f t="shared" si="56"/>
        <v>6</v>
      </c>
      <c r="B214" s="99" t="s">
        <v>102</v>
      </c>
      <c r="C214" s="96">
        <v>57</v>
      </c>
      <c r="D214" s="7" t="s">
        <v>54</v>
      </c>
      <c r="E214" s="101" t="s">
        <v>130</v>
      </c>
      <c r="F214" s="19" t="s">
        <v>100</v>
      </c>
      <c r="G214" s="19" t="s">
        <v>25</v>
      </c>
      <c r="H214" s="20" t="s">
        <v>13</v>
      </c>
      <c r="I214" s="20"/>
      <c r="J214" s="72"/>
      <c r="K214" s="20" t="s">
        <v>28</v>
      </c>
      <c r="L214" s="20"/>
      <c r="M214" s="72"/>
      <c r="N214" s="72"/>
      <c r="O214" s="23">
        <v>2</v>
      </c>
      <c r="P214" s="21"/>
      <c r="Q214" s="23">
        <v>5</v>
      </c>
      <c r="R214" s="16">
        <f t="shared" si="54"/>
        <v>0</v>
      </c>
      <c r="S214" s="24" t="s">
        <v>44</v>
      </c>
      <c r="T214" s="87"/>
      <c r="U214" s="31" t="s">
        <v>89</v>
      </c>
      <c r="V214" s="82">
        <f t="shared" si="58"/>
        <v>10</v>
      </c>
    </row>
    <row r="215" spans="1:26" ht="18" customHeight="1" x14ac:dyDescent="0.35">
      <c r="A215" s="7">
        <f t="shared" si="56"/>
        <v>7</v>
      </c>
      <c r="B215" s="99" t="s">
        <v>102</v>
      </c>
      <c r="C215" s="96">
        <v>58</v>
      </c>
      <c r="D215" s="7" t="s">
        <v>54</v>
      </c>
      <c r="E215" s="101" t="s">
        <v>130</v>
      </c>
      <c r="F215" s="19" t="s">
        <v>100</v>
      </c>
      <c r="G215" s="19" t="s">
        <v>18</v>
      </c>
      <c r="H215" s="20" t="s">
        <v>19</v>
      </c>
      <c r="I215" s="20"/>
      <c r="J215" s="74"/>
      <c r="K215" s="20" t="s">
        <v>17</v>
      </c>
      <c r="L215" s="20"/>
      <c r="M215" s="72"/>
      <c r="N215" s="72"/>
      <c r="O215" s="23">
        <v>2</v>
      </c>
      <c r="P215" s="21"/>
      <c r="Q215" s="23">
        <v>1</v>
      </c>
      <c r="R215" s="16">
        <f t="shared" si="54"/>
        <v>0</v>
      </c>
      <c r="S215" s="24" t="s">
        <v>43</v>
      </c>
      <c r="T215" s="87"/>
      <c r="U215" s="31" t="s">
        <v>89</v>
      </c>
      <c r="V215" s="82">
        <f t="shared" si="58"/>
        <v>2</v>
      </c>
    </row>
    <row r="216" spans="1:26" ht="18" customHeight="1" x14ac:dyDescent="0.35">
      <c r="A216" s="7">
        <f t="shared" si="56"/>
        <v>8</v>
      </c>
      <c r="B216" s="99" t="s">
        <v>102</v>
      </c>
      <c r="C216" s="96">
        <v>59</v>
      </c>
      <c r="D216" s="7" t="s">
        <v>54</v>
      </c>
      <c r="E216" s="101" t="s">
        <v>130</v>
      </c>
      <c r="F216" s="19" t="s">
        <v>100</v>
      </c>
      <c r="G216" s="19" t="s">
        <v>16</v>
      </c>
      <c r="H216" s="20" t="s">
        <v>13</v>
      </c>
      <c r="I216" s="20"/>
      <c r="J216" s="71"/>
      <c r="K216" s="20" t="s">
        <v>28</v>
      </c>
      <c r="L216" s="20"/>
      <c r="M216" s="72"/>
      <c r="N216" s="72"/>
      <c r="O216" s="23">
        <v>2</v>
      </c>
      <c r="P216" s="21"/>
      <c r="Q216" s="23">
        <v>2</v>
      </c>
      <c r="R216" s="16">
        <f t="shared" si="54"/>
        <v>0</v>
      </c>
      <c r="S216" s="24" t="s">
        <v>41</v>
      </c>
      <c r="T216" s="87"/>
      <c r="U216" s="31" t="s">
        <v>89</v>
      </c>
      <c r="V216" s="82">
        <f t="shared" si="58"/>
        <v>4</v>
      </c>
    </row>
    <row r="217" spans="1:26" ht="18" customHeight="1" x14ac:dyDescent="0.35">
      <c r="A217" s="7">
        <f t="shared" si="56"/>
        <v>9</v>
      </c>
      <c r="B217" s="99" t="s">
        <v>102</v>
      </c>
      <c r="C217" s="96">
        <v>60</v>
      </c>
      <c r="D217" s="7" t="s">
        <v>54</v>
      </c>
      <c r="E217" s="101" t="s">
        <v>130</v>
      </c>
      <c r="F217" s="19" t="s">
        <v>100</v>
      </c>
      <c r="G217" s="19" t="s">
        <v>64</v>
      </c>
      <c r="H217" s="20"/>
      <c r="I217" s="20"/>
      <c r="J217" s="72"/>
      <c r="K217" s="20">
        <v>0.2</v>
      </c>
      <c r="L217" s="20">
        <v>0.3</v>
      </c>
      <c r="M217" s="72">
        <f>K217*L217</f>
        <v>0.06</v>
      </c>
      <c r="N217" s="72"/>
      <c r="O217" s="23">
        <v>2</v>
      </c>
      <c r="P217" s="21"/>
      <c r="Q217" s="23">
        <v>1</v>
      </c>
      <c r="R217" s="16">
        <f t="shared" si="54"/>
        <v>0</v>
      </c>
      <c r="S217" s="24" t="s">
        <v>42</v>
      </c>
      <c r="T217" s="87"/>
      <c r="U217" s="31" t="s">
        <v>89</v>
      </c>
      <c r="V217" s="82">
        <f t="shared" si="58"/>
        <v>2</v>
      </c>
    </row>
    <row r="218" spans="1:26" ht="18" customHeight="1" x14ac:dyDescent="0.35">
      <c r="A218" s="7">
        <f t="shared" si="56"/>
        <v>10</v>
      </c>
      <c r="B218" s="99" t="s">
        <v>102</v>
      </c>
      <c r="C218" s="96">
        <v>61</v>
      </c>
      <c r="D218" s="7" t="s">
        <v>54</v>
      </c>
      <c r="E218" s="101" t="s">
        <v>130</v>
      </c>
      <c r="F218" s="19" t="s">
        <v>100</v>
      </c>
      <c r="G218" s="19" t="s">
        <v>26</v>
      </c>
      <c r="H218" s="20" t="s">
        <v>17</v>
      </c>
      <c r="I218" s="20"/>
      <c r="J218" s="72"/>
      <c r="K218" s="20" t="s">
        <v>31</v>
      </c>
      <c r="L218" s="20"/>
      <c r="M218" s="72"/>
      <c r="N218" s="72"/>
      <c r="O218" s="23">
        <v>2</v>
      </c>
      <c r="P218" s="21"/>
      <c r="Q218" s="23">
        <v>2</v>
      </c>
      <c r="R218" s="16">
        <f t="shared" si="54"/>
        <v>0</v>
      </c>
      <c r="S218" s="24" t="s">
        <v>44</v>
      </c>
      <c r="T218" s="87"/>
      <c r="U218" s="31" t="s">
        <v>89</v>
      </c>
      <c r="V218" s="82">
        <f t="shared" si="58"/>
        <v>4</v>
      </c>
    </row>
    <row r="219" spans="1:26" ht="18" customHeight="1" x14ac:dyDescent="0.35">
      <c r="A219" s="7">
        <f t="shared" si="56"/>
        <v>11</v>
      </c>
      <c r="B219" s="99" t="s">
        <v>102</v>
      </c>
      <c r="C219" s="96">
        <v>62</v>
      </c>
      <c r="D219" s="7" t="s">
        <v>54</v>
      </c>
      <c r="E219" s="101" t="s">
        <v>130</v>
      </c>
      <c r="F219" s="19" t="s">
        <v>100</v>
      </c>
      <c r="G219" s="19" t="s">
        <v>24</v>
      </c>
      <c r="H219" s="20" t="s">
        <v>30</v>
      </c>
      <c r="I219" s="20"/>
      <c r="J219" s="72"/>
      <c r="K219" s="20" t="s">
        <v>66</v>
      </c>
      <c r="L219" s="20"/>
      <c r="M219" s="72"/>
      <c r="N219" s="72"/>
      <c r="O219" s="23">
        <v>2</v>
      </c>
      <c r="P219" s="21"/>
      <c r="Q219" s="23">
        <v>2</v>
      </c>
      <c r="R219" s="16">
        <f t="shared" si="54"/>
        <v>0</v>
      </c>
      <c r="S219" s="24" t="s">
        <v>41</v>
      </c>
      <c r="T219" s="87"/>
      <c r="U219" s="31" t="s">
        <v>89</v>
      </c>
      <c r="V219" s="82">
        <f t="shared" si="58"/>
        <v>4</v>
      </c>
    </row>
    <row r="220" spans="1:26" ht="18" customHeight="1" x14ac:dyDescent="0.35">
      <c r="A220" s="7">
        <f t="shared" si="56"/>
        <v>12</v>
      </c>
      <c r="B220" s="99" t="s">
        <v>102</v>
      </c>
      <c r="C220" s="96">
        <v>63</v>
      </c>
      <c r="D220" s="7" t="s">
        <v>54</v>
      </c>
      <c r="E220" s="101" t="s">
        <v>130</v>
      </c>
      <c r="F220" s="19" t="s">
        <v>100</v>
      </c>
      <c r="G220" s="19" t="s">
        <v>15</v>
      </c>
      <c r="H220" s="20">
        <v>0.25</v>
      </c>
      <c r="I220" s="20">
        <v>0.8</v>
      </c>
      <c r="J220" s="72">
        <f>H220*I220</f>
        <v>0.2</v>
      </c>
      <c r="K220" s="20">
        <v>0.3</v>
      </c>
      <c r="L220" s="20">
        <v>0.86</v>
      </c>
      <c r="M220" s="72">
        <f>K220*L220</f>
        <v>0.25800000000000001</v>
      </c>
      <c r="N220" s="72"/>
      <c r="O220" s="23">
        <v>2</v>
      </c>
      <c r="P220" s="21"/>
      <c r="Q220" s="23">
        <v>1</v>
      </c>
      <c r="R220" s="16">
        <f t="shared" si="54"/>
        <v>0</v>
      </c>
      <c r="S220" s="24" t="s">
        <v>43</v>
      </c>
      <c r="T220" s="87"/>
      <c r="U220" s="31" t="s">
        <v>89</v>
      </c>
      <c r="V220" s="82">
        <f t="shared" si="58"/>
        <v>2</v>
      </c>
    </row>
    <row r="221" spans="1:26" ht="18" customHeight="1" x14ac:dyDescent="0.35">
      <c r="A221" s="7">
        <f t="shared" si="56"/>
        <v>13</v>
      </c>
      <c r="B221" s="99" t="s">
        <v>102</v>
      </c>
      <c r="C221" s="96">
        <v>64</v>
      </c>
      <c r="D221" s="7" t="s">
        <v>54</v>
      </c>
      <c r="E221" s="101" t="s">
        <v>130</v>
      </c>
      <c r="F221" s="19" t="s">
        <v>100</v>
      </c>
      <c r="G221" s="19" t="s">
        <v>24</v>
      </c>
      <c r="H221" s="20" t="s">
        <v>30</v>
      </c>
      <c r="I221" s="20"/>
      <c r="J221" s="74"/>
      <c r="K221" s="20" t="s">
        <v>66</v>
      </c>
      <c r="L221" s="20"/>
      <c r="M221" s="72"/>
      <c r="N221" s="72"/>
      <c r="O221" s="23">
        <v>2</v>
      </c>
      <c r="P221" s="21"/>
      <c r="Q221" s="23">
        <v>4</v>
      </c>
      <c r="R221" s="16">
        <f t="shared" si="54"/>
        <v>0</v>
      </c>
      <c r="S221" s="24" t="s">
        <v>41</v>
      </c>
      <c r="T221" s="87"/>
      <c r="U221" s="31" t="s">
        <v>89</v>
      </c>
      <c r="V221" s="82">
        <f t="shared" si="58"/>
        <v>8</v>
      </c>
    </row>
    <row r="222" spans="1:26" ht="18" customHeight="1" x14ac:dyDescent="0.35">
      <c r="A222" s="7">
        <f t="shared" si="56"/>
        <v>14</v>
      </c>
      <c r="B222" s="99" t="s">
        <v>102</v>
      </c>
      <c r="C222" s="96">
        <v>65</v>
      </c>
      <c r="D222" s="7" t="s">
        <v>54</v>
      </c>
      <c r="E222" s="101" t="s">
        <v>130</v>
      </c>
      <c r="F222" s="19" t="s">
        <v>100</v>
      </c>
      <c r="G222" s="19" t="s">
        <v>15</v>
      </c>
      <c r="H222" s="98">
        <v>0.25</v>
      </c>
      <c r="I222" s="98">
        <v>1</v>
      </c>
      <c r="J222" s="72">
        <f>H222*I222</f>
        <v>0.25</v>
      </c>
      <c r="K222" s="20"/>
      <c r="L222" s="20"/>
      <c r="M222" s="72"/>
      <c r="N222" s="72"/>
      <c r="O222" s="100">
        <v>2</v>
      </c>
      <c r="P222" s="21"/>
      <c r="Q222" s="100">
        <v>1</v>
      </c>
      <c r="R222" s="16">
        <f t="shared" si="54"/>
        <v>0</v>
      </c>
      <c r="S222" s="24" t="s">
        <v>42</v>
      </c>
      <c r="T222" s="87"/>
      <c r="U222" s="31" t="s">
        <v>89</v>
      </c>
      <c r="V222" s="82">
        <f t="shared" si="58"/>
        <v>2</v>
      </c>
      <c r="X222" s="104">
        <f t="shared" ref="X222" si="60">-PRODUCT(H222:I222,O222,Q222)</f>
        <v>-0.5</v>
      </c>
    </row>
    <row r="223" spans="1:26" ht="18" customHeight="1" x14ac:dyDescent="0.35">
      <c r="A223" s="7">
        <f t="shared" si="56"/>
        <v>15</v>
      </c>
      <c r="B223" s="99" t="s">
        <v>102</v>
      </c>
      <c r="C223" s="96">
        <v>65</v>
      </c>
      <c r="D223" s="7" t="s">
        <v>54</v>
      </c>
      <c r="E223" s="101" t="s">
        <v>130</v>
      </c>
      <c r="F223" s="19" t="s">
        <v>100</v>
      </c>
      <c r="G223" s="19" t="s">
        <v>27</v>
      </c>
      <c r="H223" s="20"/>
      <c r="I223" s="20"/>
      <c r="J223" s="74"/>
      <c r="K223" s="98">
        <v>0.35</v>
      </c>
      <c r="L223" s="98">
        <v>1.08</v>
      </c>
      <c r="M223" s="72">
        <f>K223*L223</f>
        <v>0.378</v>
      </c>
      <c r="N223" s="72">
        <f t="shared" ref="N223" si="61">M223-(J222*Q222)</f>
        <v>0.128</v>
      </c>
      <c r="O223" s="100">
        <v>2</v>
      </c>
      <c r="P223" s="21">
        <v>150</v>
      </c>
      <c r="Q223" s="100">
        <v>1</v>
      </c>
      <c r="R223" s="16">
        <f t="shared" si="54"/>
        <v>300</v>
      </c>
      <c r="S223" s="24" t="s">
        <v>42</v>
      </c>
      <c r="T223" s="87"/>
      <c r="U223" s="31" t="s">
        <v>89</v>
      </c>
      <c r="V223" s="82">
        <f t="shared" si="58"/>
        <v>2</v>
      </c>
      <c r="X223" s="104">
        <f>PRODUCT(K223:L223,O223,Q223)</f>
        <v>0.75600000000000001</v>
      </c>
      <c r="Y223" s="104">
        <f>SUM(X222:X223)</f>
        <v>0.25600000000000001</v>
      </c>
      <c r="Z223" s="102">
        <f>Y223-N223</f>
        <v>0.128</v>
      </c>
    </row>
    <row r="224" spans="1:26" ht="18" customHeight="1" x14ac:dyDescent="0.35">
      <c r="A224" s="7">
        <f t="shared" si="56"/>
        <v>16</v>
      </c>
      <c r="B224" s="99" t="s">
        <v>102</v>
      </c>
      <c r="C224" s="96">
        <v>66</v>
      </c>
      <c r="D224" s="7" t="s">
        <v>54</v>
      </c>
      <c r="E224" s="101" t="s">
        <v>130</v>
      </c>
      <c r="F224" s="19" t="s">
        <v>100</v>
      </c>
      <c r="G224" s="19" t="s">
        <v>16</v>
      </c>
      <c r="H224" s="20" t="s">
        <v>13</v>
      </c>
      <c r="I224" s="20"/>
      <c r="J224" s="72"/>
      <c r="K224" s="20" t="s">
        <v>28</v>
      </c>
      <c r="L224" s="20"/>
      <c r="M224" s="72"/>
      <c r="N224" s="72"/>
      <c r="O224" s="23">
        <v>2</v>
      </c>
      <c r="P224" s="21"/>
      <c r="Q224" s="23">
        <v>2</v>
      </c>
      <c r="R224" s="16">
        <f t="shared" si="54"/>
        <v>0</v>
      </c>
      <c r="S224" s="24" t="s">
        <v>41</v>
      </c>
      <c r="T224" s="87"/>
      <c r="U224" s="31" t="s">
        <v>89</v>
      </c>
      <c r="V224" s="82">
        <f t="shared" si="58"/>
        <v>4</v>
      </c>
    </row>
    <row r="225" spans="1:26" ht="18" customHeight="1" x14ac:dyDescent="0.35">
      <c r="A225" s="7">
        <f t="shared" si="56"/>
        <v>17</v>
      </c>
      <c r="B225" s="99" t="s">
        <v>102</v>
      </c>
      <c r="C225" s="96">
        <v>67</v>
      </c>
      <c r="D225" s="7" t="s">
        <v>54</v>
      </c>
      <c r="E225" s="101" t="s">
        <v>130</v>
      </c>
      <c r="F225" s="19" t="s">
        <v>100</v>
      </c>
      <c r="G225" s="19" t="s">
        <v>25</v>
      </c>
      <c r="H225" s="20" t="s">
        <v>13</v>
      </c>
      <c r="I225" s="20"/>
      <c r="J225" s="72"/>
      <c r="K225" s="20" t="s">
        <v>28</v>
      </c>
      <c r="L225" s="20"/>
      <c r="M225" s="72"/>
      <c r="N225" s="72"/>
      <c r="O225" s="23">
        <v>2</v>
      </c>
      <c r="P225" s="21"/>
      <c r="Q225" s="23">
        <v>3</v>
      </c>
      <c r="R225" s="16">
        <f t="shared" si="54"/>
        <v>0</v>
      </c>
      <c r="S225" s="24" t="s">
        <v>44</v>
      </c>
      <c r="T225" s="87"/>
      <c r="U225" s="31" t="s">
        <v>89</v>
      </c>
      <c r="V225" s="82">
        <f t="shared" si="58"/>
        <v>6</v>
      </c>
    </row>
    <row r="226" spans="1:26" ht="18" customHeight="1" x14ac:dyDescent="0.35">
      <c r="A226" s="7">
        <f t="shared" si="56"/>
        <v>18</v>
      </c>
      <c r="B226" s="99" t="s">
        <v>102</v>
      </c>
      <c r="C226" s="96">
        <v>68</v>
      </c>
      <c r="D226" s="7" t="s">
        <v>54</v>
      </c>
      <c r="E226" s="101" t="s">
        <v>130</v>
      </c>
      <c r="F226" s="19" t="s">
        <v>100</v>
      </c>
      <c r="G226" s="19" t="s">
        <v>24</v>
      </c>
      <c r="H226" s="20" t="s">
        <v>30</v>
      </c>
      <c r="I226" s="20"/>
      <c r="J226" s="72"/>
      <c r="K226" s="20" t="s">
        <v>66</v>
      </c>
      <c r="L226" s="20"/>
      <c r="M226" s="72"/>
      <c r="N226" s="72"/>
      <c r="O226" s="23">
        <v>2</v>
      </c>
      <c r="P226" s="21"/>
      <c r="Q226" s="23">
        <v>1</v>
      </c>
      <c r="R226" s="16">
        <f t="shared" si="54"/>
        <v>0</v>
      </c>
      <c r="S226" s="24" t="s">
        <v>41</v>
      </c>
      <c r="T226" s="87"/>
      <c r="U226" s="31" t="s">
        <v>89</v>
      </c>
      <c r="V226" s="82">
        <f t="shared" si="58"/>
        <v>2</v>
      </c>
    </row>
    <row r="227" spans="1:26" ht="18" customHeight="1" x14ac:dyDescent="0.35">
      <c r="A227" s="7">
        <f t="shared" si="56"/>
        <v>19</v>
      </c>
      <c r="B227" s="99" t="s">
        <v>102</v>
      </c>
      <c r="C227" s="96">
        <v>69</v>
      </c>
      <c r="D227" s="7" t="s">
        <v>54</v>
      </c>
      <c r="E227" s="101" t="s">
        <v>130</v>
      </c>
      <c r="F227" s="19" t="s">
        <v>100</v>
      </c>
      <c r="G227" s="19" t="s">
        <v>18</v>
      </c>
      <c r="H227" s="20" t="s">
        <v>19</v>
      </c>
      <c r="I227" s="20"/>
      <c r="J227" s="74"/>
      <c r="K227" s="20" t="s">
        <v>17</v>
      </c>
      <c r="L227" s="20"/>
      <c r="M227" s="72"/>
      <c r="N227" s="72"/>
      <c r="O227" s="23">
        <v>2</v>
      </c>
      <c r="P227" s="21"/>
      <c r="Q227" s="23">
        <v>1</v>
      </c>
      <c r="R227" s="16">
        <f t="shared" si="54"/>
        <v>0</v>
      </c>
      <c r="S227" s="24" t="s">
        <v>43</v>
      </c>
      <c r="T227" s="87"/>
      <c r="U227" s="31" t="s">
        <v>89</v>
      </c>
      <c r="V227" s="82">
        <f t="shared" si="58"/>
        <v>2</v>
      </c>
    </row>
    <row r="228" spans="1:26" ht="18" customHeight="1" x14ac:dyDescent="0.35">
      <c r="A228" s="7">
        <f t="shared" si="56"/>
        <v>20</v>
      </c>
      <c r="B228" s="99" t="s">
        <v>102</v>
      </c>
      <c r="C228" s="96">
        <v>71</v>
      </c>
      <c r="D228" s="7" t="s">
        <v>54</v>
      </c>
      <c r="E228" s="101" t="s">
        <v>130</v>
      </c>
      <c r="F228" s="19" t="s">
        <v>101</v>
      </c>
      <c r="G228" s="19" t="s">
        <v>16</v>
      </c>
      <c r="H228" s="20" t="s">
        <v>17</v>
      </c>
      <c r="I228" s="20"/>
      <c r="J228" s="74"/>
      <c r="K228" s="20" t="s">
        <v>31</v>
      </c>
      <c r="L228" s="20"/>
      <c r="M228" s="72"/>
      <c r="N228" s="72"/>
      <c r="O228" s="23">
        <v>2</v>
      </c>
      <c r="P228" s="21"/>
      <c r="Q228" s="23">
        <v>2</v>
      </c>
      <c r="R228" s="16">
        <f t="shared" si="54"/>
        <v>0</v>
      </c>
      <c r="S228" s="24" t="s">
        <v>41</v>
      </c>
      <c r="T228" s="87"/>
      <c r="U228" s="31" t="s">
        <v>89</v>
      </c>
      <c r="V228" s="82">
        <f t="shared" si="58"/>
        <v>4</v>
      </c>
    </row>
    <row r="229" spans="1:26" ht="18" customHeight="1" x14ac:dyDescent="0.35">
      <c r="A229" s="7">
        <f t="shared" si="56"/>
        <v>21</v>
      </c>
      <c r="B229" s="99" t="s">
        <v>102</v>
      </c>
      <c r="C229" s="96">
        <v>72</v>
      </c>
      <c r="D229" s="7" t="s">
        <v>54</v>
      </c>
      <c r="E229" s="101" t="s">
        <v>130</v>
      </c>
      <c r="F229" s="19" t="s">
        <v>101</v>
      </c>
      <c r="G229" s="19" t="s">
        <v>29</v>
      </c>
      <c r="H229" s="20" t="s">
        <v>13</v>
      </c>
      <c r="I229" s="20"/>
      <c r="J229" s="72"/>
      <c r="K229" s="20" t="s">
        <v>28</v>
      </c>
      <c r="L229" s="20"/>
      <c r="M229" s="72"/>
      <c r="N229" s="72"/>
      <c r="O229" s="23">
        <v>2</v>
      </c>
      <c r="P229" s="21"/>
      <c r="Q229" s="23">
        <v>1</v>
      </c>
      <c r="R229" s="16">
        <f t="shared" si="54"/>
        <v>0</v>
      </c>
      <c r="S229" s="24" t="s">
        <v>44</v>
      </c>
      <c r="T229" s="87"/>
      <c r="U229" s="31" t="s">
        <v>89</v>
      </c>
      <c r="V229" s="82">
        <f t="shared" si="58"/>
        <v>2</v>
      </c>
    </row>
    <row r="230" spans="1:26" ht="18" customHeight="1" x14ac:dyDescent="0.35">
      <c r="A230" s="7">
        <f t="shared" si="56"/>
        <v>22</v>
      </c>
      <c r="B230" s="99" t="s">
        <v>102</v>
      </c>
      <c r="C230" s="96">
        <v>73</v>
      </c>
      <c r="D230" s="7" t="s">
        <v>54</v>
      </c>
      <c r="E230" s="101" t="s">
        <v>130</v>
      </c>
      <c r="F230" s="19" t="s">
        <v>101</v>
      </c>
      <c r="G230" s="19" t="s">
        <v>64</v>
      </c>
      <c r="H230" s="98">
        <v>0.05</v>
      </c>
      <c r="I230" s="98">
        <v>0.2</v>
      </c>
      <c r="J230" s="72">
        <f>H230*I230</f>
        <v>1.0000000000000002E-2</v>
      </c>
      <c r="K230" s="20"/>
      <c r="L230" s="20"/>
      <c r="M230" s="72"/>
      <c r="N230" s="72"/>
      <c r="O230" s="100">
        <v>2</v>
      </c>
      <c r="P230" s="21"/>
      <c r="Q230" s="100">
        <v>1</v>
      </c>
      <c r="R230" s="16">
        <f t="shared" si="54"/>
        <v>0</v>
      </c>
      <c r="S230" s="24" t="s">
        <v>42</v>
      </c>
      <c r="T230" s="87"/>
      <c r="U230" s="31" t="s">
        <v>89</v>
      </c>
      <c r="V230" s="82">
        <f t="shared" si="58"/>
        <v>2</v>
      </c>
      <c r="X230" s="104">
        <f t="shared" ref="X230:X231" si="62">-PRODUCT(H230:I230,O230,Q230)</f>
        <v>-2.0000000000000004E-2</v>
      </c>
    </row>
    <row r="231" spans="1:26" ht="18" customHeight="1" x14ac:dyDescent="0.35">
      <c r="A231" s="7">
        <f t="shared" si="56"/>
        <v>23</v>
      </c>
      <c r="B231" s="99" t="s">
        <v>102</v>
      </c>
      <c r="C231" s="96">
        <v>74</v>
      </c>
      <c r="D231" s="7" t="s">
        <v>54</v>
      </c>
      <c r="E231" s="101" t="s">
        <v>130</v>
      </c>
      <c r="F231" s="19" t="s">
        <v>101</v>
      </c>
      <c r="G231" s="19" t="s">
        <v>65</v>
      </c>
      <c r="H231" s="98">
        <v>0.05</v>
      </c>
      <c r="I231" s="98">
        <v>0.05</v>
      </c>
      <c r="J231" s="72">
        <v>0.01</v>
      </c>
      <c r="K231" s="20"/>
      <c r="L231" s="20"/>
      <c r="M231" s="72"/>
      <c r="N231" s="72"/>
      <c r="O231" s="100">
        <v>2</v>
      </c>
      <c r="P231" s="21"/>
      <c r="Q231" s="100">
        <v>2</v>
      </c>
      <c r="R231" s="16">
        <f t="shared" si="54"/>
        <v>0</v>
      </c>
      <c r="S231" s="24" t="s">
        <v>42</v>
      </c>
      <c r="T231" s="87"/>
      <c r="U231" s="31" t="s">
        <v>89</v>
      </c>
      <c r="V231" s="82">
        <f t="shared" si="58"/>
        <v>4</v>
      </c>
      <c r="X231" s="104">
        <f t="shared" si="62"/>
        <v>-1.0000000000000002E-2</v>
      </c>
      <c r="Y231" s="104"/>
    </row>
    <row r="232" spans="1:26" ht="18" customHeight="1" x14ac:dyDescent="0.35">
      <c r="A232" s="7">
        <f t="shared" si="56"/>
        <v>24</v>
      </c>
      <c r="B232" s="99" t="s">
        <v>102</v>
      </c>
      <c r="C232" s="96">
        <v>74</v>
      </c>
      <c r="D232" s="7" t="s">
        <v>54</v>
      </c>
      <c r="E232" s="101" t="s">
        <v>130</v>
      </c>
      <c r="F232" s="19" t="s">
        <v>101</v>
      </c>
      <c r="G232" s="19" t="s">
        <v>27</v>
      </c>
      <c r="H232" s="20"/>
      <c r="I232" s="20"/>
      <c r="J232" s="74"/>
      <c r="K232" s="98">
        <v>0.3</v>
      </c>
      <c r="L232" s="98">
        <v>0.6</v>
      </c>
      <c r="M232" s="72">
        <f>K232*L232</f>
        <v>0.18</v>
      </c>
      <c r="N232" s="72">
        <f>M232-(J231*Q231)-(J230*Q230)</f>
        <v>0.15</v>
      </c>
      <c r="O232" s="100">
        <v>2</v>
      </c>
      <c r="P232" s="21">
        <v>150</v>
      </c>
      <c r="Q232" s="100">
        <v>1</v>
      </c>
      <c r="R232" s="16">
        <f t="shared" si="54"/>
        <v>300</v>
      </c>
      <c r="S232" s="24" t="s">
        <v>42</v>
      </c>
      <c r="T232" s="87"/>
      <c r="U232" s="31" t="s">
        <v>89</v>
      </c>
      <c r="V232" s="82">
        <f t="shared" si="58"/>
        <v>2</v>
      </c>
      <c r="X232" s="104">
        <f>PRODUCT(K232:L232,O232,Q232)</f>
        <v>0.36</v>
      </c>
      <c r="Y232" s="104">
        <f>SUM(X230:X232)</f>
        <v>0.32999999999999996</v>
      </c>
      <c r="Z232" s="102">
        <f>Y232-N232</f>
        <v>0.17999999999999997</v>
      </c>
    </row>
    <row r="233" spans="1:26" ht="18" customHeight="1" x14ac:dyDescent="0.35">
      <c r="A233" s="7">
        <f t="shared" si="56"/>
        <v>25</v>
      </c>
      <c r="B233" s="99" t="s">
        <v>102</v>
      </c>
      <c r="C233" s="96">
        <v>75</v>
      </c>
      <c r="D233" s="7" t="s">
        <v>54</v>
      </c>
      <c r="E233" s="101" t="s">
        <v>130</v>
      </c>
      <c r="F233" s="19" t="s">
        <v>101</v>
      </c>
      <c r="G233" s="19" t="s">
        <v>24</v>
      </c>
      <c r="H233" s="98" t="s">
        <v>30</v>
      </c>
      <c r="I233" s="20"/>
      <c r="J233" s="74">
        <v>1.3266499999999999E-4</v>
      </c>
      <c r="K233" s="20"/>
      <c r="L233" s="20"/>
      <c r="M233" s="72"/>
      <c r="N233" s="72"/>
      <c r="O233" s="100">
        <v>2</v>
      </c>
      <c r="P233" s="21"/>
      <c r="Q233" s="100">
        <v>2</v>
      </c>
      <c r="R233" s="16">
        <f t="shared" si="54"/>
        <v>0</v>
      </c>
      <c r="S233" s="24" t="s">
        <v>142</v>
      </c>
      <c r="T233" s="87"/>
      <c r="U233" s="31" t="s">
        <v>89</v>
      </c>
      <c r="V233" s="82">
        <f t="shared" si="58"/>
        <v>4</v>
      </c>
      <c r="W233">
        <v>0.5</v>
      </c>
      <c r="X233" s="104">
        <f t="shared" ref="X233" si="63">-PI()*W233*W233*0.0254*0.0254/4*O233*Q233</f>
        <v>-5.0670747909749769E-4</v>
      </c>
    </row>
    <row r="234" spans="1:26" ht="18" customHeight="1" x14ac:dyDescent="0.35">
      <c r="A234" s="7">
        <f t="shared" si="56"/>
        <v>26</v>
      </c>
      <c r="B234" s="99" t="s">
        <v>102</v>
      </c>
      <c r="C234" s="96">
        <v>75</v>
      </c>
      <c r="D234" s="7" t="s">
        <v>54</v>
      </c>
      <c r="E234" s="101" t="s">
        <v>130</v>
      </c>
      <c r="F234" s="19" t="s">
        <v>101</v>
      </c>
      <c r="G234" s="19" t="s">
        <v>27</v>
      </c>
      <c r="H234" s="20"/>
      <c r="I234" s="20"/>
      <c r="J234" s="74"/>
      <c r="K234" s="98">
        <v>0.08</v>
      </c>
      <c r="L234" s="98">
        <v>1</v>
      </c>
      <c r="M234" s="72">
        <f>K234*L234</f>
        <v>0.08</v>
      </c>
      <c r="N234" s="72">
        <f t="shared" ref="N234" si="64">M234-(J233*Q233)</f>
        <v>7.9734670000000007E-2</v>
      </c>
      <c r="O234" s="100">
        <v>2</v>
      </c>
      <c r="P234" s="21">
        <v>95</v>
      </c>
      <c r="Q234" s="100">
        <v>1</v>
      </c>
      <c r="R234" s="16">
        <f t="shared" si="54"/>
        <v>190</v>
      </c>
      <c r="S234" s="24" t="s">
        <v>42</v>
      </c>
      <c r="T234" s="87"/>
      <c r="U234" s="31" t="s">
        <v>89</v>
      </c>
      <c r="V234" s="82">
        <f t="shared" si="58"/>
        <v>2</v>
      </c>
      <c r="X234" s="104">
        <f>PRODUCT(K234:L234,O234,Q234)</f>
        <v>0.16</v>
      </c>
      <c r="Y234" s="104">
        <f>SUM(X233:X234)</f>
        <v>0.1594932925209025</v>
      </c>
      <c r="Z234" s="102">
        <f>Y234-N234</f>
        <v>7.9758622520902489E-2</v>
      </c>
    </row>
    <row r="235" spans="1:26" ht="18" customHeight="1" x14ac:dyDescent="0.35">
      <c r="A235" s="7">
        <f t="shared" si="56"/>
        <v>27</v>
      </c>
      <c r="B235" s="99" t="s">
        <v>102</v>
      </c>
      <c r="C235" s="96">
        <v>76</v>
      </c>
      <c r="D235" s="7" t="s">
        <v>54</v>
      </c>
      <c r="E235" s="101" t="s">
        <v>130</v>
      </c>
      <c r="F235" s="19" t="s">
        <v>101</v>
      </c>
      <c r="G235" s="19" t="s">
        <v>26</v>
      </c>
      <c r="H235" s="20" t="s">
        <v>49</v>
      </c>
      <c r="I235" s="20"/>
      <c r="J235" s="72"/>
      <c r="K235" s="20" t="s">
        <v>55</v>
      </c>
      <c r="L235" s="20"/>
      <c r="M235" s="72"/>
      <c r="N235" s="72"/>
      <c r="O235" s="23">
        <v>2</v>
      </c>
      <c r="P235" s="21"/>
      <c r="Q235" s="23">
        <v>5</v>
      </c>
      <c r="R235" s="16">
        <f t="shared" si="54"/>
        <v>0</v>
      </c>
      <c r="S235" s="24" t="s">
        <v>44</v>
      </c>
      <c r="T235" s="87"/>
      <c r="U235" s="31" t="s">
        <v>89</v>
      </c>
      <c r="V235" s="82">
        <f t="shared" si="58"/>
        <v>10</v>
      </c>
    </row>
    <row r="236" spans="1:26" ht="18" customHeight="1" x14ac:dyDescent="0.35">
      <c r="A236" s="7">
        <f t="shared" si="56"/>
        <v>28</v>
      </c>
      <c r="B236" s="99" t="s">
        <v>102</v>
      </c>
      <c r="C236" s="96">
        <v>77</v>
      </c>
      <c r="D236" s="7" t="s">
        <v>54</v>
      </c>
      <c r="E236" s="101" t="s">
        <v>130</v>
      </c>
      <c r="F236" s="19" t="s">
        <v>101</v>
      </c>
      <c r="G236" s="19" t="s">
        <v>26</v>
      </c>
      <c r="H236" s="20" t="s">
        <v>28</v>
      </c>
      <c r="I236" s="20"/>
      <c r="J236" s="72"/>
      <c r="K236" s="20" t="s">
        <v>21</v>
      </c>
      <c r="L236" s="20"/>
      <c r="M236" s="72"/>
      <c r="N236" s="72"/>
      <c r="O236" s="23">
        <v>2</v>
      </c>
      <c r="P236" s="21"/>
      <c r="Q236" s="23">
        <v>3</v>
      </c>
      <c r="R236" s="16">
        <f t="shared" si="54"/>
        <v>0</v>
      </c>
      <c r="S236" s="24" t="s">
        <v>44</v>
      </c>
      <c r="T236" s="87"/>
      <c r="U236" s="31" t="s">
        <v>89</v>
      </c>
      <c r="V236" s="82">
        <f t="shared" si="58"/>
        <v>6</v>
      </c>
    </row>
    <row r="237" spans="1:26" ht="18" customHeight="1" x14ac:dyDescent="0.35">
      <c r="A237" s="7">
        <f t="shared" si="56"/>
        <v>29</v>
      </c>
      <c r="B237" s="99" t="s">
        <v>102</v>
      </c>
      <c r="C237" s="96">
        <v>78</v>
      </c>
      <c r="D237" s="7" t="s">
        <v>54</v>
      </c>
      <c r="E237" s="101" t="s">
        <v>130</v>
      </c>
      <c r="F237" s="19" t="s">
        <v>101</v>
      </c>
      <c r="G237" s="19" t="s">
        <v>26</v>
      </c>
      <c r="H237" s="20" t="s">
        <v>13</v>
      </c>
      <c r="I237" s="20"/>
      <c r="J237" s="72"/>
      <c r="K237" s="20" t="s">
        <v>28</v>
      </c>
      <c r="L237" s="20"/>
      <c r="M237" s="72"/>
      <c r="N237" s="72"/>
      <c r="O237" s="23">
        <v>1</v>
      </c>
      <c r="P237" s="21"/>
      <c r="Q237" s="23">
        <v>3</v>
      </c>
      <c r="R237" s="16">
        <f t="shared" si="54"/>
        <v>0</v>
      </c>
      <c r="S237" s="24" t="s">
        <v>44</v>
      </c>
      <c r="T237" s="87"/>
      <c r="U237" s="31" t="s">
        <v>89</v>
      </c>
      <c r="V237" s="82">
        <f t="shared" si="58"/>
        <v>3</v>
      </c>
    </row>
    <row r="238" spans="1:26" ht="18" customHeight="1" x14ac:dyDescent="0.35">
      <c r="A238" s="7">
        <f t="shared" si="56"/>
        <v>30</v>
      </c>
      <c r="B238" s="99" t="s">
        <v>102</v>
      </c>
      <c r="C238" s="96">
        <v>79</v>
      </c>
      <c r="D238" s="7" t="s">
        <v>54</v>
      </c>
      <c r="E238" s="101" t="s">
        <v>130</v>
      </c>
      <c r="F238" s="19" t="s">
        <v>101</v>
      </c>
      <c r="G238" s="19" t="s">
        <v>25</v>
      </c>
      <c r="H238" s="20" t="s">
        <v>13</v>
      </c>
      <c r="I238" s="20"/>
      <c r="J238" s="72"/>
      <c r="K238" s="20" t="s">
        <v>28</v>
      </c>
      <c r="L238" s="20"/>
      <c r="M238" s="72"/>
      <c r="N238" s="72"/>
      <c r="O238" s="23">
        <v>2</v>
      </c>
      <c r="P238" s="21"/>
      <c r="Q238" s="23">
        <v>2</v>
      </c>
      <c r="R238" s="16">
        <f t="shared" si="54"/>
        <v>0</v>
      </c>
      <c r="S238" s="24" t="s">
        <v>44</v>
      </c>
      <c r="T238" s="87"/>
      <c r="U238" s="31" t="s">
        <v>89</v>
      </c>
      <c r="V238" s="82">
        <f t="shared" si="58"/>
        <v>4</v>
      </c>
    </row>
    <row r="239" spans="1:26" ht="18" customHeight="1" x14ac:dyDescent="0.35">
      <c r="A239" s="7">
        <f t="shared" si="56"/>
        <v>31</v>
      </c>
      <c r="B239" s="99" t="s">
        <v>102</v>
      </c>
      <c r="C239" s="96">
        <v>80</v>
      </c>
      <c r="D239" s="7" t="s">
        <v>54</v>
      </c>
      <c r="E239" s="101" t="s">
        <v>130</v>
      </c>
      <c r="F239" s="19" t="s">
        <v>101</v>
      </c>
      <c r="G239" s="19" t="s">
        <v>18</v>
      </c>
      <c r="H239" s="20" t="s">
        <v>19</v>
      </c>
      <c r="I239" s="20"/>
      <c r="J239" s="72"/>
      <c r="K239" s="20" t="s">
        <v>17</v>
      </c>
      <c r="L239" s="20"/>
      <c r="M239" s="72"/>
      <c r="N239" s="72"/>
      <c r="O239" s="23">
        <v>2</v>
      </c>
      <c r="P239" s="21"/>
      <c r="Q239" s="23">
        <v>2</v>
      </c>
      <c r="R239" s="16">
        <f t="shared" si="54"/>
        <v>0</v>
      </c>
      <c r="S239" s="24" t="s">
        <v>43</v>
      </c>
      <c r="T239" s="87"/>
      <c r="U239" s="31" t="s">
        <v>89</v>
      </c>
      <c r="V239" s="82">
        <f t="shared" si="58"/>
        <v>4</v>
      </c>
    </row>
    <row r="240" spans="1:26" ht="18" customHeight="1" x14ac:dyDescent="0.35">
      <c r="A240" s="7">
        <f t="shared" si="56"/>
        <v>32</v>
      </c>
      <c r="B240" s="99" t="s">
        <v>102</v>
      </c>
      <c r="C240" s="96">
        <v>81</v>
      </c>
      <c r="D240" s="7" t="s">
        <v>54</v>
      </c>
      <c r="E240" s="101" t="s">
        <v>130</v>
      </c>
      <c r="F240" s="19" t="s">
        <v>101</v>
      </c>
      <c r="G240" s="19" t="s">
        <v>24</v>
      </c>
      <c r="H240" s="20" t="s">
        <v>30</v>
      </c>
      <c r="I240" s="20"/>
      <c r="J240" s="72"/>
      <c r="K240" s="20" t="s">
        <v>66</v>
      </c>
      <c r="L240" s="20"/>
      <c r="M240" s="72"/>
      <c r="N240" s="72"/>
      <c r="O240" s="23">
        <v>2</v>
      </c>
      <c r="P240" s="21"/>
      <c r="Q240" s="23">
        <v>7</v>
      </c>
      <c r="R240" s="16">
        <f t="shared" si="54"/>
        <v>0</v>
      </c>
      <c r="S240" s="24" t="s">
        <v>41</v>
      </c>
      <c r="T240" s="87"/>
      <c r="U240" s="31" t="s">
        <v>89</v>
      </c>
      <c r="V240" s="82">
        <f t="shared" si="58"/>
        <v>14</v>
      </c>
    </row>
    <row r="241" spans="1:26" ht="18" customHeight="1" x14ac:dyDescent="0.35">
      <c r="U241" s="31" t="s">
        <v>89</v>
      </c>
    </row>
    <row r="242" spans="1:26" ht="18" customHeight="1" x14ac:dyDescent="0.35">
      <c r="A242" s="8" t="s">
        <v>84</v>
      </c>
      <c r="B242" s="91"/>
      <c r="C242" s="92"/>
      <c r="U242" s="31" t="s">
        <v>89</v>
      </c>
    </row>
    <row r="243" spans="1:26" ht="18" customHeight="1" x14ac:dyDescent="0.35">
      <c r="A243" s="7">
        <v>1</v>
      </c>
      <c r="B243" s="99" t="s">
        <v>88</v>
      </c>
      <c r="C243" s="96">
        <v>1</v>
      </c>
      <c r="D243" s="7" t="s">
        <v>93</v>
      </c>
      <c r="E243" s="101" t="s">
        <v>131</v>
      </c>
      <c r="F243" s="19" t="s">
        <v>103</v>
      </c>
      <c r="G243" s="19" t="s">
        <v>15</v>
      </c>
      <c r="H243" s="98">
        <v>0.4</v>
      </c>
      <c r="I243" s="98">
        <v>0.4</v>
      </c>
      <c r="J243" s="72">
        <f>H243*I243</f>
        <v>0.16000000000000003</v>
      </c>
      <c r="K243" s="20"/>
      <c r="L243" s="20"/>
      <c r="M243" s="72"/>
      <c r="N243" s="72"/>
      <c r="O243" s="100">
        <v>2</v>
      </c>
      <c r="P243" s="21"/>
      <c r="Q243" s="100">
        <v>2</v>
      </c>
      <c r="R243" s="16">
        <f t="shared" ref="R243:R263" si="65">O243*P243*Q243</f>
        <v>0</v>
      </c>
      <c r="S243" s="24" t="s">
        <v>42</v>
      </c>
      <c r="T243" s="34" t="s">
        <v>88</v>
      </c>
      <c r="U243" s="31" t="s">
        <v>89</v>
      </c>
      <c r="V243" s="82">
        <f>O243*Q243</f>
        <v>4</v>
      </c>
      <c r="X243" s="104">
        <f t="shared" ref="X243:X244" si="66">-PRODUCT(H243:I243,O243,Q243)</f>
        <v>-0.64000000000000012</v>
      </c>
    </row>
    <row r="244" spans="1:26" ht="18" customHeight="1" x14ac:dyDescent="0.35">
      <c r="A244" s="7">
        <f t="shared" ref="A244:A264" si="67">A243+1</f>
        <v>2</v>
      </c>
      <c r="B244" s="99" t="s">
        <v>88</v>
      </c>
      <c r="C244" s="96">
        <v>1</v>
      </c>
      <c r="D244" s="7" t="s">
        <v>93</v>
      </c>
      <c r="E244" s="101" t="s">
        <v>131</v>
      </c>
      <c r="F244" s="19" t="s">
        <v>103</v>
      </c>
      <c r="G244" s="19" t="s">
        <v>15</v>
      </c>
      <c r="H244" s="98">
        <v>0.3</v>
      </c>
      <c r="I244" s="98">
        <v>0.75</v>
      </c>
      <c r="J244" s="72">
        <f>H244*I244</f>
        <v>0.22499999999999998</v>
      </c>
      <c r="K244" s="20"/>
      <c r="L244" s="20"/>
      <c r="M244" s="72"/>
      <c r="N244" s="72"/>
      <c r="O244" s="100">
        <v>2</v>
      </c>
      <c r="P244" s="21"/>
      <c r="Q244" s="100">
        <v>1</v>
      </c>
      <c r="R244" s="16">
        <f t="shared" si="65"/>
        <v>0</v>
      </c>
      <c r="S244" s="24" t="s">
        <v>42</v>
      </c>
      <c r="T244" s="87"/>
      <c r="U244" s="31" t="s">
        <v>89</v>
      </c>
      <c r="V244" s="82">
        <f t="shared" ref="V244:V263" si="68">O244*Q244</f>
        <v>2</v>
      </c>
      <c r="X244" s="104">
        <f t="shared" si="66"/>
        <v>-0.44999999999999996</v>
      </c>
    </row>
    <row r="245" spans="1:26" ht="18" customHeight="1" x14ac:dyDescent="0.35">
      <c r="A245" s="7">
        <f t="shared" si="67"/>
        <v>3</v>
      </c>
      <c r="B245" s="99" t="s">
        <v>88</v>
      </c>
      <c r="C245" s="96">
        <v>1</v>
      </c>
      <c r="D245" s="7" t="s">
        <v>93</v>
      </c>
      <c r="E245" s="101" t="s">
        <v>131</v>
      </c>
      <c r="F245" s="19" t="s">
        <v>103</v>
      </c>
      <c r="G245" s="19" t="s">
        <v>16</v>
      </c>
      <c r="H245" s="98" t="s">
        <v>28</v>
      </c>
      <c r="I245" s="20"/>
      <c r="J245" s="72">
        <v>7.8500000000000011E-3</v>
      </c>
      <c r="K245" s="20"/>
      <c r="L245" s="20"/>
      <c r="M245" s="72"/>
      <c r="N245" s="72"/>
      <c r="O245" s="100">
        <v>2</v>
      </c>
      <c r="P245" s="21"/>
      <c r="Q245" s="100">
        <v>2</v>
      </c>
      <c r="R245" s="16">
        <f t="shared" si="65"/>
        <v>0</v>
      </c>
      <c r="S245" s="24" t="s">
        <v>142</v>
      </c>
      <c r="T245" s="87"/>
      <c r="U245" s="31" t="s">
        <v>89</v>
      </c>
      <c r="V245" s="82">
        <f t="shared" si="68"/>
        <v>4</v>
      </c>
      <c r="W245">
        <v>4</v>
      </c>
      <c r="X245" s="104">
        <f t="shared" ref="X245" si="69">-PI()*W245*W245*0.0254*0.0254/4*O245*Q245</f>
        <v>-3.2429278662239852E-2</v>
      </c>
    </row>
    <row r="246" spans="1:26" ht="18" customHeight="1" x14ac:dyDescent="0.35">
      <c r="A246" s="7">
        <f t="shared" si="67"/>
        <v>4</v>
      </c>
      <c r="B246" s="99" t="s">
        <v>88</v>
      </c>
      <c r="C246" s="96">
        <v>1</v>
      </c>
      <c r="D246" s="7" t="s">
        <v>93</v>
      </c>
      <c r="E246" s="101" t="s">
        <v>131</v>
      </c>
      <c r="F246" s="19" t="s">
        <v>103</v>
      </c>
      <c r="G246" s="19" t="s">
        <v>27</v>
      </c>
      <c r="H246" s="20"/>
      <c r="I246" s="20"/>
      <c r="J246" s="74"/>
      <c r="K246" s="98">
        <v>0.85</v>
      </c>
      <c r="L246" s="98">
        <v>2.65</v>
      </c>
      <c r="M246" s="72">
        <f>K246*L246</f>
        <v>2.2524999999999999</v>
      </c>
      <c r="N246" s="72">
        <f>M246-(J245*Q245)-(J244*Q244)-(J243*Q243)</f>
        <v>1.6918</v>
      </c>
      <c r="O246" s="100">
        <v>2</v>
      </c>
      <c r="P246" s="21">
        <v>450</v>
      </c>
      <c r="Q246" s="100">
        <v>1</v>
      </c>
      <c r="R246" s="16">
        <f>O246*P246*Q246*N246</f>
        <v>1522.62</v>
      </c>
      <c r="S246" s="24" t="s">
        <v>42</v>
      </c>
      <c r="T246" s="87"/>
      <c r="U246" s="31" t="s">
        <v>89</v>
      </c>
      <c r="V246" s="82">
        <f>O246*Q246*N246</f>
        <v>3.3835999999999999</v>
      </c>
      <c r="X246" s="104">
        <f>PRODUCT(K246:L246,O246,Q246)</f>
        <v>4.5049999999999999</v>
      </c>
      <c r="Y246" s="104">
        <f>SUM(X243:X246)</f>
        <v>3.38257072133776</v>
      </c>
      <c r="Z246" s="102">
        <f>Y246-N246</f>
        <v>1.6907707213377601</v>
      </c>
    </row>
    <row r="247" spans="1:26" ht="18" customHeight="1" x14ac:dyDescent="0.35">
      <c r="A247" s="7">
        <f t="shared" si="67"/>
        <v>5</v>
      </c>
      <c r="B247" s="99" t="s">
        <v>88</v>
      </c>
      <c r="C247" s="96">
        <v>2</v>
      </c>
      <c r="D247" s="7" t="s">
        <v>93</v>
      </c>
      <c r="E247" s="101" t="s">
        <v>131</v>
      </c>
      <c r="F247" s="19" t="s">
        <v>104</v>
      </c>
      <c r="G247" s="19" t="s">
        <v>15</v>
      </c>
      <c r="H247" s="98">
        <v>0.4</v>
      </c>
      <c r="I247" s="98">
        <v>0.4</v>
      </c>
      <c r="J247" s="72">
        <f>H247*I247</f>
        <v>0.16000000000000003</v>
      </c>
      <c r="K247" s="20"/>
      <c r="L247" s="20"/>
      <c r="M247" s="72"/>
      <c r="N247" s="72"/>
      <c r="O247" s="100">
        <v>2</v>
      </c>
      <c r="P247" s="21"/>
      <c r="Q247" s="100">
        <v>2</v>
      </c>
      <c r="R247" s="16">
        <f t="shared" si="65"/>
        <v>0</v>
      </c>
      <c r="S247" s="24" t="s">
        <v>42</v>
      </c>
      <c r="T247" s="87"/>
      <c r="U247" s="31" t="s">
        <v>89</v>
      </c>
      <c r="V247" s="82">
        <f t="shared" si="68"/>
        <v>4</v>
      </c>
      <c r="X247" s="104">
        <f t="shared" ref="X247:X248" si="70">-PRODUCT(H247:I247,O247,Q247)</f>
        <v>-0.64000000000000012</v>
      </c>
    </row>
    <row r="248" spans="1:26" ht="18" customHeight="1" x14ac:dyDescent="0.35">
      <c r="A248" s="7">
        <f t="shared" si="67"/>
        <v>6</v>
      </c>
      <c r="B248" s="99" t="s">
        <v>88</v>
      </c>
      <c r="C248" s="96">
        <v>2</v>
      </c>
      <c r="D248" s="7" t="s">
        <v>93</v>
      </c>
      <c r="E248" s="101" t="s">
        <v>131</v>
      </c>
      <c r="F248" s="19" t="s">
        <v>104</v>
      </c>
      <c r="G248" s="19" t="s">
        <v>15</v>
      </c>
      <c r="H248" s="98">
        <v>0.3</v>
      </c>
      <c r="I248" s="98">
        <v>0.75</v>
      </c>
      <c r="J248" s="72">
        <f>H248*I248</f>
        <v>0.22499999999999998</v>
      </c>
      <c r="K248" s="20"/>
      <c r="L248" s="20"/>
      <c r="M248" s="72"/>
      <c r="N248" s="72"/>
      <c r="O248" s="100">
        <v>2</v>
      </c>
      <c r="P248" s="21"/>
      <c r="Q248" s="100">
        <v>1</v>
      </c>
      <c r="R248" s="16">
        <f t="shared" si="65"/>
        <v>0</v>
      </c>
      <c r="S248" s="24" t="s">
        <v>42</v>
      </c>
      <c r="T248" s="87"/>
      <c r="U248" s="31" t="s">
        <v>89</v>
      </c>
      <c r="V248" s="82">
        <f t="shared" si="68"/>
        <v>2</v>
      </c>
      <c r="X248" s="104">
        <f t="shared" si="70"/>
        <v>-0.44999999999999996</v>
      </c>
    </row>
    <row r="249" spans="1:26" ht="18" customHeight="1" x14ac:dyDescent="0.35">
      <c r="A249" s="7">
        <f t="shared" si="67"/>
        <v>7</v>
      </c>
      <c r="B249" s="99" t="s">
        <v>88</v>
      </c>
      <c r="C249" s="96">
        <v>2</v>
      </c>
      <c r="D249" s="7" t="s">
        <v>93</v>
      </c>
      <c r="E249" s="101" t="s">
        <v>131</v>
      </c>
      <c r="F249" s="19" t="s">
        <v>104</v>
      </c>
      <c r="G249" s="19" t="s">
        <v>16</v>
      </c>
      <c r="H249" s="98" t="s">
        <v>28</v>
      </c>
      <c r="I249" s="20"/>
      <c r="J249" s="72">
        <v>7.8500000000000011E-3</v>
      </c>
      <c r="K249" s="20"/>
      <c r="L249" s="20"/>
      <c r="M249" s="72"/>
      <c r="N249" s="72"/>
      <c r="O249" s="100">
        <v>2</v>
      </c>
      <c r="P249" s="21"/>
      <c r="Q249" s="100">
        <v>2</v>
      </c>
      <c r="R249" s="16">
        <f t="shared" si="65"/>
        <v>0</v>
      </c>
      <c r="S249" s="24" t="s">
        <v>142</v>
      </c>
      <c r="T249" s="87"/>
      <c r="U249" s="31" t="s">
        <v>89</v>
      </c>
      <c r="V249" s="82">
        <f t="shared" si="68"/>
        <v>4</v>
      </c>
      <c r="W249">
        <v>4</v>
      </c>
      <c r="X249" s="104">
        <f t="shared" ref="X249:X250" si="71">-PI()*W249*W249*0.0254*0.0254/4*O249*Q249</f>
        <v>-3.2429278662239852E-2</v>
      </c>
    </row>
    <row r="250" spans="1:26" ht="18" customHeight="1" x14ac:dyDescent="0.35">
      <c r="A250" s="7">
        <f t="shared" si="67"/>
        <v>8</v>
      </c>
      <c r="B250" s="99" t="s">
        <v>88</v>
      </c>
      <c r="C250" s="96">
        <v>2</v>
      </c>
      <c r="D250" s="7" t="s">
        <v>93</v>
      </c>
      <c r="E250" s="101" t="s">
        <v>131</v>
      </c>
      <c r="F250" s="19" t="s">
        <v>104</v>
      </c>
      <c r="G250" s="19" t="s">
        <v>26</v>
      </c>
      <c r="H250" s="98" t="s">
        <v>28</v>
      </c>
      <c r="I250" s="20"/>
      <c r="J250" s="72">
        <v>7.8500000000000011E-3</v>
      </c>
      <c r="K250" s="20"/>
      <c r="L250" s="20"/>
      <c r="M250" s="72"/>
      <c r="N250" s="72"/>
      <c r="O250" s="100">
        <v>2</v>
      </c>
      <c r="P250" s="21"/>
      <c r="Q250" s="100">
        <v>1</v>
      </c>
      <c r="R250" s="16">
        <f t="shared" si="65"/>
        <v>0</v>
      </c>
      <c r="S250" s="24" t="s">
        <v>56</v>
      </c>
      <c r="T250" s="87"/>
      <c r="U250" s="31" t="s">
        <v>89</v>
      </c>
      <c r="V250" s="82">
        <f t="shared" si="68"/>
        <v>2</v>
      </c>
      <c r="W250">
        <v>4</v>
      </c>
      <c r="X250" s="104">
        <f t="shared" si="71"/>
        <v>-1.6214639331119926E-2</v>
      </c>
    </row>
    <row r="251" spans="1:26" ht="18" customHeight="1" x14ac:dyDescent="0.35">
      <c r="A251" s="7">
        <f t="shared" si="67"/>
        <v>9</v>
      </c>
      <c r="B251" s="99" t="s">
        <v>88</v>
      </c>
      <c r="C251" s="96">
        <v>2</v>
      </c>
      <c r="D251" s="7" t="s">
        <v>93</v>
      </c>
      <c r="E251" s="101" t="s">
        <v>131</v>
      </c>
      <c r="F251" s="19" t="s">
        <v>104</v>
      </c>
      <c r="G251" s="19" t="s">
        <v>27</v>
      </c>
      <c r="H251" s="20"/>
      <c r="I251" s="20"/>
      <c r="J251" s="72"/>
      <c r="K251" s="98">
        <v>0.85</v>
      </c>
      <c r="L251" s="98">
        <v>2.65</v>
      </c>
      <c r="M251" s="72">
        <f>K251*L251</f>
        <v>2.2524999999999999</v>
      </c>
      <c r="N251" s="72">
        <f>M251-(J250*Q250)-(J249*Q249)-(J248*Q248)-(J247*Q247)</f>
        <v>1.6839500000000001</v>
      </c>
      <c r="O251" s="100">
        <v>2</v>
      </c>
      <c r="P251" s="21">
        <v>450</v>
      </c>
      <c r="Q251" s="100">
        <v>1</v>
      </c>
      <c r="R251" s="16">
        <f>O251*P251*Q251*N251</f>
        <v>1515.5550000000001</v>
      </c>
      <c r="S251" s="24" t="s">
        <v>42</v>
      </c>
      <c r="T251" s="87"/>
      <c r="U251" s="31" t="s">
        <v>89</v>
      </c>
      <c r="V251" s="82">
        <f>O251*Q251*N251</f>
        <v>3.3679000000000001</v>
      </c>
      <c r="X251" s="104">
        <f>PRODUCT(K251:L251,O251,Q251)</f>
        <v>4.5049999999999999</v>
      </c>
      <c r="Y251" s="104">
        <f>SUM(X247:X251)</f>
        <v>3.3663560820066403</v>
      </c>
      <c r="Z251" s="102">
        <f>Y251-N251</f>
        <v>1.6824060820066402</v>
      </c>
    </row>
    <row r="252" spans="1:26" ht="18" customHeight="1" x14ac:dyDescent="0.35">
      <c r="A252" s="7">
        <f t="shared" si="67"/>
        <v>10</v>
      </c>
      <c r="B252" s="99" t="s">
        <v>88</v>
      </c>
      <c r="C252" s="96">
        <v>3</v>
      </c>
      <c r="D252" s="7" t="s">
        <v>93</v>
      </c>
      <c r="E252" s="101" t="s">
        <v>131</v>
      </c>
      <c r="F252" s="19" t="s">
        <v>105</v>
      </c>
      <c r="G252" s="19" t="s">
        <v>15</v>
      </c>
      <c r="H252" s="98">
        <v>0.4</v>
      </c>
      <c r="I252" s="98">
        <v>0.4</v>
      </c>
      <c r="J252" s="72">
        <f>H252*I252</f>
        <v>0.16000000000000003</v>
      </c>
      <c r="K252" s="20"/>
      <c r="L252" s="20"/>
      <c r="M252" s="72"/>
      <c r="N252" s="72"/>
      <c r="O252" s="100">
        <v>2</v>
      </c>
      <c r="P252" s="21"/>
      <c r="Q252" s="100">
        <v>1</v>
      </c>
      <c r="R252" s="16">
        <f t="shared" si="65"/>
        <v>0</v>
      </c>
      <c r="S252" s="24" t="s">
        <v>42</v>
      </c>
      <c r="T252" s="87"/>
      <c r="U252" s="31" t="s">
        <v>89</v>
      </c>
      <c r="V252" s="82">
        <f t="shared" si="68"/>
        <v>2</v>
      </c>
      <c r="X252" s="104">
        <f t="shared" ref="X252" si="72">-PRODUCT(H252:I252,O252,Q252)</f>
        <v>-0.32000000000000006</v>
      </c>
    </row>
    <row r="253" spans="1:26" ht="18" customHeight="1" x14ac:dyDescent="0.35">
      <c r="A253" s="7">
        <f t="shared" si="67"/>
        <v>11</v>
      </c>
      <c r="B253" s="99" t="s">
        <v>88</v>
      </c>
      <c r="C253" s="96">
        <v>3</v>
      </c>
      <c r="D253" s="7" t="s">
        <v>93</v>
      </c>
      <c r="E253" s="101" t="s">
        <v>131</v>
      </c>
      <c r="F253" s="19" t="s">
        <v>105</v>
      </c>
      <c r="G253" s="19" t="s">
        <v>29</v>
      </c>
      <c r="H253" s="98" t="s">
        <v>17</v>
      </c>
      <c r="I253" s="20"/>
      <c r="J253" s="71">
        <v>4.4156249999999994E-3</v>
      </c>
      <c r="K253" s="20"/>
      <c r="L253" s="20"/>
      <c r="M253" s="72"/>
      <c r="N253" s="72"/>
      <c r="O253" s="100">
        <v>2</v>
      </c>
      <c r="P253" s="21"/>
      <c r="Q253" s="100">
        <v>1</v>
      </c>
      <c r="R253" s="16">
        <f t="shared" si="65"/>
        <v>0</v>
      </c>
      <c r="S253" s="24" t="s">
        <v>56</v>
      </c>
      <c r="T253" s="87"/>
      <c r="U253" s="31" t="s">
        <v>89</v>
      </c>
      <c r="V253" s="82">
        <f t="shared" si="68"/>
        <v>2</v>
      </c>
      <c r="W253">
        <v>3</v>
      </c>
      <c r="X253" s="104">
        <f t="shared" ref="X253" si="73">-PI()*W253*W253*0.0254*0.0254/4*O253*Q253</f>
        <v>-9.1207346237549575E-3</v>
      </c>
    </row>
    <row r="254" spans="1:26" ht="18" customHeight="1" x14ac:dyDescent="0.35">
      <c r="A254" s="7">
        <f t="shared" si="67"/>
        <v>12</v>
      </c>
      <c r="B254" s="99" t="s">
        <v>88</v>
      </c>
      <c r="C254" s="96">
        <v>3</v>
      </c>
      <c r="D254" s="7" t="s">
        <v>93</v>
      </c>
      <c r="E254" s="101" t="s">
        <v>131</v>
      </c>
      <c r="F254" s="19" t="s">
        <v>105</v>
      </c>
      <c r="G254" s="19" t="s">
        <v>27</v>
      </c>
      <c r="H254" s="20"/>
      <c r="I254" s="20"/>
      <c r="J254" s="72"/>
      <c r="K254" s="98">
        <v>1.1499999999999999</v>
      </c>
      <c r="L254" s="98">
        <v>1.4</v>
      </c>
      <c r="M254" s="72">
        <f>K254*L254</f>
        <v>1.6099999999999999</v>
      </c>
      <c r="N254" s="72">
        <f>M254-(J253*Q253)-(J252*Q252)</f>
        <v>1.4455843749999997</v>
      </c>
      <c r="O254" s="100">
        <v>2</v>
      </c>
      <c r="P254" s="21">
        <v>450</v>
      </c>
      <c r="Q254" s="100">
        <v>1</v>
      </c>
      <c r="R254" s="16">
        <f>O254*P254*Q254*N254</f>
        <v>1301.0259374999998</v>
      </c>
      <c r="S254" s="24" t="s">
        <v>42</v>
      </c>
      <c r="T254" s="87"/>
      <c r="U254" s="31" t="s">
        <v>89</v>
      </c>
      <c r="V254" s="82">
        <f>O254*Q254*N254</f>
        <v>2.8911687499999994</v>
      </c>
      <c r="X254" s="104">
        <f>PRODUCT(K254:L254,O254,Q254)</f>
        <v>3.2199999999999998</v>
      </c>
      <c r="Y254" s="104">
        <f>SUM(X252:X254)</f>
        <v>2.8908792653762445</v>
      </c>
      <c r="Z254" s="102">
        <f>Y254-N254</f>
        <v>1.4452948903762448</v>
      </c>
    </row>
    <row r="255" spans="1:26" ht="18" customHeight="1" x14ac:dyDescent="0.35">
      <c r="A255" s="7">
        <f t="shared" si="67"/>
        <v>13</v>
      </c>
      <c r="B255" s="99" t="s">
        <v>88</v>
      </c>
      <c r="C255" s="96">
        <v>3</v>
      </c>
      <c r="D255" s="7" t="s">
        <v>93</v>
      </c>
      <c r="E255" s="101" t="s">
        <v>131</v>
      </c>
      <c r="F255" s="19" t="s">
        <v>105</v>
      </c>
      <c r="G255" s="19" t="s">
        <v>16</v>
      </c>
      <c r="H255" s="98" t="s">
        <v>28</v>
      </c>
      <c r="I255" s="20"/>
      <c r="J255" s="72">
        <v>7.8500000000000011E-3</v>
      </c>
      <c r="K255" s="20"/>
      <c r="L255" s="20"/>
      <c r="M255" s="72"/>
      <c r="N255" s="72"/>
      <c r="O255" s="100">
        <v>2</v>
      </c>
      <c r="P255" s="21"/>
      <c r="Q255" s="100">
        <v>2</v>
      </c>
      <c r="R255" s="16">
        <f t="shared" si="65"/>
        <v>0</v>
      </c>
      <c r="S255" s="24" t="s">
        <v>142</v>
      </c>
      <c r="T255" s="87"/>
      <c r="U255" s="31" t="s">
        <v>89</v>
      </c>
      <c r="V255" s="82">
        <f t="shared" si="68"/>
        <v>4</v>
      </c>
      <c r="W255">
        <v>4</v>
      </c>
      <c r="X255" s="104">
        <f t="shared" ref="X255" si="74">-PI()*W255*W255*0.0254*0.0254/4*O255*Q255</f>
        <v>-3.2429278662239852E-2</v>
      </c>
    </row>
    <row r="256" spans="1:26" ht="18" customHeight="1" x14ac:dyDescent="0.35">
      <c r="A256" s="7">
        <f t="shared" si="67"/>
        <v>14</v>
      </c>
      <c r="B256" s="99" t="s">
        <v>88</v>
      </c>
      <c r="C256" s="96">
        <v>3</v>
      </c>
      <c r="D256" s="7" t="s">
        <v>93</v>
      </c>
      <c r="E256" s="101" t="s">
        <v>131</v>
      </c>
      <c r="F256" s="19" t="s">
        <v>105</v>
      </c>
      <c r="G256" s="19" t="s">
        <v>15</v>
      </c>
      <c r="H256" s="98">
        <v>0.4</v>
      </c>
      <c r="I256" s="98">
        <v>0.4</v>
      </c>
      <c r="J256" s="72">
        <f>H256*I256</f>
        <v>0.16000000000000003</v>
      </c>
      <c r="K256" s="20"/>
      <c r="L256" s="20"/>
      <c r="M256" s="72"/>
      <c r="N256" s="72"/>
      <c r="O256" s="100">
        <v>2</v>
      </c>
      <c r="P256" s="21"/>
      <c r="Q256" s="100">
        <v>1</v>
      </c>
      <c r="R256" s="16">
        <f t="shared" si="65"/>
        <v>0</v>
      </c>
      <c r="S256" s="24" t="s">
        <v>42</v>
      </c>
      <c r="T256" s="87"/>
      <c r="U256" s="31" t="s">
        <v>89</v>
      </c>
      <c r="V256" s="82">
        <f t="shared" si="68"/>
        <v>2</v>
      </c>
      <c r="X256" s="104">
        <f t="shared" ref="X256:X260" si="75">-PRODUCT(H256:I256,O256,Q256)</f>
        <v>-0.32000000000000006</v>
      </c>
    </row>
    <row r="257" spans="1:26" ht="18" customHeight="1" x14ac:dyDescent="0.35">
      <c r="A257" s="7">
        <f t="shared" si="67"/>
        <v>15</v>
      </c>
      <c r="B257" s="99" t="s">
        <v>88</v>
      </c>
      <c r="C257" s="96">
        <v>3</v>
      </c>
      <c r="D257" s="7" t="s">
        <v>93</v>
      </c>
      <c r="E257" s="101" t="s">
        <v>131</v>
      </c>
      <c r="F257" s="19" t="s">
        <v>105</v>
      </c>
      <c r="G257" s="19" t="s">
        <v>15</v>
      </c>
      <c r="H257" s="98">
        <v>0.3</v>
      </c>
      <c r="I257" s="98">
        <v>0.75</v>
      </c>
      <c r="J257" s="72">
        <f>H257*I257</f>
        <v>0.22499999999999998</v>
      </c>
      <c r="K257" s="20"/>
      <c r="L257" s="20"/>
      <c r="M257" s="72"/>
      <c r="N257" s="72"/>
      <c r="O257" s="100">
        <v>2</v>
      </c>
      <c r="P257" s="21"/>
      <c r="Q257" s="100">
        <v>1</v>
      </c>
      <c r="R257" s="16">
        <f t="shared" si="65"/>
        <v>0</v>
      </c>
      <c r="S257" s="24" t="s">
        <v>42</v>
      </c>
      <c r="T257" s="87"/>
      <c r="U257" s="31" t="s">
        <v>89</v>
      </c>
      <c r="V257" s="82">
        <f t="shared" si="68"/>
        <v>2</v>
      </c>
      <c r="X257" s="104">
        <f t="shared" si="75"/>
        <v>-0.44999999999999996</v>
      </c>
    </row>
    <row r="258" spans="1:26" ht="18" customHeight="1" x14ac:dyDescent="0.35">
      <c r="A258" s="7">
        <f t="shared" si="67"/>
        <v>16</v>
      </c>
      <c r="B258" s="99" t="s">
        <v>88</v>
      </c>
      <c r="C258" s="96">
        <v>3</v>
      </c>
      <c r="D258" s="7" t="s">
        <v>93</v>
      </c>
      <c r="E258" s="101" t="s">
        <v>131</v>
      </c>
      <c r="F258" s="19" t="s">
        <v>105</v>
      </c>
      <c r="G258" s="19" t="s">
        <v>27</v>
      </c>
      <c r="H258" s="20"/>
      <c r="I258" s="20"/>
      <c r="J258" s="72"/>
      <c r="K258" s="98">
        <v>1.02</v>
      </c>
      <c r="L258" s="98">
        <v>1.25</v>
      </c>
      <c r="M258" s="72">
        <f>K258*L258</f>
        <v>1.2749999999999999</v>
      </c>
      <c r="N258" s="72">
        <f>M258-(J257*Q257)-(J256*Q256)-(J255*Q255)</f>
        <v>0.87429999999999974</v>
      </c>
      <c r="O258" s="100">
        <v>2</v>
      </c>
      <c r="P258" s="21">
        <v>450</v>
      </c>
      <c r="Q258" s="100">
        <v>1</v>
      </c>
      <c r="R258" s="16">
        <f t="shared" si="65"/>
        <v>900</v>
      </c>
      <c r="S258" s="24" t="s">
        <v>42</v>
      </c>
      <c r="T258" s="87"/>
      <c r="U258" s="31" t="s">
        <v>89</v>
      </c>
      <c r="V258" s="82">
        <f t="shared" si="68"/>
        <v>2</v>
      </c>
      <c r="X258" s="104">
        <f>PRODUCT(K258:L258,O258,Q258)</f>
        <v>2.5499999999999998</v>
      </c>
      <c r="Y258" s="104">
        <f>SUM(X255:X258)</f>
        <v>1.7475707213377598</v>
      </c>
      <c r="Z258" s="102">
        <f>Y258-N258</f>
        <v>0.87327072133776007</v>
      </c>
    </row>
    <row r="259" spans="1:26" ht="18" customHeight="1" x14ac:dyDescent="0.35">
      <c r="A259" s="7">
        <f t="shared" si="67"/>
        <v>17</v>
      </c>
      <c r="B259" s="99" t="s">
        <v>88</v>
      </c>
      <c r="C259" s="96">
        <v>4</v>
      </c>
      <c r="D259" s="7" t="s">
        <v>93</v>
      </c>
      <c r="E259" s="101" t="s">
        <v>131</v>
      </c>
      <c r="F259" s="19" t="s">
        <v>106</v>
      </c>
      <c r="G259" s="19" t="s">
        <v>15</v>
      </c>
      <c r="H259" s="98">
        <v>0.4</v>
      </c>
      <c r="I259" s="98">
        <v>0.4</v>
      </c>
      <c r="J259" s="72">
        <f>H259*I259</f>
        <v>0.16000000000000003</v>
      </c>
      <c r="K259" s="20"/>
      <c r="L259" s="20"/>
      <c r="M259" s="72"/>
      <c r="N259" s="72"/>
      <c r="O259" s="100">
        <v>2</v>
      </c>
      <c r="P259" s="21"/>
      <c r="Q259" s="100">
        <v>2</v>
      </c>
      <c r="R259" s="16">
        <f t="shared" si="65"/>
        <v>0</v>
      </c>
      <c r="S259" s="24" t="s">
        <v>42</v>
      </c>
      <c r="T259" s="87"/>
      <c r="U259" s="31" t="s">
        <v>89</v>
      </c>
      <c r="V259" s="82">
        <f t="shared" si="68"/>
        <v>4</v>
      </c>
      <c r="X259" s="104">
        <f t="shared" si="75"/>
        <v>-0.64000000000000012</v>
      </c>
    </row>
    <row r="260" spans="1:26" ht="18" customHeight="1" x14ac:dyDescent="0.35">
      <c r="A260" s="7">
        <f t="shared" si="67"/>
        <v>18</v>
      </c>
      <c r="B260" s="99" t="s">
        <v>88</v>
      </c>
      <c r="C260" s="96">
        <v>4</v>
      </c>
      <c r="D260" s="7" t="s">
        <v>93</v>
      </c>
      <c r="E260" s="101" t="s">
        <v>131</v>
      </c>
      <c r="F260" s="19" t="s">
        <v>106</v>
      </c>
      <c r="G260" s="19" t="s">
        <v>15</v>
      </c>
      <c r="H260" s="98">
        <v>0.3</v>
      </c>
      <c r="I260" s="98">
        <v>0.75</v>
      </c>
      <c r="J260" s="72">
        <f>H260*I260</f>
        <v>0.22499999999999998</v>
      </c>
      <c r="K260" s="20"/>
      <c r="L260" s="20"/>
      <c r="M260" s="72"/>
      <c r="N260" s="72"/>
      <c r="O260" s="100">
        <v>2</v>
      </c>
      <c r="P260" s="21"/>
      <c r="Q260" s="100">
        <v>1</v>
      </c>
      <c r="R260" s="16">
        <f t="shared" si="65"/>
        <v>0</v>
      </c>
      <c r="S260" s="24" t="s">
        <v>42</v>
      </c>
      <c r="T260" s="87"/>
      <c r="U260" s="31" t="s">
        <v>89</v>
      </c>
      <c r="V260" s="82">
        <f t="shared" si="68"/>
        <v>2</v>
      </c>
      <c r="X260" s="104">
        <f t="shared" si="75"/>
        <v>-0.44999999999999996</v>
      </c>
    </row>
    <row r="261" spans="1:26" ht="18" customHeight="1" x14ac:dyDescent="0.35">
      <c r="A261" s="7">
        <f t="shared" si="67"/>
        <v>19</v>
      </c>
      <c r="B261" s="99" t="s">
        <v>88</v>
      </c>
      <c r="C261" s="96">
        <v>4</v>
      </c>
      <c r="D261" s="7" t="s">
        <v>93</v>
      </c>
      <c r="E261" s="101" t="s">
        <v>131</v>
      </c>
      <c r="F261" s="19" t="s">
        <v>106</v>
      </c>
      <c r="G261" s="19" t="s">
        <v>26</v>
      </c>
      <c r="H261" s="98" t="s">
        <v>21</v>
      </c>
      <c r="I261" s="20"/>
      <c r="J261" s="72">
        <v>1.7662499999999998E-2</v>
      </c>
      <c r="K261" s="20"/>
      <c r="L261" s="20"/>
      <c r="M261" s="72"/>
      <c r="N261" s="72"/>
      <c r="O261" s="100">
        <v>2</v>
      </c>
      <c r="P261" s="21"/>
      <c r="Q261" s="100">
        <v>1</v>
      </c>
      <c r="R261" s="16">
        <f t="shared" si="65"/>
        <v>0</v>
      </c>
      <c r="S261" s="24" t="s">
        <v>56</v>
      </c>
      <c r="T261" s="87"/>
      <c r="U261" s="31" t="s">
        <v>89</v>
      </c>
      <c r="V261" s="82">
        <f t="shared" si="68"/>
        <v>2</v>
      </c>
      <c r="W261">
        <v>6</v>
      </c>
      <c r="X261" s="104">
        <f t="shared" ref="X261:X263" si="76">-PI()*W261*W261*0.0254*0.0254/4*O261*Q261</f>
        <v>-3.648293849501983E-2</v>
      </c>
    </row>
    <row r="262" spans="1:26" ht="18" customHeight="1" x14ac:dyDescent="0.35">
      <c r="A262" s="7">
        <f t="shared" si="67"/>
        <v>20</v>
      </c>
      <c r="B262" s="99" t="s">
        <v>88</v>
      </c>
      <c r="C262" s="96">
        <v>4</v>
      </c>
      <c r="D262" s="7" t="s">
        <v>93</v>
      </c>
      <c r="E262" s="101" t="s">
        <v>131</v>
      </c>
      <c r="F262" s="19" t="s">
        <v>106</v>
      </c>
      <c r="G262" s="19" t="s">
        <v>29</v>
      </c>
      <c r="H262" s="98" t="s">
        <v>17</v>
      </c>
      <c r="I262" s="20"/>
      <c r="J262" s="71">
        <v>4.4156249999999994E-3</v>
      </c>
      <c r="K262" s="20"/>
      <c r="L262" s="20"/>
      <c r="M262" s="72"/>
      <c r="N262" s="72"/>
      <c r="O262" s="100">
        <v>2</v>
      </c>
      <c r="P262" s="21"/>
      <c r="Q262" s="100">
        <v>1</v>
      </c>
      <c r="R262" s="16">
        <f t="shared" si="65"/>
        <v>0</v>
      </c>
      <c r="S262" s="24" t="s">
        <v>56</v>
      </c>
      <c r="T262" s="87"/>
      <c r="U262" s="31" t="s">
        <v>89</v>
      </c>
      <c r="V262" s="82">
        <f t="shared" si="68"/>
        <v>2</v>
      </c>
      <c r="W262">
        <v>3</v>
      </c>
      <c r="X262" s="104">
        <f t="shared" si="76"/>
        <v>-9.1207346237549575E-3</v>
      </c>
    </row>
    <row r="263" spans="1:26" ht="18" customHeight="1" x14ac:dyDescent="0.35">
      <c r="A263" s="7">
        <f t="shared" si="67"/>
        <v>21</v>
      </c>
      <c r="B263" s="99" t="s">
        <v>88</v>
      </c>
      <c r="C263" s="96">
        <v>4</v>
      </c>
      <c r="D263" s="7" t="s">
        <v>93</v>
      </c>
      <c r="E263" s="101" t="s">
        <v>131</v>
      </c>
      <c r="F263" s="19" t="s">
        <v>106</v>
      </c>
      <c r="G263" s="19" t="s">
        <v>16</v>
      </c>
      <c r="H263" s="98" t="s">
        <v>28</v>
      </c>
      <c r="I263" s="20"/>
      <c r="J263" s="72">
        <v>7.8500000000000011E-3</v>
      </c>
      <c r="K263" s="20"/>
      <c r="L263" s="20"/>
      <c r="M263" s="72"/>
      <c r="N263" s="72"/>
      <c r="O263" s="100">
        <v>2</v>
      </c>
      <c r="P263" s="21"/>
      <c r="Q263" s="100">
        <v>2</v>
      </c>
      <c r="R263" s="16">
        <f t="shared" si="65"/>
        <v>0</v>
      </c>
      <c r="S263" s="24" t="s">
        <v>142</v>
      </c>
      <c r="T263" s="87"/>
      <c r="U263" s="31" t="s">
        <v>89</v>
      </c>
      <c r="V263" s="82">
        <f t="shared" si="68"/>
        <v>4</v>
      </c>
      <c r="W263">
        <v>4</v>
      </c>
      <c r="X263" s="104">
        <f t="shared" si="76"/>
        <v>-3.2429278662239852E-2</v>
      </c>
    </row>
    <row r="264" spans="1:26" ht="18" customHeight="1" x14ac:dyDescent="0.35">
      <c r="A264" s="7">
        <f t="shared" si="67"/>
        <v>22</v>
      </c>
      <c r="B264" s="99" t="s">
        <v>88</v>
      </c>
      <c r="C264" s="96">
        <v>4</v>
      </c>
      <c r="D264" s="7" t="s">
        <v>93</v>
      </c>
      <c r="E264" s="101" t="s">
        <v>131</v>
      </c>
      <c r="F264" s="19" t="s">
        <v>106</v>
      </c>
      <c r="G264" s="19" t="s">
        <v>27</v>
      </c>
      <c r="H264" s="20"/>
      <c r="I264" s="20"/>
      <c r="J264" s="72"/>
      <c r="K264" s="98">
        <v>0.85</v>
      </c>
      <c r="L264" s="98">
        <v>2.65</v>
      </c>
      <c r="M264" s="72">
        <f>K264*L264</f>
        <v>2.2524999999999999</v>
      </c>
      <c r="N264" s="72">
        <f>M264-(J263*Q263)-(J262*Q262)-(J261*Q261)-(J260*Q260)-(J259*Q259)</f>
        <v>1.6697218749999998</v>
      </c>
      <c r="O264" s="100">
        <v>2</v>
      </c>
      <c r="P264" s="21">
        <v>450</v>
      </c>
      <c r="Q264" s="100">
        <v>1</v>
      </c>
      <c r="R264" s="16">
        <f>O264*P264*Q264*N264</f>
        <v>1502.7496874999997</v>
      </c>
      <c r="S264" s="24" t="s">
        <v>42</v>
      </c>
      <c r="T264" s="87"/>
      <c r="U264" s="31" t="s">
        <v>89</v>
      </c>
      <c r="V264" s="82">
        <f>O264*Q264*N264</f>
        <v>3.3394437499999996</v>
      </c>
      <c r="X264" s="104">
        <f>PRODUCT(K264:L264,O264,Q264)</f>
        <v>4.5049999999999999</v>
      </c>
      <c r="Y264" s="104">
        <f>SUM(X259:X264)</f>
        <v>3.3369670482189853</v>
      </c>
      <c r="Z264" s="102">
        <f>Y264-N264</f>
        <v>1.6672451732189855</v>
      </c>
    </row>
    <row r="265" spans="1:26" ht="18" customHeight="1" x14ac:dyDescent="0.35">
      <c r="U265" s="31" t="s">
        <v>67</v>
      </c>
    </row>
    <row r="266" spans="1:26" ht="18" customHeight="1" x14ac:dyDescent="0.35">
      <c r="A266" s="8" t="s">
        <v>68</v>
      </c>
      <c r="B266" s="91"/>
      <c r="C266" s="92"/>
      <c r="U266" s="31" t="s">
        <v>67</v>
      </c>
    </row>
    <row r="267" spans="1:26" ht="18" customHeight="1" x14ac:dyDescent="0.35">
      <c r="A267" s="7">
        <v>1</v>
      </c>
      <c r="B267" s="99" t="s">
        <v>87</v>
      </c>
      <c r="C267" s="96"/>
      <c r="D267" s="7" t="s">
        <v>70</v>
      </c>
      <c r="E267" s="101" t="s">
        <v>138</v>
      </c>
      <c r="F267" s="19" t="s">
        <v>107</v>
      </c>
      <c r="G267" s="19" t="s">
        <v>16</v>
      </c>
      <c r="H267" s="98" t="s">
        <v>94</v>
      </c>
      <c r="I267" s="20"/>
      <c r="J267" s="74">
        <v>7.3024624999999996E-2</v>
      </c>
      <c r="K267" s="20"/>
      <c r="L267" s="20"/>
      <c r="M267" s="72"/>
      <c r="N267" s="72"/>
      <c r="O267" s="100">
        <v>2</v>
      </c>
      <c r="P267" s="21"/>
      <c r="Q267" s="100">
        <v>2</v>
      </c>
      <c r="R267" s="16">
        <f t="shared" ref="R267:R291" si="77">O267*P267*Q267</f>
        <v>0</v>
      </c>
      <c r="S267" s="24" t="s">
        <v>142</v>
      </c>
      <c r="T267" s="34" t="s">
        <v>87</v>
      </c>
      <c r="U267" s="31" t="s">
        <v>67</v>
      </c>
      <c r="V267" s="82">
        <f>O267*Q267</f>
        <v>4</v>
      </c>
      <c r="W267">
        <v>12</v>
      </c>
      <c r="X267" s="104">
        <f t="shared" ref="X267" si="78">-PI()*W267*W267*0.0254*0.0254/4*O267*Q267</f>
        <v>-0.29186350796015864</v>
      </c>
    </row>
    <row r="268" spans="1:26" ht="18" customHeight="1" x14ac:dyDescent="0.35">
      <c r="A268" s="7">
        <f t="shared" ref="A268:A292" si="79">A267+1</f>
        <v>2</v>
      </c>
      <c r="B268" s="99" t="s">
        <v>87</v>
      </c>
      <c r="C268" s="96"/>
      <c r="D268" s="7" t="s">
        <v>70</v>
      </c>
      <c r="E268" s="101" t="s">
        <v>138</v>
      </c>
      <c r="F268" s="19" t="s">
        <v>107</v>
      </c>
      <c r="G268" s="19" t="s">
        <v>24</v>
      </c>
      <c r="H268" s="98" t="s">
        <v>30</v>
      </c>
      <c r="I268" s="20"/>
      <c r="J268" s="74">
        <v>1.3266499999999999E-4</v>
      </c>
      <c r="K268" s="20"/>
      <c r="L268" s="20"/>
      <c r="M268" s="72"/>
      <c r="N268" s="72"/>
      <c r="O268" s="100">
        <v>2</v>
      </c>
      <c r="P268" s="21"/>
      <c r="Q268" s="100">
        <v>6</v>
      </c>
      <c r="R268" s="16">
        <f t="shared" si="77"/>
        <v>0</v>
      </c>
      <c r="S268" s="24" t="s">
        <v>142</v>
      </c>
      <c r="T268" s="87"/>
      <c r="U268" s="31" t="s">
        <v>67</v>
      </c>
      <c r="V268" s="82">
        <f t="shared" ref="V268:V292" si="80">O268*Q268</f>
        <v>12</v>
      </c>
      <c r="W268">
        <v>0.5</v>
      </c>
      <c r="X268" s="104">
        <f t="shared" ref="X268" si="81">-PI()*W268*W268*0.0254*0.0254/4*O268*Q268</f>
        <v>-1.5201224372924931E-3</v>
      </c>
    </row>
    <row r="269" spans="1:26" ht="18" customHeight="1" x14ac:dyDescent="0.35">
      <c r="A269" s="7">
        <f t="shared" si="79"/>
        <v>3</v>
      </c>
      <c r="B269" s="99" t="s">
        <v>87</v>
      </c>
      <c r="C269" s="96"/>
      <c r="D269" s="7" t="s">
        <v>70</v>
      </c>
      <c r="E269" s="101" t="s">
        <v>138</v>
      </c>
      <c r="F269" s="19" t="s">
        <v>107</v>
      </c>
      <c r="G269" s="19" t="s">
        <v>27</v>
      </c>
      <c r="H269" s="20"/>
      <c r="I269" s="20"/>
      <c r="J269" s="72"/>
      <c r="K269" s="98">
        <v>0.7</v>
      </c>
      <c r="L269" s="98">
        <v>2.6</v>
      </c>
      <c r="M269" s="72">
        <f>K269*L269</f>
        <v>1.8199999999999998</v>
      </c>
      <c r="N269" s="72">
        <f>M269-(J268*Q268)-(J267*Q267)</f>
        <v>1.6731547599999999</v>
      </c>
      <c r="O269" s="100">
        <v>2</v>
      </c>
      <c r="P269" s="21">
        <v>450</v>
      </c>
      <c r="Q269" s="100">
        <v>1</v>
      </c>
      <c r="R269" s="16">
        <f>O269*P269*Q269*N269</f>
        <v>1505.8392839999999</v>
      </c>
      <c r="S269" s="24" t="s">
        <v>42</v>
      </c>
      <c r="T269" s="87"/>
      <c r="U269" s="31" t="s">
        <v>67</v>
      </c>
      <c r="V269" s="82">
        <f>O269*Q269*N269</f>
        <v>3.3463095199999997</v>
      </c>
      <c r="X269" s="104">
        <f>PRODUCT(K269:L269,O269,Q269)</f>
        <v>3.6399999999999997</v>
      </c>
      <c r="Y269" s="104">
        <f>SUM(X267:X269)</f>
        <v>3.3466163696025486</v>
      </c>
      <c r="Z269" s="102">
        <f>Y269-N269</f>
        <v>1.6734616096025487</v>
      </c>
    </row>
    <row r="270" spans="1:26" ht="18" customHeight="1" x14ac:dyDescent="0.35">
      <c r="A270" s="7">
        <f t="shared" si="79"/>
        <v>4</v>
      </c>
      <c r="B270" s="99" t="s">
        <v>87</v>
      </c>
      <c r="C270" s="96"/>
      <c r="D270" s="7" t="s">
        <v>69</v>
      </c>
      <c r="E270" s="101" t="s">
        <v>138</v>
      </c>
      <c r="F270" s="19" t="s">
        <v>107</v>
      </c>
      <c r="G270" s="19" t="s">
        <v>16</v>
      </c>
      <c r="H270" s="98" t="s">
        <v>94</v>
      </c>
      <c r="I270" s="20"/>
      <c r="J270" s="74">
        <v>7.3024624999999996E-2</v>
      </c>
      <c r="K270" s="20"/>
      <c r="L270" s="20"/>
      <c r="M270" s="72"/>
      <c r="N270" s="72"/>
      <c r="O270" s="100">
        <v>2</v>
      </c>
      <c r="P270" s="21"/>
      <c r="Q270" s="100">
        <v>2</v>
      </c>
      <c r="R270" s="16">
        <f t="shared" si="77"/>
        <v>0</v>
      </c>
      <c r="S270" s="24" t="s">
        <v>142</v>
      </c>
      <c r="T270" s="87"/>
      <c r="U270" s="31" t="s">
        <v>67</v>
      </c>
      <c r="V270" s="82">
        <f t="shared" si="80"/>
        <v>4</v>
      </c>
      <c r="W270">
        <v>12</v>
      </c>
      <c r="X270" s="104">
        <f t="shared" ref="X270:X271" si="82">-PI()*W270*W270*0.0254*0.0254/4*O270*Q270</f>
        <v>-0.29186350796015864</v>
      </c>
    </row>
    <row r="271" spans="1:26" ht="18" customHeight="1" x14ac:dyDescent="0.35">
      <c r="A271" s="7">
        <f t="shared" si="79"/>
        <v>5</v>
      </c>
      <c r="B271" s="99" t="s">
        <v>87</v>
      </c>
      <c r="C271" s="96"/>
      <c r="D271" s="7" t="s">
        <v>69</v>
      </c>
      <c r="E271" s="101" t="s">
        <v>138</v>
      </c>
      <c r="F271" s="19" t="s">
        <v>107</v>
      </c>
      <c r="G271" s="19" t="s">
        <v>24</v>
      </c>
      <c r="H271" s="98" t="s">
        <v>30</v>
      </c>
      <c r="I271" s="20"/>
      <c r="J271" s="74">
        <v>1.3266499999999999E-4</v>
      </c>
      <c r="K271" s="20"/>
      <c r="L271" s="20"/>
      <c r="M271" s="72"/>
      <c r="N271" s="72"/>
      <c r="O271" s="100">
        <v>2</v>
      </c>
      <c r="P271" s="21"/>
      <c r="Q271" s="100">
        <v>5</v>
      </c>
      <c r="R271" s="16">
        <f t="shared" si="77"/>
        <v>0</v>
      </c>
      <c r="S271" s="24" t="s">
        <v>142</v>
      </c>
      <c r="T271" s="87"/>
      <c r="U271" s="31" t="s">
        <v>67</v>
      </c>
      <c r="V271" s="82">
        <f t="shared" si="80"/>
        <v>10</v>
      </c>
      <c r="W271">
        <v>0.5</v>
      </c>
      <c r="X271" s="104">
        <f t="shared" si="82"/>
        <v>-1.2667686977437442E-3</v>
      </c>
    </row>
    <row r="272" spans="1:26" ht="18" customHeight="1" x14ac:dyDescent="0.35">
      <c r="A272" s="7">
        <f t="shared" si="79"/>
        <v>6</v>
      </c>
      <c r="B272" s="99" t="s">
        <v>87</v>
      </c>
      <c r="C272" s="96"/>
      <c r="D272" s="7" t="s">
        <v>69</v>
      </c>
      <c r="E272" s="101" t="s">
        <v>138</v>
      </c>
      <c r="F272" s="19" t="s">
        <v>107</v>
      </c>
      <c r="G272" s="19" t="s">
        <v>27</v>
      </c>
      <c r="H272" s="20"/>
      <c r="I272" s="20"/>
      <c r="J272" s="72"/>
      <c r="K272" s="98">
        <v>0.7</v>
      </c>
      <c r="L272" s="98">
        <v>2.6</v>
      </c>
      <c r="M272" s="72">
        <f>K272*L272</f>
        <v>1.8199999999999998</v>
      </c>
      <c r="N272" s="72">
        <f>M272-(J271*Q271)-(J270*Q270)</f>
        <v>1.6732874249999998</v>
      </c>
      <c r="O272" s="100">
        <v>2</v>
      </c>
      <c r="P272" s="21">
        <v>450</v>
      </c>
      <c r="Q272" s="100">
        <v>1</v>
      </c>
      <c r="R272" s="16">
        <f>O272*P272*Q272*N272</f>
        <v>1505.9586824999999</v>
      </c>
      <c r="S272" s="24" t="s">
        <v>42</v>
      </c>
      <c r="T272" s="87"/>
      <c r="U272" s="31" t="s">
        <v>67</v>
      </c>
      <c r="V272" s="82">
        <f>O272*Q272*N272</f>
        <v>3.3465748499999997</v>
      </c>
      <c r="X272" s="104">
        <f>PRODUCT(K272:L272,O272,Q272)</f>
        <v>3.6399999999999997</v>
      </c>
      <c r="Y272" s="104">
        <f>SUM(X270:X272)</f>
        <v>3.3468697233420972</v>
      </c>
      <c r="Z272" s="102">
        <f>Y272-N272</f>
        <v>1.6735822983420974</v>
      </c>
    </row>
    <row r="273" spans="1:26" ht="18" customHeight="1" x14ac:dyDescent="0.35">
      <c r="A273" s="7">
        <f t="shared" si="79"/>
        <v>7</v>
      </c>
      <c r="B273" s="99" t="s">
        <v>87</v>
      </c>
      <c r="C273" s="96"/>
      <c r="D273" s="7" t="s">
        <v>92</v>
      </c>
      <c r="E273" s="101" t="s">
        <v>136</v>
      </c>
      <c r="F273" s="19" t="s">
        <v>107</v>
      </c>
      <c r="G273" s="19" t="s">
        <v>16</v>
      </c>
      <c r="H273" s="98" t="s">
        <v>94</v>
      </c>
      <c r="I273" s="20"/>
      <c r="J273" s="74">
        <v>7.3024624999999996E-2</v>
      </c>
      <c r="K273" s="20"/>
      <c r="L273" s="20"/>
      <c r="M273" s="72"/>
      <c r="N273" s="72"/>
      <c r="O273" s="100">
        <v>2</v>
      </c>
      <c r="P273" s="21"/>
      <c r="Q273" s="100">
        <v>2</v>
      </c>
      <c r="R273" s="16">
        <f t="shared" si="77"/>
        <v>0</v>
      </c>
      <c r="S273" s="24" t="s">
        <v>142</v>
      </c>
      <c r="T273" s="87"/>
      <c r="U273" s="31" t="s">
        <v>67</v>
      </c>
      <c r="V273" s="82">
        <f t="shared" si="80"/>
        <v>4</v>
      </c>
      <c r="W273">
        <v>12</v>
      </c>
      <c r="X273" s="104">
        <f t="shared" ref="X273:X274" si="83">-PI()*W273*W273*0.0254*0.0254/4*O273*Q273</f>
        <v>-0.29186350796015864</v>
      </c>
    </row>
    <row r="274" spans="1:26" ht="18" customHeight="1" x14ac:dyDescent="0.35">
      <c r="A274" s="7">
        <f t="shared" si="79"/>
        <v>8</v>
      </c>
      <c r="B274" s="99" t="s">
        <v>87</v>
      </c>
      <c r="C274" s="96"/>
      <c r="D274" s="7" t="s">
        <v>92</v>
      </c>
      <c r="E274" s="101" t="s">
        <v>136</v>
      </c>
      <c r="F274" s="19" t="s">
        <v>107</v>
      </c>
      <c r="G274" s="19" t="s">
        <v>24</v>
      </c>
      <c r="H274" s="98" t="s">
        <v>30</v>
      </c>
      <c r="I274" s="20"/>
      <c r="J274" s="74">
        <v>1.3266499999999999E-4</v>
      </c>
      <c r="K274" s="20"/>
      <c r="L274" s="20"/>
      <c r="M274" s="72"/>
      <c r="N274" s="72"/>
      <c r="O274" s="100">
        <v>2</v>
      </c>
      <c r="P274" s="21"/>
      <c r="Q274" s="100">
        <v>3</v>
      </c>
      <c r="R274" s="16">
        <f t="shared" si="77"/>
        <v>0</v>
      </c>
      <c r="S274" s="24" t="s">
        <v>142</v>
      </c>
      <c r="T274" s="87"/>
      <c r="U274" s="31" t="s">
        <v>67</v>
      </c>
      <c r="V274" s="82">
        <f t="shared" si="80"/>
        <v>6</v>
      </c>
      <c r="W274">
        <v>0.5</v>
      </c>
      <c r="X274" s="104">
        <f t="shared" si="83"/>
        <v>-7.6006121864624653E-4</v>
      </c>
    </row>
    <row r="275" spans="1:26" ht="18" customHeight="1" x14ac:dyDescent="0.35">
      <c r="A275" s="7">
        <f t="shared" si="79"/>
        <v>9</v>
      </c>
      <c r="B275" s="99" t="s">
        <v>87</v>
      </c>
      <c r="C275" s="96"/>
      <c r="D275" s="7" t="s">
        <v>92</v>
      </c>
      <c r="E275" s="101" t="s">
        <v>136</v>
      </c>
      <c r="F275" s="19" t="s">
        <v>107</v>
      </c>
      <c r="G275" s="19" t="s">
        <v>27</v>
      </c>
      <c r="H275" s="20"/>
      <c r="I275" s="20"/>
      <c r="J275" s="72"/>
      <c r="K275" s="98">
        <v>0.55000000000000004</v>
      </c>
      <c r="L275" s="98">
        <v>1.1499999999999999</v>
      </c>
      <c r="M275" s="72">
        <f>K275*L275</f>
        <v>0.63249999999999995</v>
      </c>
      <c r="N275" s="72">
        <f>M275-(J274*Q274)-(J273*Q273)</f>
        <v>0.48605275499999989</v>
      </c>
      <c r="O275" s="100">
        <v>2</v>
      </c>
      <c r="P275" s="21">
        <v>310</v>
      </c>
      <c r="Q275" s="100">
        <v>1</v>
      </c>
      <c r="R275" s="16">
        <f t="shared" si="77"/>
        <v>620</v>
      </c>
      <c r="S275" s="24" t="s">
        <v>42</v>
      </c>
      <c r="T275" s="87"/>
      <c r="U275" s="31" t="s">
        <v>67</v>
      </c>
      <c r="V275" s="82">
        <f t="shared" si="80"/>
        <v>2</v>
      </c>
      <c r="X275" s="104">
        <f>PRODUCT(K275:L275,O275,Q275)</f>
        <v>1.2649999999999999</v>
      </c>
      <c r="Y275" s="104">
        <f>SUM(X273:X275)</f>
        <v>0.97237643082119507</v>
      </c>
      <c r="Z275" s="102">
        <f>Y275-N275</f>
        <v>0.48632367582119518</v>
      </c>
    </row>
    <row r="276" spans="1:26" ht="18" customHeight="1" x14ac:dyDescent="0.35">
      <c r="A276" s="7">
        <f t="shared" si="79"/>
        <v>10</v>
      </c>
      <c r="B276" s="99" t="s">
        <v>87</v>
      </c>
      <c r="C276" s="96"/>
      <c r="D276" s="7" t="s">
        <v>91</v>
      </c>
      <c r="E276" s="101" t="s">
        <v>136</v>
      </c>
      <c r="F276" s="19" t="s">
        <v>107</v>
      </c>
      <c r="G276" s="19" t="s">
        <v>16</v>
      </c>
      <c r="H276" s="98" t="s">
        <v>94</v>
      </c>
      <c r="I276" s="20"/>
      <c r="J276" s="74">
        <v>7.3024624999999996E-2</v>
      </c>
      <c r="K276" s="20"/>
      <c r="L276" s="20"/>
      <c r="M276" s="72"/>
      <c r="N276" s="72"/>
      <c r="O276" s="100">
        <v>2</v>
      </c>
      <c r="P276" s="21"/>
      <c r="Q276" s="100">
        <v>2</v>
      </c>
      <c r="R276" s="16">
        <f t="shared" si="77"/>
        <v>0</v>
      </c>
      <c r="S276" s="24" t="s">
        <v>142</v>
      </c>
      <c r="T276" s="87"/>
      <c r="U276" s="31" t="s">
        <v>67</v>
      </c>
      <c r="V276" s="82">
        <f t="shared" si="80"/>
        <v>4</v>
      </c>
      <c r="W276">
        <v>12</v>
      </c>
      <c r="X276" s="104">
        <f t="shared" ref="X276" si="84">-PI()*W276*W276*0.0254*0.0254/4*O276*Q276</f>
        <v>-0.29186350796015864</v>
      </c>
    </row>
    <row r="277" spans="1:26" ht="18" customHeight="1" x14ac:dyDescent="0.35">
      <c r="A277" s="7">
        <f t="shared" si="79"/>
        <v>11</v>
      </c>
      <c r="B277" s="99" t="s">
        <v>87</v>
      </c>
      <c r="C277" s="96"/>
      <c r="D277" s="7" t="s">
        <v>91</v>
      </c>
      <c r="E277" s="101" t="s">
        <v>136</v>
      </c>
      <c r="F277" s="19" t="s">
        <v>107</v>
      </c>
      <c r="G277" s="19" t="s">
        <v>27</v>
      </c>
      <c r="H277" s="20"/>
      <c r="I277" s="20"/>
      <c r="J277" s="72"/>
      <c r="K277" s="98">
        <v>0.68</v>
      </c>
      <c r="L277" s="98">
        <v>1.04</v>
      </c>
      <c r="M277" s="72">
        <f>K277*L277</f>
        <v>0.70720000000000005</v>
      </c>
      <c r="N277" s="72">
        <f t="shared" ref="N277" si="85">M277-(J276*Q276)</f>
        <v>0.56115075000000003</v>
      </c>
      <c r="O277" s="100">
        <v>2</v>
      </c>
      <c r="P277" s="21">
        <v>340</v>
      </c>
      <c r="Q277" s="100">
        <v>1</v>
      </c>
      <c r="R277" s="16">
        <f t="shared" si="77"/>
        <v>680</v>
      </c>
      <c r="S277" s="24" t="s">
        <v>42</v>
      </c>
      <c r="T277" s="87"/>
      <c r="U277" s="31" t="s">
        <v>67</v>
      </c>
      <c r="V277" s="82">
        <f t="shared" si="80"/>
        <v>2</v>
      </c>
      <c r="X277" s="104">
        <f>PRODUCT(K277:L277,O277,Q277)</f>
        <v>1.4144000000000001</v>
      </c>
      <c r="Y277" s="104">
        <f>SUM(X276:X277)</f>
        <v>1.1225364920398415</v>
      </c>
      <c r="Z277" s="102">
        <f>Y277-N277</f>
        <v>0.56138574203984148</v>
      </c>
    </row>
    <row r="278" spans="1:26" ht="18" customHeight="1" x14ac:dyDescent="0.35">
      <c r="A278" s="7">
        <f t="shared" si="79"/>
        <v>12</v>
      </c>
      <c r="B278" s="99" t="s">
        <v>87</v>
      </c>
      <c r="C278" s="96"/>
      <c r="D278" s="7" t="s">
        <v>90</v>
      </c>
      <c r="E278" s="101" t="s">
        <v>137</v>
      </c>
      <c r="F278" s="19" t="s">
        <v>107</v>
      </c>
      <c r="G278" s="19" t="s">
        <v>16</v>
      </c>
      <c r="H278" s="98" t="s">
        <v>94</v>
      </c>
      <c r="I278" s="20"/>
      <c r="J278" s="74">
        <v>7.3024624999999996E-2</v>
      </c>
      <c r="K278" s="20"/>
      <c r="L278" s="20"/>
      <c r="M278" s="72"/>
      <c r="N278" s="72"/>
      <c r="O278" s="100">
        <v>2</v>
      </c>
      <c r="P278" s="21"/>
      <c r="Q278" s="100">
        <v>2</v>
      </c>
      <c r="R278" s="16">
        <f t="shared" si="77"/>
        <v>0</v>
      </c>
      <c r="S278" s="24" t="s">
        <v>142</v>
      </c>
      <c r="T278" s="87"/>
      <c r="U278" s="31" t="s">
        <v>67</v>
      </c>
      <c r="V278" s="82">
        <f t="shared" si="80"/>
        <v>4</v>
      </c>
      <c r="W278">
        <v>12</v>
      </c>
      <c r="X278" s="104">
        <f t="shared" ref="X278:X279" si="86">-PI()*W278*W278*0.0254*0.0254/4*O278*Q278</f>
        <v>-0.29186350796015864</v>
      </c>
    </row>
    <row r="279" spans="1:26" ht="18" customHeight="1" x14ac:dyDescent="0.35">
      <c r="A279" s="7">
        <f t="shared" si="79"/>
        <v>13</v>
      </c>
      <c r="B279" s="99" t="s">
        <v>87</v>
      </c>
      <c r="C279" s="96"/>
      <c r="D279" s="7" t="s">
        <v>90</v>
      </c>
      <c r="E279" s="101" t="s">
        <v>137</v>
      </c>
      <c r="F279" s="19" t="s">
        <v>107</v>
      </c>
      <c r="G279" s="19" t="s">
        <v>24</v>
      </c>
      <c r="H279" s="98" t="s">
        <v>30</v>
      </c>
      <c r="I279" s="20"/>
      <c r="J279" s="74">
        <v>1.3266499999999999E-4</v>
      </c>
      <c r="K279" s="20"/>
      <c r="L279" s="20"/>
      <c r="M279" s="72"/>
      <c r="N279" s="72"/>
      <c r="O279" s="100">
        <v>2</v>
      </c>
      <c r="P279" s="21"/>
      <c r="Q279" s="100">
        <v>5</v>
      </c>
      <c r="R279" s="16">
        <f t="shared" si="77"/>
        <v>0</v>
      </c>
      <c r="S279" s="24" t="s">
        <v>142</v>
      </c>
      <c r="T279" s="87"/>
      <c r="U279" s="31" t="s">
        <v>67</v>
      </c>
      <c r="V279" s="82">
        <f t="shared" si="80"/>
        <v>10</v>
      </c>
      <c r="W279">
        <v>0.5</v>
      </c>
      <c r="X279" s="104">
        <f t="shared" si="86"/>
        <v>-1.2667686977437442E-3</v>
      </c>
    </row>
    <row r="280" spans="1:26" ht="18" customHeight="1" x14ac:dyDescent="0.35">
      <c r="A280" s="7">
        <f t="shared" si="79"/>
        <v>14</v>
      </c>
      <c r="B280" s="99" t="s">
        <v>87</v>
      </c>
      <c r="C280" s="96"/>
      <c r="D280" s="7" t="s">
        <v>90</v>
      </c>
      <c r="E280" s="101" t="s">
        <v>137</v>
      </c>
      <c r="F280" s="19" t="s">
        <v>107</v>
      </c>
      <c r="G280" s="19" t="s">
        <v>27</v>
      </c>
      <c r="H280" s="20"/>
      <c r="I280" s="20"/>
      <c r="J280" s="72"/>
      <c r="K280" s="98">
        <v>0.7</v>
      </c>
      <c r="L280" s="98">
        <v>0.9</v>
      </c>
      <c r="M280" s="72">
        <f>K280*L280</f>
        <v>0.63</v>
      </c>
      <c r="N280" s="72">
        <f>M280-(J279*Q279)-(J278*Q278)</f>
        <v>0.48328742499999999</v>
      </c>
      <c r="O280" s="100">
        <v>2</v>
      </c>
      <c r="P280" s="21">
        <v>310</v>
      </c>
      <c r="Q280" s="100">
        <v>1</v>
      </c>
      <c r="R280" s="16">
        <f t="shared" si="77"/>
        <v>620</v>
      </c>
      <c r="S280" s="24" t="s">
        <v>42</v>
      </c>
      <c r="T280" s="87"/>
      <c r="U280" s="31" t="s">
        <v>67</v>
      </c>
      <c r="V280" s="82">
        <f t="shared" si="80"/>
        <v>2</v>
      </c>
      <c r="X280" s="104">
        <f>PRODUCT(K280:L280,O280,Q280)</f>
        <v>1.26</v>
      </c>
      <c r="Y280" s="104">
        <f>SUM(X278:X280)</f>
        <v>0.96686972334209764</v>
      </c>
      <c r="Z280" s="102">
        <f>Y280-N280</f>
        <v>0.48358229834209765</v>
      </c>
    </row>
    <row r="281" spans="1:26" ht="18" customHeight="1" x14ac:dyDescent="0.35">
      <c r="A281" s="7">
        <f t="shared" si="79"/>
        <v>15</v>
      </c>
      <c r="B281" s="99" t="s">
        <v>87</v>
      </c>
      <c r="C281" s="96"/>
      <c r="D281" s="7" t="s">
        <v>57</v>
      </c>
      <c r="E281" s="101" t="s">
        <v>137</v>
      </c>
      <c r="F281" s="19" t="s">
        <v>107</v>
      </c>
      <c r="G281" s="19" t="s">
        <v>16</v>
      </c>
      <c r="H281" s="98" t="s">
        <v>94</v>
      </c>
      <c r="I281" s="20"/>
      <c r="J281" s="74">
        <v>7.3024624999999996E-2</v>
      </c>
      <c r="K281" s="20"/>
      <c r="L281" s="20"/>
      <c r="M281" s="72"/>
      <c r="N281" s="72"/>
      <c r="O281" s="100">
        <v>2</v>
      </c>
      <c r="P281" s="21"/>
      <c r="Q281" s="100">
        <v>2</v>
      </c>
      <c r="R281" s="16">
        <f t="shared" si="77"/>
        <v>0</v>
      </c>
      <c r="S281" s="24" t="s">
        <v>142</v>
      </c>
      <c r="T281" s="87"/>
      <c r="U281" s="31" t="s">
        <v>67</v>
      </c>
      <c r="V281" s="82">
        <f t="shared" si="80"/>
        <v>4</v>
      </c>
      <c r="W281">
        <v>12</v>
      </c>
      <c r="X281" s="104">
        <f t="shared" ref="X281:X282" si="87">-PI()*W281*W281*0.0254*0.0254/4*O281*Q281</f>
        <v>-0.29186350796015864</v>
      </c>
    </row>
    <row r="282" spans="1:26" ht="18" customHeight="1" x14ac:dyDescent="0.35">
      <c r="A282" s="7">
        <f t="shared" si="79"/>
        <v>16</v>
      </c>
      <c r="B282" s="99" t="s">
        <v>87</v>
      </c>
      <c r="C282" s="96"/>
      <c r="D282" s="7" t="s">
        <v>57</v>
      </c>
      <c r="E282" s="101" t="s">
        <v>137</v>
      </c>
      <c r="F282" s="19" t="s">
        <v>107</v>
      </c>
      <c r="G282" s="19" t="s">
        <v>24</v>
      </c>
      <c r="H282" s="98" t="s">
        <v>30</v>
      </c>
      <c r="I282" s="20"/>
      <c r="J282" s="74">
        <v>1.3266499999999999E-4</v>
      </c>
      <c r="K282" s="20"/>
      <c r="L282" s="20"/>
      <c r="M282" s="72"/>
      <c r="N282" s="72"/>
      <c r="O282" s="100">
        <v>2</v>
      </c>
      <c r="P282" s="21"/>
      <c r="Q282" s="100">
        <v>6</v>
      </c>
      <c r="R282" s="16">
        <f t="shared" si="77"/>
        <v>0</v>
      </c>
      <c r="S282" s="24" t="s">
        <v>142</v>
      </c>
      <c r="T282" s="87"/>
      <c r="U282" s="31" t="s">
        <v>67</v>
      </c>
      <c r="V282" s="82">
        <f t="shared" si="80"/>
        <v>12</v>
      </c>
      <c r="W282">
        <v>0.5</v>
      </c>
      <c r="X282" s="104">
        <f t="shared" si="87"/>
        <v>-1.5201224372924931E-3</v>
      </c>
    </row>
    <row r="283" spans="1:26" ht="18" customHeight="1" x14ac:dyDescent="0.35">
      <c r="A283" s="7">
        <f t="shared" si="79"/>
        <v>17</v>
      </c>
      <c r="B283" s="99" t="s">
        <v>87</v>
      </c>
      <c r="C283" s="96"/>
      <c r="D283" s="7" t="s">
        <v>57</v>
      </c>
      <c r="E283" s="101" t="s">
        <v>137</v>
      </c>
      <c r="F283" s="19" t="s">
        <v>107</v>
      </c>
      <c r="G283" s="19" t="s">
        <v>27</v>
      </c>
      <c r="H283" s="20"/>
      <c r="I283" s="20"/>
      <c r="J283" s="72"/>
      <c r="K283" s="98">
        <v>0.7</v>
      </c>
      <c r="L283" s="98">
        <v>0.95</v>
      </c>
      <c r="M283" s="72">
        <f>K283*L283</f>
        <v>0.66499999999999992</v>
      </c>
      <c r="N283" s="72">
        <f>M283-(J282*Q282)-(J281*Q281)</f>
        <v>0.51815475999999994</v>
      </c>
      <c r="O283" s="100">
        <v>2</v>
      </c>
      <c r="P283" s="21">
        <v>340</v>
      </c>
      <c r="Q283" s="100">
        <v>1</v>
      </c>
      <c r="R283" s="16">
        <f t="shared" si="77"/>
        <v>680</v>
      </c>
      <c r="S283" s="24" t="s">
        <v>42</v>
      </c>
      <c r="T283" s="87"/>
      <c r="U283" s="31" t="s">
        <v>67</v>
      </c>
      <c r="V283" s="82">
        <f t="shared" si="80"/>
        <v>2</v>
      </c>
      <c r="X283" s="104">
        <f>PRODUCT(K283:L283,O283,Q283)</f>
        <v>1.3299999999999998</v>
      </c>
      <c r="Y283" s="104">
        <f>SUM(X281:X283)</f>
        <v>1.0366163696025488</v>
      </c>
      <c r="Z283" s="102">
        <f>Y283-N283</f>
        <v>0.51846160960254883</v>
      </c>
    </row>
    <row r="284" spans="1:26" ht="18" customHeight="1" x14ac:dyDescent="0.35">
      <c r="A284" s="7">
        <f t="shared" si="79"/>
        <v>18</v>
      </c>
      <c r="B284" s="99" t="s">
        <v>87</v>
      </c>
      <c r="C284" s="96"/>
      <c r="D284" s="7" t="s">
        <v>108</v>
      </c>
      <c r="E284" s="101" t="s">
        <v>139</v>
      </c>
      <c r="F284" s="19" t="s">
        <v>107</v>
      </c>
      <c r="G284" s="19" t="s">
        <v>16</v>
      </c>
      <c r="H284" s="98" t="s">
        <v>94</v>
      </c>
      <c r="I284" s="20"/>
      <c r="J284" s="74">
        <v>7.3024624999999996E-2</v>
      </c>
      <c r="K284" s="20"/>
      <c r="L284" s="20"/>
      <c r="M284" s="72"/>
      <c r="N284" s="72"/>
      <c r="O284" s="100">
        <v>2</v>
      </c>
      <c r="P284" s="21"/>
      <c r="Q284" s="100">
        <v>2</v>
      </c>
      <c r="R284" s="16">
        <f t="shared" si="77"/>
        <v>0</v>
      </c>
      <c r="S284" s="24" t="s">
        <v>142</v>
      </c>
      <c r="T284" s="87"/>
      <c r="U284" s="31" t="s">
        <v>67</v>
      </c>
      <c r="V284" s="82">
        <f t="shared" si="80"/>
        <v>4</v>
      </c>
      <c r="W284">
        <v>12</v>
      </c>
      <c r="X284" s="104">
        <f t="shared" ref="X284:X285" si="88">-PI()*W284*W284*0.0254*0.0254/4*O284*Q284</f>
        <v>-0.29186350796015864</v>
      </c>
    </row>
    <row r="285" spans="1:26" ht="18" customHeight="1" x14ac:dyDescent="0.35">
      <c r="A285" s="7">
        <f t="shared" si="79"/>
        <v>19</v>
      </c>
      <c r="B285" s="99" t="s">
        <v>87</v>
      </c>
      <c r="C285" s="96"/>
      <c r="D285" s="7" t="s">
        <v>108</v>
      </c>
      <c r="E285" s="101" t="s">
        <v>139</v>
      </c>
      <c r="F285" s="19" t="s">
        <v>107</v>
      </c>
      <c r="G285" s="19" t="s">
        <v>24</v>
      </c>
      <c r="H285" s="98" t="s">
        <v>30</v>
      </c>
      <c r="I285" s="20"/>
      <c r="J285" s="74">
        <v>1.3266499999999999E-4</v>
      </c>
      <c r="K285" s="20"/>
      <c r="L285" s="20"/>
      <c r="M285" s="72"/>
      <c r="N285" s="72"/>
      <c r="O285" s="100">
        <v>2</v>
      </c>
      <c r="P285" s="21"/>
      <c r="Q285" s="100">
        <v>6</v>
      </c>
      <c r="R285" s="16">
        <f t="shared" si="77"/>
        <v>0</v>
      </c>
      <c r="S285" s="24" t="s">
        <v>142</v>
      </c>
      <c r="T285" s="87"/>
      <c r="U285" s="31" t="s">
        <v>67</v>
      </c>
      <c r="V285" s="82">
        <f t="shared" si="80"/>
        <v>12</v>
      </c>
      <c r="W285">
        <v>0.5</v>
      </c>
      <c r="X285" s="104">
        <f t="shared" si="88"/>
        <v>-1.5201224372924931E-3</v>
      </c>
    </row>
    <row r="286" spans="1:26" ht="18" customHeight="1" x14ac:dyDescent="0.35">
      <c r="A286" s="7">
        <f t="shared" si="79"/>
        <v>20</v>
      </c>
      <c r="B286" s="99" t="s">
        <v>87</v>
      </c>
      <c r="C286" s="96"/>
      <c r="D286" s="7" t="s">
        <v>108</v>
      </c>
      <c r="E286" s="101" t="s">
        <v>139</v>
      </c>
      <c r="F286" s="19" t="s">
        <v>107</v>
      </c>
      <c r="G286" s="19" t="s">
        <v>27</v>
      </c>
      <c r="H286" s="20"/>
      <c r="I286" s="20"/>
      <c r="J286" s="72"/>
      <c r="K286" s="98">
        <v>0.72</v>
      </c>
      <c r="L286" s="98">
        <v>0.98</v>
      </c>
      <c r="M286" s="72">
        <f>K286*L286</f>
        <v>0.7056</v>
      </c>
      <c r="N286" s="72">
        <f>M286-(J285*Q285)-(J284*Q284)</f>
        <v>0.55875476000000002</v>
      </c>
      <c r="O286" s="100">
        <v>2</v>
      </c>
      <c r="P286" s="21">
        <v>340</v>
      </c>
      <c r="Q286" s="100">
        <v>1</v>
      </c>
      <c r="R286" s="16">
        <f t="shared" si="77"/>
        <v>680</v>
      </c>
      <c r="S286" s="24" t="s">
        <v>42</v>
      </c>
      <c r="T286" s="87"/>
      <c r="U286" s="31" t="s">
        <v>67</v>
      </c>
      <c r="V286" s="82">
        <f t="shared" si="80"/>
        <v>2</v>
      </c>
      <c r="X286" s="104">
        <f>PRODUCT(K286:L286,O286,Q286)</f>
        <v>1.4112</v>
      </c>
      <c r="Y286" s="104">
        <f>SUM(X284:X286)</f>
        <v>1.1178163696025489</v>
      </c>
      <c r="Z286" s="102">
        <f>Y286-N286</f>
        <v>0.55906160960254891</v>
      </c>
    </row>
    <row r="287" spans="1:26" ht="18" customHeight="1" x14ac:dyDescent="0.35">
      <c r="A287" s="7">
        <f t="shared" si="79"/>
        <v>21</v>
      </c>
      <c r="B287" s="99" t="s">
        <v>87</v>
      </c>
      <c r="C287" s="96"/>
      <c r="D287" s="7" t="s">
        <v>109</v>
      </c>
      <c r="E287" s="101" t="s">
        <v>139</v>
      </c>
      <c r="F287" s="19" t="s">
        <v>107</v>
      </c>
      <c r="G287" s="19" t="s">
        <v>16</v>
      </c>
      <c r="H287" s="98" t="s">
        <v>94</v>
      </c>
      <c r="I287" s="20"/>
      <c r="J287" s="74">
        <v>7.3024624999999996E-2</v>
      </c>
      <c r="K287" s="20"/>
      <c r="L287" s="20"/>
      <c r="M287" s="72"/>
      <c r="N287" s="72"/>
      <c r="O287" s="100">
        <v>2</v>
      </c>
      <c r="P287" s="21"/>
      <c r="Q287" s="100">
        <v>2</v>
      </c>
      <c r="R287" s="16">
        <f t="shared" si="77"/>
        <v>0</v>
      </c>
      <c r="S287" s="24" t="s">
        <v>142</v>
      </c>
      <c r="T287" s="87"/>
      <c r="U287" s="31" t="s">
        <v>67</v>
      </c>
      <c r="V287" s="82">
        <f t="shared" si="80"/>
        <v>4</v>
      </c>
      <c r="W287">
        <v>12</v>
      </c>
      <c r="X287" s="104">
        <f t="shared" ref="X287:X288" si="89">-PI()*W287*W287*0.0254*0.0254/4*O287*Q287</f>
        <v>-0.29186350796015864</v>
      </c>
      <c r="Z287" s="102"/>
    </row>
    <row r="288" spans="1:26" ht="18" customHeight="1" x14ac:dyDescent="0.35">
      <c r="A288" s="7">
        <f t="shared" si="79"/>
        <v>22</v>
      </c>
      <c r="B288" s="99" t="s">
        <v>87</v>
      </c>
      <c r="C288" s="96"/>
      <c r="D288" s="7" t="s">
        <v>109</v>
      </c>
      <c r="E288" s="101" t="s">
        <v>139</v>
      </c>
      <c r="F288" s="19" t="s">
        <v>107</v>
      </c>
      <c r="G288" s="19" t="s">
        <v>24</v>
      </c>
      <c r="H288" s="98" t="s">
        <v>30</v>
      </c>
      <c r="I288" s="20"/>
      <c r="J288" s="74">
        <v>1.3266499999999999E-4</v>
      </c>
      <c r="K288" s="20"/>
      <c r="L288" s="20"/>
      <c r="M288" s="72"/>
      <c r="N288" s="72"/>
      <c r="O288" s="100">
        <v>2</v>
      </c>
      <c r="P288" s="21"/>
      <c r="Q288" s="100">
        <v>5</v>
      </c>
      <c r="R288" s="16">
        <f t="shared" si="77"/>
        <v>0</v>
      </c>
      <c r="S288" s="24" t="s">
        <v>142</v>
      </c>
      <c r="T288" s="87"/>
      <c r="U288" s="31" t="s">
        <v>67</v>
      </c>
      <c r="V288" s="82">
        <f t="shared" si="80"/>
        <v>10</v>
      </c>
      <c r="W288">
        <v>0.5</v>
      </c>
      <c r="X288" s="104">
        <f t="shared" si="89"/>
        <v>-1.2667686977437442E-3</v>
      </c>
    </row>
    <row r="289" spans="1:26" ht="18" customHeight="1" x14ac:dyDescent="0.35">
      <c r="A289" s="7">
        <f t="shared" si="79"/>
        <v>23</v>
      </c>
      <c r="B289" s="99" t="s">
        <v>87</v>
      </c>
      <c r="C289" s="96"/>
      <c r="D289" s="7" t="s">
        <v>109</v>
      </c>
      <c r="E289" s="101" t="s">
        <v>139</v>
      </c>
      <c r="F289" s="19" t="s">
        <v>107</v>
      </c>
      <c r="G289" s="19" t="s">
        <v>27</v>
      </c>
      <c r="H289" s="20"/>
      <c r="I289" s="20"/>
      <c r="J289" s="72"/>
      <c r="K289" s="98">
        <v>0.7</v>
      </c>
      <c r="L289" s="98">
        <v>1.2</v>
      </c>
      <c r="M289" s="72">
        <f>K289*L289</f>
        <v>0.84</v>
      </c>
      <c r="N289" s="72">
        <f>M289-(J288*Q288)-(J287*Q287)</f>
        <v>0.69328742499999996</v>
      </c>
      <c r="O289" s="100">
        <v>2</v>
      </c>
      <c r="P289" s="21">
        <v>400</v>
      </c>
      <c r="Q289" s="100">
        <v>1</v>
      </c>
      <c r="R289" s="16">
        <f t="shared" si="77"/>
        <v>800</v>
      </c>
      <c r="S289" s="24" t="s">
        <v>42</v>
      </c>
      <c r="T289" s="87"/>
      <c r="U289" s="31" t="s">
        <v>67</v>
      </c>
      <c r="V289" s="82">
        <f t="shared" si="80"/>
        <v>2</v>
      </c>
      <c r="X289" s="104">
        <f>PRODUCT(K289:L289,O289,Q289)</f>
        <v>1.68</v>
      </c>
      <c r="Y289" s="104">
        <f>SUM(X287:X289)</f>
        <v>1.3868697233420977</v>
      </c>
      <c r="Z289" s="102">
        <f>Y289-N289</f>
        <v>0.69358229834209773</v>
      </c>
    </row>
    <row r="290" spans="1:26" ht="18" customHeight="1" x14ac:dyDescent="0.35">
      <c r="A290" s="7">
        <f t="shared" si="79"/>
        <v>24</v>
      </c>
      <c r="B290" s="99" t="s">
        <v>87</v>
      </c>
      <c r="C290" s="96"/>
      <c r="D290" s="7" t="s">
        <v>110</v>
      </c>
      <c r="E290" s="101" t="s">
        <v>139</v>
      </c>
      <c r="F290" s="19" t="s">
        <v>107</v>
      </c>
      <c r="G290" s="19" t="s">
        <v>16</v>
      </c>
      <c r="H290" s="98" t="s">
        <v>94</v>
      </c>
      <c r="I290" s="20"/>
      <c r="J290" s="74">
        <v>7.3024624999999996E-2</v>
      </c>
      <c r="K290" s="20"/>
      <c r="L290" s="20"/>
      <c r="M290" s="72"/>
      <c r="N290" s="72"/>
      <c r="O290" s="100">
        <v>2</v>
      </c>
      <c r="P290" s="21"/>
      <c r="Q290" s="100">
        <v>2</v>
      </c>
      <c r="R290" s="16">
        <f t="shared" si="77"/>
        <v>0</v>
      </c>
      <c r="S290" s="24" t="s">
        <v>142</v>
      </c>
      <c r="T290" s="87"/>
      <c r="U290" s="31" t="s">
        <v>67</v>
      </c>
      <c r="V290" s="82">
        <f t="shared" si="80"/>
        <v>4</v>
      </c>
      <c r="W290">
        <v>12</v>
      </c>
      <c r="X290" s="104">
        <f t="shared" ref="X290:X291" si="90">-PI()*W290*W290*0.0254*0.0254/4*O290*Q290</f>
        <v>-0.29186350796015864</v>
      </c>
    </row>
    <row r="291" spans="1:26" ht="18" customHeight="1" x14ac:dyDescent="0.35">
      <c r="A291" s="7">
        <f t="shared" si="79"/>
        <v>25</v>
      </c>
      <c r="B291" s="99" t="s">
        <v>87</v>
      </c>
      <c r="C291" s="96"/>
      <c r="D291" s="7" t="s">
        <v>110</v>
      </c>
      <c r="E291" s="101" t="s">
        <v>139</v>
      </c>
      <c r="F291" s="19" t="s">
        <v>107</v>
      </c>
      <c r="G291" s="19" t="s">
        <v>24</v>
      </c>
      <c r="H291" s="98" t="s">
        <v>30</v>
      </c>
      <c r="I291" s="20"/>
      <c r="J291" s="74">
        <v>1.3266499999999999E-4</v>
      </c>
      <c r="K291" s="20"/>
      <c r="L291" s="20"/>
      <c r="M291" s="72"/>
      <c r="N291" s="72"/>
      <c r="O291" s="100">
        <v>2</v>
      </c>
      <c r="P291" s="21"/>
      <c r="Q291" s="100">
        <v>5</v>
      </c>
      <c r="R291" s="16">
        <f t="shared" si="77"/>
        <v>0</v>
      </c>
      <c r="S291" s="24" t="s">
        <v>142</v>
      </c>
      <c r="T291" s="87"/>
      <c r="U291" s="31" t="s">
        <v>67</v>
      </c>
      <c r="V291" s="82">
        <f t="shared" si="80"/>
        <v>10</v>
      </c>
      <c r="W291">
        <v>0.5</v>
      </c>
      <c r="X291" s="104">
        <f t="shared" si="90"/>
        <v>-1.2667686977437442E-3</v>
      </c>
    </row>
    <row r="292" spans="1:26" ht="18" customHeight="1" x14ac:dyDescent="0.35">
      <c r="A292" s="7">
        <f t="shared" si="79"/>
        <v>26</v>
      </c>
      <c r="B292" s="99" t="s">
        <v>87</v>
      </c>
      <c r="C292" s="96"/>
      <c r="D292" s="7" t="s">
        <v>110</v>
      </c>
      <c r="E292" s="101" t="s">
        <v>139</v>
      </c>
      <c r="F292" s="19" t="s">
        <v>107</v>
      </c>
      <c r="G292" s="19" t="s">
        <v>27</v>
      </c>
      <c r="H292" s="20"/>
      <c r="I292" s="20"/>
      <c r="J292" s="72"/>
      <c r="K292" s="98">
        <v>0.65</v>
      </c>
      <c r="L292" s="98">
        <v>1</v>
      </c>
      <c r="M292" s="72">
        <f>K292*L292</f>
        <v>0.65</v>
      </c>
      <c r="N292" s="72">
        <f>M292-(J291*Q291)-(J290*Q290)</f>
        <v>0.50328742500000001</v>
      </c>
      <c r="O292" s="100">
        <v>2</v>
      </c>
      <c r="P292" s="21">
        <v>310</v>
      </c>
      <c r="Q292" s="100">
        <v>1</v>
      </c>
      <c r="R292" s="16">
        <f>O292*P292*Q292</f>
        <v>620</v>
      </c>
      <c r="S292" s="24" t="s">
        <v>42</v>
      </c>
      <c r="T292" s="87"/>
      <c r="U292" s="31" t="s">
        <v>67</v>
      </c>
      <c r="V292" s="82">
        <f t="shared" si="80"/>
        <v>2</v>
      </c>
      <c r="X292" s="104">
        <f>PRODUCT(K292:L292,O292,Q292)</f>
        <v>1.3</v>
      </c>
      <c r="Y292" s="104">
        <f>SUM(X290:X292)</f>
        <v>1.0068697233420978</v>
      </c>
      <c r="Z292" s="102">
        <f>Y292-N292</f>
        <v>0.50358229834209778</v>
      </c>
    </row>
    <row r="294" spans="1:26" ht="18" customHeight="1" x14ac:dyDescent="0.35">
      <c r="D294"/>
      <c r="E294"/>
      <c r="F294"/>
      <c r="N294" s="102">
        <f>SUM(N11:N292)</f>
        <v>37.796778025000009</v>
      </c>
    </row>
    <row r="295" spans="1:26" ht="18" customHeight="1" x14ac:dyDescent="0.35">
      <c r="D295"/>
      <c r="E295"/>
      <c r="F295"/>
    </row>
    <row r="297" spans="1:26" ht="18" customHeight="1" thickBot="1" x14ac:dyDescent="0.5">
      <c r="P297" s="32" t="s">
        <v>23</v>
      </c>
      <c r="R297" s="106">
        <f>SUM(R8:R296)</f>
        <v>33495.68276725</v>
      </c>
      <c r="T297" s="85"/>
      <c r="U297" s="80"/>
      <c r="V297" s="81">
        <f>SUBTOTAL(9,V8:V296)</f>
        <v>941.92596170499985</v>
      </c>
    </row>
    <row r="298" spans="1:26" ht="18" customHeight="1" thickTop="1" x14ac:dyDescent="0.35">
      <c r="E298"/>
      <c r="F298"/>
      <c r="G298"/>
      <c r="H298"/>
      <c r="K298"/>
      <c r="O298"/>
      <c r="P298"/>
      <c r="Q298"/>
      <c r="S298"/>
    </row>
    <row r="299" spans="1:26" ht="18" customHeight="1" x14ac:dyDescent="0.35">
      <c r="E299"/>
      <c r="F299" s="112" t="s">
        <v>50</v>
      </c>
      <c r="G299" s="112"/>
      <c r="H299"/>
      <c r="K299"/>
      <c r="O299"/>
      <c r="P299"/>
      <c r="Q299"/>
      <c r="S299"/>
    </row>
    <row r="300" spans="1:26" ht="18" customHeight="1" x14ac:dyDescent="0.35">
      <c r="E300"/>
      <c r="F300" s="7" t="s">
        <v>69</v>
      </c>
      <c r="G300" s="7" t="s">
        <v>128</v>
      </c>
      <c r="H300"/>
      <c r="K300"/>
      <c r="O300"/>
      <c r="P300"/>
      <c r="Q300"/>
      <c r="S300"/>
    </row>
    <row r="301" spans="1:26" ht="18" customHeight="1" x14ac:dyDescent="0.35">
      <c r="E301"/>
      <c r="F301" s="7" t="s">
        <v>59</v>
      </c>
      <c r="G301" s="7" t="s">
        <v>129</v>
      </c>
      <c r="H301"/>
      <c r="K301"/>
      <c r="O301"/>
      <c r="P301"/>
      <c r="Q301"/>
      <c r="S301"/>
    </row>
    <row r="302" spans="1:26" ht="18" customHeight="1" x14ac:dyDescent="0.35">
      <c r="E302"/>
      <c r="F302" s="7" t="s">
        <v>54</v>
      </c>
      <c r="G302" s="7" t="s">
        <v>130</v>
      </c>
      <c r="H302"/>
      <c r="K302"/>
      <c r="O302"/>
      <c r="P302"/>
      <c r="Q302"/>
      <c r="S302"/>
    </row>
    <row r="303" spans="1:26" ht="18" customHeight="1" x14ac:dyDescent="0.35">
      <c r="E303"/>
      <c r="F303" s="7" t="s">
        <v>93</v>
      </c>
      <c r="G303" s="7" t="s">
        <v>131</v>
      </c>
      <c r="H303"/>
      <c r="K303"/>
      <c r="O303"/>
      <c r="P303"/>
      <c r="Q303"/>
      <c r="S303"/>
    </row>
    <row r="304" spans="1:26" ht="18" customHeight="1" x14ac:dyDescent="0.35">
      <c r="E304"/>
      <c r="F304" s="7" t="s">
        <v>70</v>
      </c>
      <c r="G304" s="7" t="s">
        <v>138</v>
      </c>
      <c r="H304"/>
      <c r="K304"/>
      <c r="O304"/>
      <c r="P304"/>
      <c r="Q304"/>
      <c r="S304"/>
    </row>
    <row r="305" spans="5:26" ht="18" customHeight="1" x14ac:dyDescent="0.35">
      <c r="E305"/>
      <c r="F305" s="7" t="s">
        <v>69</v>
      </c>
      <c r="G305" s="7" t="s">
        <v>138</v>
      </c>
      <c r="H305"/>
      <c r="K305"/>
      <c r="O305"/>
      <c r="P305"/>
      <c r="Q305"/>
      <c r="S305"/>
    </row>
    <row r="306" spans="5:26" ht="18" customHeight="1" x14ac:dyDescent="0.35">
      <c r="E306"/>
      <c r="F306" s="7" t="s">
        <v>92</v>
      </c>
      <c r="G306" s="7" t="s">
        <v>136</v>
      </c>
      <c r="H306"/>
      <c r="K306"/>
      <c r="O306"/>
      <c r="P306"/>
      <c r="Q306"/>
      <c r="S306"/>
    </row>
    <row r="307" spans="5:26" ht="18" customHeight="1" x14ac:dyDescent="0.35">
      <c r="E307"/>
      <c r="F307" s="7" t="s">
        <v>91</v>
      </c>
      <c r="G307" s="7" t="s">
        <v>136</v>
      </c>
      <c r="H307"/>
      <c r="K307"/>
      <c r="O307"/>
      <c r="P307"/>
      <c r="Q307"/>
      <c r="S307"/>
    </row>
    <row r="308" spans="5:26" ht="18" customHeight="1" x14ac:dyDescent="0.35">
      <c r="E308"/>
      <c r="F308" s="7" t="s">
        <v>90</v>
      </c>
      <c r="G308" s="7" t="s">
        <v>137</v>
      </c>
      <c r="H308"/>
      <c r="K308"/>
      <c r="O308"/>
      <c r="P308"/>
      <c r="Q308"/>
      <c r="S308"/>
      <c r="W308" s="22"/>
      <c r="X308" s="105"/>
      <c r="Y308" s="22"/>
      <c r="Z308" s="22"/>
    </row>
    <row r="309" spans="5:26" ht="18" customHeight="1" x14ac:dyDescent="0.35">
      <c r="E309"/>
      <c r="F309" s="7" t="s">
        <v>57</v>
      </c>
      <c r="G309" s="7" t="s">
        <v>137</v>
      </c>
      <c r="H309"/>
      <c r="K309"/>
      <c r="O309"/>
      <c r="P309"/>
      <c r="Q309"/>
      <c r="S309"/>
      <c r="W309" s="22"/>
      <c r="X309" s="105"/>
      <c r="Y309" s="22"/>
      <c r="Z309" s="22"/>
    </row>
    <row r="310" spans="5:26" ht="18" customHeight="1" x14ac:dyDescent="0.35">
      <c r="E310"/>
      <c r="F310" s="7" t="s">
        <v>108</v>
      </c>
      <c r="G310" s="7" t="s">
        <v>139</v>
      </c>
      <c r="H310"/>
      <c r="K310"/>
      <c r="O310"/>
      <c r="P310"/>
      <c r="Q310"/>
      <c r="S310"/>
      <c r="W310" s="22"/>
      <c r="X310" s="105"/>
      <c r="Y310" s="22"/>
      <c r="Z310" s="22"/>
    </row>
    <row r="311" spans="5:26" ht="18" customHeight="1" x14ac:dyDescent="0.35">
      <c r="E311"/>
      <c r="F311" s="7" t="s">
        <v>109</v>
      </c>
      <c r="G311" s="7" t="s">
        <v>139</v>
      </c>
      <c r="H311"/>
      <c r="K311"/>
      <c r="O311"/>
      <c r="P311"/>
      <c r="Q311"/>
      <c r="S311"/>
      <c r="W311" s="22"/>
      <c r="X311" s="105"/>
      <c r="Y311" s="22"/>
      <c r="Z311" s="22"/>
    </row>
    <row r="312" spans="5:26" ht="18" customHeight="1" x14ac:dyDescent="0.35">
      <c r="E312"/>
      <c r="F312" s="7" t="s">
        <v>110</v>
      </c>
      <c r="G312" s="7" t="s">
        <v>139</v>
      </c>
      <c r="H312"/>
      <c r="K312"/>
      <c r="O312"/>
      <c r="P312"/>
      <c r="Q312"/>
      <c r="S312"/>
    </row>
    <row r="313" spans="5:26" ht="18" customHeight="1" x14ac:dyDescent="0.35">
      <c r="E313"/>
      <c r="F313"/>
      <c r="G313"/>
      <c r="H313"/>
      <c r="K313"/>
      <c r="O313"/>
      <c r="P313"/>
      <c r="Q313"/>
      <c r="S313"/>
    </row>
  </sheetData>
  <autoFilter ref="A8:W295" xr:uid="{3470903B-EC81-4F3B-94CB-2884B6D01B30}">
    <filterColumn colId="7" showButton="0"/>
    <filterColumn colId="10" showButton="0"/>
  </autoFilter>
  <mergeCells count="4">
    <mergeCell ref="A6:R6"/>
    <mergeCell ref="H8:I8"/>
    <mergeCell ref="K8:L8"/>
    <mergeCell ref="F299:G299"/>
  </mergeCells>
  <pageMargins left="0.2" right="0.2" top="0.75" bottom="0.75" header="0.3" footer="0.3"/>
  <pageSetup paperSize="9" scale="74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F8041-0105-4CB2-8CE1-7D83B6456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256C32-897E-4FE4-8C3B-D59EB3DA4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Contract</vt:lpstr>
      <vt:lpstr>Joints</vt:lpstr>
      <vt:lpstr>FR230 opening (Civil)</vt:lpstr>
      <vt:lpstr>MEP opening (Civil)</vt:lpstr>
      <vt:lpstr>Contract!Print_Area</vt:lpstr>
      <vt:lpstr>'FR230 opening (Civil)'!Print_Area</vt:lpstr>
      <vt:lpstr>Joints!Print_Area</vt:lpstr>
      <vt:lpstr>'MEP opening (Civil)'!Print_Area</vt:lpstr>
      <vt:lpstr>'FR230 opening (Civil)'!Print_Titles</vt:lpstr>
      <vt:lpstr>Joints!Print_Titles</vt:lpstr>
      <vt:lpstr>'MEP opening (Civil)'!Print_Titles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Quizon</dc:creator>
  <cp:lastModifiedBy>Himal Kosala</cp:lastModifiedBy>
  <cp:lastPrinted>2022-07-23T12:18:01Z</cp:lastPrinted>
  <dcterms:created xsi:type="dcterms:W3CDTF">2016-06-13T05:46:26Z</dcterms:created>
  <dcterms:modified xsi:type="dcterms:W3CDTF">2023-01-03T12:26:36Z</dcterms:modified>
</cp:coreProperties>
</file>