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FireStop\3. Payment Assessment\6 January\"/>
    </mc:Choice>
  </mc:AlternateContent>
  <xr:revisionPtr revIDLastSave="0" documentId="13_ncr:1_{C37C6621-C2DA-445A-813B-47503E71A559}" xr6:coauthVersionLast="47" xr6:coauthVersionMax="47" xr10:uidLastSave="{00000000-0000-0000-0000-000000000000}"/>
  <bookViews>
    <workbookView xWindow="-110" yWindow="-110" windowWidth="25820" windowHeight="13900" tabRatio="931" xr2:uid="{00000000-000D-0000-FFFF-FFFF00000000}"/>
  </bookViews>
  <sheets>
    <sheet name="Contract" sheetId="43" r:id="rId1"/>
    <sheet name="Joints" sheetId="40" r:id="rId2"/>
    <sheet name="MEP opening (Civil)" sheetId="42" r:id="rId3"/>
    <sheet name="Outside Sleeve (Civil)" sheetId="41" r:id="rId4"/>
  </sheets>
  <externalReferences>
    <externalReference r:id="rId5"/>
  </externalReferences>
  <definedNames>
    <definedName name="_xlnm._FilterDatabase" localSheetId="0" hidden="1">Contract!$B$5:$N$65</definedName>
    <definedName name="_xlnm._FilterDatabase" localSheetId="1" hidden="1">Joints!$A$8:$R$44</definedName>
    <definedName name="_xlnm._FilterDatabase" localSheetId="2" hidden="1">'MEP opening (Civil)'!$A$8:$W$448</definedName>
    <definedName name="_xlnm._FilterDatabase" localSheetId="3" hidden="1">'Outside Sleeve (Civil)'!$A$8:$W$69</definedName>
    <definedName name="_xlnm.Print_Area" localSheetId="0">Contract!$B$2:$N$67</definedName>
    <definedName name="_xlnm.Print_Area" localSheetId="1">Joints!$A$1:$M$47</definedName>
    <definedName name="_xlnm.Print_Area" localSheetId="2">'MEP opening (Civil)'!$A$1:$R$450</definedName>
    <definedName name="_xlnm.Print_Area" localSheetId="3">'Outside Sleeve (Civil)'!$A$1:$R$71</definedName>
    <definedName name="_xlnm.Print_Titles" localSheetId="1">Joints!$1:$8</definedName>
    <definedName name="_xlnm.Print_Titles" localSheetId="2">'MEP opening (Civil)'!$1:$9</definedName>
    <definedName name="_xlnm.Print_Titles" localSheetId="3">'Outside Sleeve (Civil)'!$1:$8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8" i="43" l="1"/>
  <c r="T39" i="43"/>
  <c r="T40" i="43"/>
  <c r="T41" i="43"/>
  <c r="T42" i="43"/>
  <c r="T43" i="43"/>
  <c r="T44" i="43"/>
  <c r="T45" i="43"/>
  <c r="T37" i="43"/>
  <c r="W38" i="43"/>
  <c r="W39" i="43"/>
  <c r="W40" i="43"/>
  <c r="W41" i="43"/>
  <c r="W42" i="43"/>
  <c r="W43" i="43"/>
  <c r="W44" i="43"/>
  <c r="W45" i="43"/>
  <c r="W37" i="43"/>
  <c r="Q49" i="43"/>
  <c r="R49" i="43" s="1"/>
  <c r="Q50" i="43"/>
  <c r="R50" i="43" s="1"/>
  <c r="Q47" i="43"/>
  <c r="Q23" i="43"/>
  <c r="Q24" i="43"/>
  <c r="R24" i="43" s="1"/>
  <c r="Q25" i="43"/>
  <c r="R25" i="43" s="1"/>
  <c r="Q26" i="43"/>
  <c r="R26" i="43" s="1"/>
  <c r="Q27" i="43"/>
  <c r="Q28" i="43"/>
  <c r="R28" i="43" s="1"/>
  <c r="Q29" i="43"/>
  <c r="R29" i="43" s="1"/>
  <c r="Q30" i="43"/>
  <c r="R30" i="43" s="1"/>
  <c r="Q31" i="43"/>
  <c r="Q32" i="43"/>
  <c r="R32" i="43" s="1"/>
  <c r="Q33" i="43"/>
  <c r="R33" i="43" s="1"/>
  <c r="Q34" i="43"/>
  <c r="R34" i="43" s="1"/>
  <c r="Q35" i="43"/>
  <c r="Q22" i="43"/>
  <c r="R22" i="43" s="1"/>
  <c r="Q16" i="43"/>
  <c r="R16" i="43" s="1"/>
  <c r="Q17" i="43"/>
  <c r="R17" i="43" s="1"/>
  <c r="Q18" i="43"/>
  <c r="R18" i="43" s="1"/>
  <c r="Q19" i="43"/>
  <c r="Q15" i="43"/>
  <c r="Q7" i="43"/>
  <c r="Q43" i="40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46" i="43"/>
  <c r="U47" i="43"/>
  <c r="U48" i="43"/>
  <c r="U49" i="43"/>
  <c r="U50" i="43"/>
  <c r="U51" i="43"/>
  <c r="U52" i="43"/>
  <c r="U53" i="43"/>
  <c r="U54" i="43"/>
  <c r="U55" i="43"/>
  <c r="U56" i="43"/>
  <c r="U57" i="43"/>
  <c r="U58" i="43"/>
  <c r="U59" i="43"/>
  <c r="U60" i="43"/>
  <c r="U7" i="43"/>
  <c r="T49" i="43"/>
  <c r="T47" i="43"/>
  <c r="T35" i="43"/>
  <c r="T34" i="43"/>
  <c r="T33" i="43"/>
  <c r="T32" i="43"/>
  <c r="T31" i="43"/>
  <c r="T29" i="43"/>
  <c r="T27" i="43"/>
  <c r="T24" i="43"/>
  <c r="T23" i="43"/>
  <c r="T19" i="43"/>
  <c r="T18" i="43"/>
  <c r="T17" i="43"/>
  <c r="T16" i="43"/>
  <c r="T15" i="43"/>
  <c r="T7" i="43"/>
  <c r="S65" i="43"/>
  <c r="P65" i="43"/>
  <c r="R60" i="43"/>
  <c r="R58" i="43"/>
  <c r="R57" i="43"/>
  <c r="R56" i="43"/>
  <c r="R54" i="43"/>
  <c r="R53" i="43"/>
  <c r="R52" i="43"/>
  <c r="R48" i="43"/>
  <c r="R46" i="43"/>
  <c r="R36" i="43"/>
  <c r="R21" i="43"/>
  <c r="R20" i="43"/>
  <c r="R14" i="43"/>
  <c r="R13" i="43"/>
  <c r="R12" i="43"/>
  <c r="R10" i="43"/>
  <c r="R9" i="43"/>
  <c r="R8" i="43"/>
  <c r="M69" i="43"/>
  <c r="I65" i="43"/>
  <c r="H65" i="43"/>
  <c r="O60" i="43"/>
  <c r="M60" i="43"/>
  <c r="L60" i="43"/>
  <c r="K60" i="43"/>
  <c r="J60" i="43"/>
  <c r="G60" i="43"/>
  <c r="L57" i="43"/>
  <c r="K57" i="43"/>
  <c r="J57" i="43"/>
  <c r="O57" i="43" s="1"/>
  <c r="G57" i="43"/>
  <c r="L56" i="43"/>
  <c r="K56" i="43"/>
  <c r="J56" i="43"/>
  <c r="O56" i="43" s="1"/>
  <c r="G56" i="43"/>
  <c r="L55" i="43"/>
  <c r="K55" i="43"/>
  <c r="J55" i="43"/>
  <c r="O55" i="43" s="1"/>
  <c r="G55" i="43"/>
  <c r="M54" i="43"/>
  <c r="L54" i="43"/>
  <c r="K54" i="43"/>
  <c r="J54" i="43"/>
  <c r="O54" i="43" s="1"/>
  <c r="G54" i="43"/>
  <c r="M53" i="43"/>
  <c r="L53" i="43"/>
  <c r="K53" i="43"/>
  <c r="J53" i="43"/>
  <c r="O53" i="43" s="1"/>
  <c r="G53" i="43"/>
  <c r="L52" i="43"/>
  <c r="K52" i="43"/>
  <c r="J52" i="43"/>
  <c r="M52" i="43" s="1"/>
  <c r="G52" i="43"/>
  <c r="O51" i="43"/>
  <c r="M51" i="43"/>
  <c r="L51" i="43"/>
  <c r="K51" i="43"/>
  <c r="J51" i="43"/>
  <c r="G51" i="43"/>
  <c r="O50" i="43"/>
  <c r="L50" i="43"/>
  <c r="K50" i="43"/>
  <c r="J50" i="43"/>
  <c r="M50" i="43" s="1"/>
  <c r="G50" i="43"/>
  <c r="L49" i="43"/>
  <c r="K49" i="43"/>
  <c r="J49" i="43"/>
  <c r="O49" i="43" s="1"/>
  <c r="G49" i="43"/>
  <c r="L48" i="43"/>
  <c r="K48" i="43"/>
  <c r="J48" i="43"/>
  <c r="O48" i="43" s="1"/>
  <c r="G48" i="43"/>
  <c r="L47" i="43"/>
  <c r="K47" i="43"/>
  <c r="J47" i="43"/>
  <c r="O47" i="43" s="1"/>
  <c r="G47" i="43"/>
  <c r="M45" i="43"/>
  <c r="L45" i="43"/>
  <c r="K45" i="43"/>
  <c r="J45" i="43"/>
  <c r="O45" i="43" s="1"/>
  <c r="G45" i="43"/>
  <c r="M44" i="43"/>
  <c r="L44" i="43"/>
  <c r="K44" i="43"/>
  <c r="J44" i="43"/>
  <c r="O44" i="43" s="1"/>
  <c r="G44" i="43"/>
  <c r="O43" i="43"/>
  <c r="L43" i="43"/>
  <c r="K43" i="43"/>
  <c r="J43" i="43"/>
  <c r="M43" i="43" s="1"/>
  <c r="G43" i="43"/>
  <c r="O42" i="43"/>
  <c r="M42" i="43"/>
  <c r="L42" i="43"/>
  <c r="K42" i="43"/>
  <c r="J42" i="43"/>
  <c r="G42" i="43"/>
  <c r="O41" i="43"/>
  <c r="L41" i="43"/>
  <c r="K41" i="43"/>
  <c r="J41" i="43"/>
  <c r="M41" i="43" s="1"/>
  <c r="G41" i="43"/>
  <c r="L40" i="43"/>
  <c r="K40" i="43"/>
  <c r="J40" i="43"/>
  <c r="O40" i="43" s="1"/>
  <c r="G40" i="43"/>
  <c r="L39" i="43"/>
  <c r="K39" i="43"/>
  <c r="J39" i="43"/>
  <c r="O39" i="43" s="1"/>
  <c r="G39" i="43"/>
  <c r="L38" i="43"/>
  <c r="K38" i="43"/>
  <c r="J38" i="43"/>
  <c r="O38" i="43" s="1"/>
  <c r="G38" i="43"/>
  <c r="M37" i="43"/>
  <c r="L37" i="43"/>
  <c r="K37" i="43"/>
  <c r="J37" i="43"/>
  <c r="O37" i="43" s="1"/>
  <c r="G37" i="43"/>
  <c r="M35" i="43"/>
  <c r="L35" i="43"/>
  <c r="K35" i="43"/>
  <c r="J35" i="43"/>
  <c r="O35" i="43" s="1"/>
  <c r="G35" i="43"/>
  <c r="O34" i="43"/>
  <c r="L34" i="43"/>
  <c r="K34" i="43"/>
  <c r="J34" i="43"/>
  <c r="M34" i="43" s="1"/>
  <c r="G34" i="43"/>
  <c r="O33" i="43"/>
  <c r="M33" i="43"/>
  <c r="L33" i="43"/>
  <c r="K33" i="43"/>
  <c r="J33" i="43"/>
  <c r="G33" i="43"/>
  <c r="O32" i="43"/>
  <c r="L32" i="43"/>
  <c r="K32" i="43"/>
  <c r="J32" i="43"/>
  <c r="M32" i="43" s="1"/>
  <c r="G32" i="43"/>
  <c r="L31" i="43"/>
  <c r="K31" i="43"/>
  <c r="J31" i="43"/>
  <c r="O31" i="43" s="1"/>
  <c r="G31" i="43"/>
  <c r="L29" i="43"/>
  <c r="K29" i="43"/>
  <c r="J29" i="43"/>
  <c r="O29" i="43" s="1"/>
  <c r="M27" i="43"/>
  <c r="L27" i="43"/>
  <c r="K27" i="43"/>
  <c r="J27" i="43"/>
  <c r="O27" i="43" s="1"/>
  <c r="G27" i="43"/>
  <c r="O26" i="43"/>
  <c r="M26" i="43"/>
  <c r="L26" i="43"/>
  <c r="K26" i="43"/>
  <c r="G26" i="43"/>
  <c r="O25" i="43"/>
  <c r="M25" i="43"/>
  <c r="L25" i="43"/>
  <c r="K25" i="43"/>
  <c r="G25" i="43"/>
  <c r="M24" i="43"/>
  <c r="L24" i="43"/>
  <c r="K24" i="43"/>
  <c r="J24" i="43"/>
  <c r="O24" i="43" s="1"/>
  <c r="G24" i="43"/>
  <c r="L23" i="43"/>
  <c r="K23" i="43"/>
  <c r="J23" i="43"/>
  <c r="O23" i="43" s="1"/>
  <c r="G23" i="43"/>
  <c r="O22" i="43"/>
  <c r="M22" i="43"/>
  <c r="L22" i="43"/>
  <c r="K22" i="43"/>
  <c r="G22" i="43"/>
  <c r="O20" i="43"/>
  <c r="M20" i="43"/>
  <c r="L20" i="43"/>
  <c r="K20" i="43"/>
  <c r="G20" i="43"/>
  <c r="L19" i="43"/>
  <c r="K19" i="43"/>
  <c r="J19" i="43"/>
  <c r="O19" i="43" s="1"/>
  <c r="G19" i="43"/>
  <c r="O18" i="43"/>
  <c r="M18" i="43"/>
  <c r="L18" i="43"/>
  <c r="K18" i="43"/>
  <c r="J18" i="43"/>
  <c r="G18" i="43"/>
  <c r="O17" i="43"/>
  <c r="M17" i="43"/>
  <c r="L17" i="43"/>
  <c r="K17" i="43"/>
  <c r="J17" i="43"/>
  <c r="G17" i="43"/>
  <c r="O16" i="43"/>
  <c r="M16" i="43"/>
  <c r="L16" i="43"/>
  <c r="K16" i="43"/>
  <c r="J16" i="43"/>
  <c r="G16" i="43"/>
  <c r="O15" i="43"/>
  <c r="M15" i="43"/>
  <c r="L15" i="43"/>
  <c r="K15" i="43"/>
  <c r="J15" i="43"/>
  <c r="G15" i="43"/>
  <c r="O11" i="43"/>
  <c r="M11" i="43"/>
  <c r="L11" i="43"/>
  <c r="K11" i="43"/>
  <c r="G11" i="43"/>
  <c r="O9" i="43"/>
  <c r="M9" i="43"/>
  <c r="L9" i="43"/>
  <c r="K9" i="43"/>
  <c r="G9" i="43"/>
  <c r="O8" i="43"/>
  <c r="M8" i="43"/>
  <c r="L8" i="43"/>
  <c r="K8" i="43"/>
  <c r="J8" i="43"/>
  <c r="G8" i="43"/>
  <c r="L7" i="43"/>
  <c r="L65" i="43" s="1"/>
  <c r="L71" i="43" s="1"/>
  <c r="K7" i="43"/>
  <c r="K65" i="43" s="1"/>
  <c r="K71" i="43" s="1"/>
  <c r="J7" i="43"/>
  <c r="O7" i="43" s="1"/>
  <c r="G7" i="43"/>
  <c r="G65" i="43" s="1"/>
  <c r="R7" i="43" l="1"/>
  <c r="R11" i="43"/>
  <c r="R15" i="43"/>
  <c r="R19" i="43"/>
  <c r="R23" i="43"/>
  <c r="R27" i="43"/>
  <c r="R31" i="43"/>
  <c r="R35" i="43"/>
  <c r="R47" i="43"/>
  <c r="R51" i="43"/>
  <c r="R55" i="43"/>
  <c r="R59" i="43"/>
  <c r="O52" i="43"/>
  <c r="M38" i="43"/>
  <c r="M47" i="43"/>
  <c r="M55" i="43"/>
  <c r="M29" i="43"/>
  <c r="M39" i="43"/>
  <c r="M48" i="43"/>
  <c r="M56" i="43"/>
  <c r="J65" i="43"/>
  <c r="M19" i="43"/>
  <c r="M23" i="43"/>
  <c r="M31" i="43"/>
  <c r="M40" i="43"/>
  <c r="M49" i="43"/>
  <c r="M57" i="43"/>
  <c r="M7" i="43"/>
  <c r="M65" i="43" l="1"/>
  <c r="M71" i="43" s="1"/>
  <c r="R71" i="41" l="1"/>
  <c r="M113" i="42"/>
  <c r="M46" i="40"/>
  <c r="Q42" i="40" l="1"/>
  <c r="N42" i="40"/>
  <c r="M42" i="40"/>
  <c r="Q41" i="40"/>
  <c r="N41" i="40"/>
  <c r="M41" i="40"/>
  <c r="A41" i="40"/>
  <c r="A42" i="40" s="1"/>
  <c r="Q40" i="40"/>
  <c r="N40" i="40"/>
  <c r="M40" i="40"/>
  <c r="J62" i="41"/>
  <c r="J58" i="41"/>
  <c r="M67" i="41"/>
  <c r="N67" i="41" s="1"/>
  <c r="M64" i="41"/>
  <c r="N64" i="41" s="1"/>
  <c r="M63" i="41"/>
  <c r="J61" i="41"/>
  <c r="J60" i="41"/>
  <c r="M59" i="41"/>
  <c r="J57" i="41"/>
  <c r="J56" i="41"/>
  <c r="V67" i="41"/>
  <c r="R67" i="41"/>
  <c r="V66" i="41"/>
  <c r="R66" i="41"/>
  <c r="V65" i="41"/>
  <c r="R65" i="41"/>
  <c r="V64" i="41"/>
  <c r="V63" i="41"/>
  <c r="R63" i="41"/>
  <c r="V62" i="41"/>
  <c r="R62" i="41"/>
  <c r="V61" i="41"/>
  <c r="R61" i="41"/>
  <c r="V60" i="41"/>
  <c r="R60" i="41"/>
  <c r="V59" i="41"/>
  <c r="R59" i="41"/>
  <c r="V58" i="41"/>
  <c r="R58" i="41"/>
  <c r="V57" i="41"/>
  <c r="R57" i="41"/>
  <c r="A57" i="4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V56" i="41"/>
  <c r="R56" i="41"/>
  <c r="Q37" i="40"/>
  <c r="N37" i="40"/>
  <c r="M37" i="40"/>
  <c r="Q36" i="40"/>
  <c r="N36" i="40"/>
  <c r="M36" i="40"/>
  <c r="Q35" i="40"/>
  <c r="N35" i="40"/>
  <c r="M35" i="40"/>
  <c r="Q34" i="40"/>
  <c r="N34" i="40"/>
  <c r="M34" i="40"/>
  <c r="Q33" i="40"/>
  <c r="N33" i="40"/>
  <c r="M33" i="40"/>
  <c r="Q32" i="40"/>
  <c r="N32" i="40"/>
  <c r="M32" i="40"/>
  <c r="Q31" i="40"/>
  <c r="N31" i="40"/>
  <c r="M31" i="40"/>
  <c r="Q30" i="40"/>
  <c r="N30" i="40"/>
  <c r="M30" i="40"/>
  <c r="Q29" i="40"/>
  <c r="N29" i="40"/>
  <c r="M29" i="40"/>
  <c r="Q28" i="40"/>
  <c r="N28" i="40"/>
  <c r="M28" i="40"/>
  <c r="Q27" i="40"/>
  <c r="N27" i="40"/>
  <c r="M27" i="40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Q26" i="40"/>
  <c r="N26" i="40"/>
  <c r="M26" i="40"/>
  <c r="V53" i="41"/>
  <c r="R53" i="41"/>
  <c r="V52" i="41"/>
  <c r="R52" i="41"/>
  <c r="V51" i="41"/>
  <c r="R51" i="41"/>
  <c r="V50" i="41"/>
  <c r="R50" i="41"/>
  <c r="V49" i="41"/>
  <c r="R49" i="41"/>
  <c r="V48" i="41"/>
  <c r="R48" i="41"/>
  <c r="V47" i="41"/>
  <c r="R47" i="41"/>
  <c r="V46" i="41"/>
  <c r="R46" i="41"/>
  <c r="V45" i="41"/>
  <c r="R45" i="41"/>
  <c r="V44" i="41"/>
  <c r="R44" i="41"/>
  <c r="V43" i="41"/>
  <c r="R43" i="41"/>
  <c r="V42" i="41"/>
  <c r="R42" i="41"/>
  <c r="V41" i="41"/>
  <c r="R41" i="41"/>
  <c r="V40" i="41"/>
  <c r="R40" i="41"/>
  <c r="V39" i="41"/>
  <c r="R39" i="41"/>
  <c r="A39" i="4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V38" i="41"/>
  <c r="R38" i="41"/>
  <c r="R12" i="41"/>
  <c r="R13" i="41"/>
  <c r="R14" i="41"/>
  <c r="R15" i="41"/>
  <c r="R16" i="41"/>
  <c r="R17" i="41"/>
  <c r="R18" i="41"/>
  <c r="R19" i="41"/>
  <c r="R20" i="41"/>
  <c r="R21" i="41"/>
  <c r="R22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J13" i="41"/>
  <c r="M13" i="41"/>
  <c r="M12" i="41"/>
  <c r="J12" i="41"/>
  <c r="V35" i="41"/>
  <c r="V34" i="41"/>
  <c r="V33" i="41"/>
  <c r="V32" i="41"/>
  <c r="V31" i="41"/>
  <c r="V30" i="41"/>
  <c r="V29" i="41"/>
  <c r="V28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A12" i="4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V11" i="41"/>
  <c r="R11" i="41"/>
  <c r="R64" i="41" l="1"/>
  <c r="N63" i="41"/>
  <c r="N59" i="41"/>
  <c r="V445" i="42" l="1"/>
  <c r="R445" i="42"/>
  <c r="V444" i="42"/>
  <c r="R444" i="42"/>
  <c r="M444" i="42"/>
  <c r="V443" i="42"/>
  <c r="R443" i="42"/>
  <c r="V442" i="42"/>
  <c r="R442" i="42"/>
  <c r="J442" i="42"/>
  <c r="V441" i="42"/>
  <c r="R441" i="42"/>
  <c r="J441" i="42"/>
  <c r="V440" i="42"/>
  <c r="R440" i="42"/>
  <c r="M440" i="42"/>
  <c r="J440" i="42"/>
  <c r="A440" i="42"/>
  <c r="A441" i="42" s="1"/>
  <c r="A442" i="42" s="1"/>
  <c r="A443" i="42" s="1"/>
  <c r="A444" i="42" s="1"/>
  <c r="A445" i="42" s="1"/>
  <c r="V439" i="42"/>
  <c r="R439" i="42"/>
  <c r="V436" i="42"/>
  <c r="R436" i="42"/>
  <c r="M436" i="42"/>
  <c r="V435" i="42"/>
  <c r="R435" i="42"/>
  <c r="M435" i="42"/>
  <c r="V434" i="42"/>
  <c r="R434" i="42"/>
  <c r="V433" i="42"/>
  <c r="R433" i="42"/>
  <c r="V432" i="42"/>
  <c r="R432" i="42"/>
  <c r="V431" i="42"/>
  <c r="R431" i="42"/>
  <c r="M431" i="42"/>
  <c r="J431" i="42"/>
  <c r="V430" i="42"/>
  <c r="R430" i="42"/>
  <c r="V429" i="42"/>
  <c r="R429" i="42"/>
  <c r="V428" i="42"/>
  <c r="R428" i="42"/>
  <c r="M428" i="42"/>
  <c r="J428" i="42"/>
  <c r="V427" i="42"/>
  <c r="R427" i="42"/>
  <c r="V426" i="42"/>
  <c r="R426" i="42"/>
  <c r="V425" i="42"/>
  <c r="R425" i="42"/>
  <c r="V424" i="42"/>
  <c r="R424" i="42"/>
  <c r="V423" i="42"/>
  <c r="R423" i="42"/>
  <c r="V422" i="42"/>
  <c r="R422" i="42"/>
  <c r="V421" i="42"/>
  <c r="R421" i="42"/>
  <c r="V420" i="42"/>
  <c r="R420" i="42"/>
  <c r="M420" i="42"/>
  <c r="V419" i="42"/>
  <c r="R419" i="42"/>
  <c r="M419" i="42"/>
  <c r="V418" i="42"/>
  <c r="R418" i="42"/>
  <c r="M418" i="42"/>
  <c r="V417" i="42"/>
  <c r="R417" i="42"/>
  <c r="M417" i="42"/>
  <c r="J417" i="42"/>
  <c r="V416" i="42"/>
  <c r="R416" i="42"/>
  <c r="M416" i="42"/>
  <c r="J416" i="42"/>
  <c r="V415" i="42"/>
  <c r="R415" i="42"/>
  <c r="M415" i="42"/>
  <c r="V414" i="42"/>
  <c r="R414" i="42"/>
  <c r="J414" i="42"/>
  <c r="V413" i="42"/>
  <c r="R413" i="42"/>
  <c r="V412" i="42"/>
  <c r="R412" i="42"/>
  <c r="V411" i="42"/>
  <c r="R411" i="42"/>
  <c r="A411" i="42"/>
  <c r="A412" i="42" s="1"/>
  <c r="A413" i="42" s="1"/>
  <c r="A414" i="42" s="1"/>
  <c r="A415" i="42" s="1"/>
  <c r="A416" i="42" s="1"/>
  <c r="A417" i="42" s="1"/>
  <c r="A418" i="42" s="1"/>
  <c r="A419" i="42" s="1"/>
  <c r="A420" i="42" s="1"/>
  <c r="A421" i="42" s="1"/>
  <c r="A422" i="42" s="1"/>
  <c r="A423" i="42" s="1"/>
  <c r="A424" i="42" s="1"/>
  <c r="A425" i="42" s="1"/>
  <c r="A426" i="42" s="1"/>
  <c r="A427" i="42" s="1"/>
  <c r="A428" i="42" s="1"/>
  <c r="A429" i="42" s="1"/>
  <c r="A430" i="42" s="1"/>
  <c r="A431" i="42" s="1"/>
  <c r="A432" i="42" s="1"/>
  <c r="A433" i="42" s="1"/>
  <c r="A434" i="42" s="1"/>
  <c r="A435" i="42" s="1"/>
  <c r="A436" i="42" s="1"/>
  <c r="V410" i="42"/>
  <c r="R410" i="42"/>
  <c r="M410" i="42"/>
  <c r="J410" i="42"/>
  <c r="V407" i="42"/>
  <c r="R407" i="42"/>
  <c r="V406" i="42"/>
  <c r="R406" i="42"/>
  <c r="M405" i="42"/>
  <c r="N405" i="42" s="1"/>
  <c r="V404" i="42"/>
  <c r="R404" i="42"/>
  <c r="V403" i="42"/>
  <c r="R403" i="42"/>
  <c r="V402" i="42"/>
  <c r="R402" i="42"/>
  <c r="V401" i="42"/>
  <c r="R401" i="42"/>
  <c r="V400" i="42"/>
  <c r="R400" i="42"/>
  <c r="V399" i="42"/>
  <c r="R399" i="42"/>
  <c r="V398" i="42"/>
  <c r="R398" i="42"/>
  <c r="V397" i="42"/>
  <c r="R397" i="42"/>
  <c r="V396" i="42"/>
  <c r="R396" i="42"/>
  <c r="V395" i="42"/>
  <c r="R395" i="42"/>
  <c r="V394" i="42"/>
  <c r="R394" i="42"/>
  <c r="V393" i="42"/>
  <c r="R393" i="42"/>
  <c r="M393" i="42"/>
  <c r="N393" i="42" s="1"/>
  <c r="V392" i="42"/>
  <c r="R392" i="42"/>
  <c r="V391" i="42"/>
  <c r="R391" i="42"/>
  <c r="V390" i="42"/>
  <c r="R390" i="42"/>
  <c r="M390" i="42"/>
  <c r="N390" i="42" s="1"/>
  <c r="V389" i="42"/>
  <c r="R389" i="42"/>
  <c r="V388" i="42"/>
  <c r="R388" i="42"/>
  <c r="V387" i="42"/>
  <c r="R387" i="42"/>
  <c r="V386" i="42"/>
  <c r="R386" i="42"/>
  <c r="V385" i="42"/>
  <c r="R385" i="42"/>
  <c r="M385" i="42"/>
  <c r="N385" i="42" s="1"/>
  <c r="V384" i="42"/>
  <c r="R384" i="42"/>
  <c r="A384" i="42"/>
  <c r="A385" i="42" s="1"/>
  <c r="A386" i="42" s="1"/>
  <c r="A387" i="42" s="1"/>
  <c r="A388" i="42" s="1"/>
  <c r="A389" i="42" s="1"/>
  <c r="A390" i="42" s="1"/>
  <c r="A391" i="42" s="1"/>
  <c r="A392" i="42" s="1"/>
  <c r="A393" i="42" s="1"/>
  <c r="A394" i="42" s="1"/>
  <c r="A395" i="42" s="1"/>
  <c r="A396" i="42" s="1"/>
  <c r="A397" i="42" s="1"/>
  <c r="A398" i="42" s="1"/>
  <c r="A399" i="42" s="1"/>
  <c r="A400" i="42" s="1"/>
  <c r="A401" i="42" s="1"/>
  <c r="A402" i="42" s="1"/>
  <c r="A403" i="42" s="1"/>
  <c r="A404" i="42" s="1"/>
  <c r="A405" i="42" s="1"/>
  <c r="A406" i="42" s="1"/>
  <c r="A407" i="42" s="1"/>
  <c r="V383" i="42"/>
  <c r="R383" i="42"/>
  <c r="M383" i="42"/>
  <c r="J383" i="42"/>
  <c r="V380" i="42"/>
  <c r="R380" i="42"/>
  <c r="V379" i="42"/>
  <c r="R379" i="42"/>
  <c r="V378" i="42"/>
  <c r="R378" i="42"/>
  <c r="V377" i="42"/>
  <c r="R377" i="42"/>
  <c r="V376" i="42"/>
  <c r="R376" i="42"/>
  <c r="M376" i="42"/>
  <c r="V375" i="42"/>
  <c r="R375" i="42"/>
  <c r="J375" i="42"/>
  <c r="V374" i="42"/>
  <c r="R374" i="42"/>
  <c r="J374" i="42"/>
  <c r="V373" i="42"/>
  <c r="R373" i="42"/>
  <c r="M373" i="42"/>
  <c r="V372" i="42"/>
  <c r="R372" i="42"/>
  <c r="J372" i="42"/>
  <c r="V371" i="42"/>
  <c r="R371" i="42"/>
  <c r="J371" i="42"/>
  <c r="V370" i="42"/>
  <c r="R370" i="42"/>
  <c r="M370" i="42"/>
  <c r="J370" i="42"/>
  <c r="V369" i="42"/>
  <c r="R369" i="42"/>
  <c r="V368" i="42"/>
  <c r="R368" i="42"/>
  <c r="M368" i="42"/>
  <c r="V367" i="42"/>
  <c r="R367" i="42"/>
  <c r="V366" i="42"/>
  <c r="R366" i="42"/>
  <c r="J366" i="42"/>
  <c r="V365" i="42"/>
  <c r="R365" i="42"/>
  <c r="J365" i="42"/>
  <c r="V364" i="42"/>
  <c r="R364" i="42"/>
  <c r="J364" i="42"/>
  <c r="V363" i="42"/>
  <c r="R363" i="42"/>
  <c r="V362" i="42"/>
  <c r="R362" i="42"/>
  <c r="V361" i="42"/>
  <c r="R361" i="42"/>
  <c r="N361" i="42"/>
  <c r="V360" i="42"/>
  <c r="R360" i="42"/>
  <c r="V359" i="42"/>
  <c r="R359" i="42"/>
  <c r="M359" i="42"/>
  <c r="N359" i="42" s="1"/>
  <c r="V358" i="42"/>
  <c r="R358" i="42"/>
  <c r="V357" i="42"/>
  <c r="R357" i="42"/>
  <c r="V356" i="42"/>
  <c r="R356" i="42"/>
  <c r="V355" i="42"/>
  <c r="R355" i="42"/>
  <c r="V354" i="42"/>
  <c r="R354" i="42"/>
  <c r="V353" i="42"/>
  <c r="R353" i="42"/>
  <c r="V352" i="42"/>
  <c r="R352" i="42"/>
  <c r="V351" i="42"/>
  <c r="Q43" i="43" s="1"/>
  <c r="R43" i="43" s="1"/>
  <c r="R351" i="42"/>
  <c r="U43" i="43" s="1"/>
  <c r="M351" i="42"/>
  <c r="N351" i="42" s="1"/>
  <c r="V350" i="42"/>
  <c r="R350" i="42"/>
  <c r="V349" i="42"/>
  <c r="R349" i="42"/>
  <c r="M349" i="42"/>
  <c r="V348" i="42"/>
  <c r="R348" i="42"/>
  <c r="J348" i="42"/>
  <c r="A348" i="42"/>
  <c r="A349" i="42" s="1"/>
  <c r="A350" i="42" s="1"/>
  <c r="A351" i="42" s="1"/>
  <c r="A352" i="42" s="1"/>
  <c r="A353" i="42" s="1"/>
  <c r="A354" i="42" s="1"/>
  <c r="A355" i="42" s="1"/>
  <c r="A356" i="42" s="1"/>
  <c r="A357" i="42" s="1"/>
  <c r="A358" i="42" s="1"/>
  <c r="A359" i="42" s="1"/>
  <c r="A360" i="42" s="1"/>
  <c r="A361" i="42" s="1"/>
  <c r="A362" i="42" s="1"/>
  <c r="A363" i="42" s="1"/>
  <c r="A364" i="42" s="1"/>
  <c r="A365" i="42" s="1"/>
  <c r="A366" i="42" s="1"/>
  <c r="A367" i="42" s="1"/>
  <c r="A368" i="42" s="1"/>
  <c r="A369" i="42" s="1"/>
  <c r="A370" i="42" s="1"/>
  <c r="A371" i="42" s="1"/>
  <c r="A372" i="42" s="1"/>
  <c r="A373" i="42" s="1"/>
  <c r="A374" i="42" s="1"/>
  <c r="A375" i="42" s="1"/>
  <c r="A376" i="42" s="1"/>
  <c r="A377" i="42" s="1"/>
  <c r="A378" i="42" s="1"/>
  <c r="A379" i="42" s="1"/>
  <c r="A380" i="42" s="1"/>
  <c r="V347" i="42"/>
  <c r="R347" i="42"/>
  <c r="V344" i="42"/>
  <c r="R344" i="42"/>
  <c r="V343" i="42"/>
  <c r="R343" i="42"/>
  <c r="V342" i="42"/>
  <c r="R342" i="42"/>
  <c r="V341" i="42"/>
  <c r="R341" i="42"/>
  <c r="V340" i="42"/>
  <c r="R340" i="42"/>
  <c r="V339" i="42"/>
  <c r="R339" i="42"/>
  <c r="M339" i="42"/>
  <c r="V338" i="42"/>
  <c r="R338" i="42"/>
  <c r="V337" i="42"/>
  <c r="R337" i="42"/>
  <c r="J337" i="42"/>
  <c r="V336" i="42"/>
  <c r="R336" i="42"/>
  <c r="J336" i="42"/>
  <c r="M335" i="42"/>
  <c r="V334" i="42"/>
  <c r="R334" i="42"/>
  <c r="J333" i="42"/>
  <c r="V333" i="42" s="1"/>
  <c r="M332" i="42"/>
  <c r="V331" i="42"/>
  <c r="R331" i="42"/>
  <c r="J331" i="42"/>
  <c r="V330" i="42"/>
  <c r="R330" i="42"/>
  <c r="V329" i="42"/>
  <c r="R329" i="42"/>
  <c r="V328" i="42"/>
  <c r="R328" i="42"/>
  <c r="V327" i="42"/>
  <c r="R327" i="42"/>
  <c r="V326" i="42"/>
  <c r="R326" i="42"/>
  <c r="V325" i="42"/>
  <c r="R325" i="42"/>
  <c r="V324" i="42"/>
  <c r="R324" i="42"/>
  <c r="V323" i="42"/>
  <c r="R323" i="42"/>
  <c r="V322" i="42"/>
  <c r="R322" i="42"/>
  <c r="M322" i="42"/>
  <c r="V321" i="42"/>
  <c r="R321" i="42"/>
  <c r="J321" i="42"/>
  <c r="M320" i="42"/>
  <c r="N320" i="42" s="1"/>
  <c r="V319" i="42"/>
  <c r="R319" i="42"/>
  <c r="V318" i="42"/>
  <c r="R318" i="42"/>
  <c r="M318" i="42"/>
  <c r="N318" i="42" s="1"/>
  <c r="V317" i="42"/>
  <c r="R317" i="42"/>
  <c r="V316" i="42"/>
  <c r="R316" i="42"/>
  <c r="V315" i="42"/>
  <c r="R315" i="42"/>
  <c r="V314" i="42"/>
  <c r="R314" i="42"/>
  <c r="V313" i="42"/>
  <c r="R313" i="42"/>
  <c r="A313" i="42"/>
  <c r="A314" i="42" s="1"/>
  <c r="A315" i="42" s="1"/>
  <c r="A316" i="42" s="1"/>
  <c r="A317" i="42" s="1"/>
  <c r="A318" i="42" s="1"/>
  <c r="A319" i="42" s="1"/>
  <c r="A320" i="42" s="1"/>
  <c r="A321" i="42" s="1"/>
  <c r="A322" i="42" s="1"/>
  <c r="A323" i="42" s="1"/>
  <c r="A324" i="42" s="1"/>
  <c r="A325" i="42" s="1"/>
  <c r="A326" i="42" s="1"/>
  <c r="A327" i="42" s="1"/>
  <c r="A328" i="42" s="1"/>
  <c r="A329" i="42" s="1"/>
  <c r="A330" i="42" s="1"/>
  <c r="A331" i="42" s="1"/>
  <c r="A332" i="42" s="1"/>
  <c r="A333" i="42" s="1"/>
  <c r="A334" i="42" s="1"/>
  <c r="A335" i="42" s="1"/>
  <c r="A336" i="42" s="1"/>
  <c r="A337" i="42" s="1"/>
  <c r="A338" i="42" s="1"/>
  <c r="A339" i="42" s="1"/>
  <c r="A340" i="42" s="1"/>
  <c r="A341" i="42" s="1"/>
  <c r="A342" i="42" s="1"/>
  <c r="A343" i="42" s="1"/>
  <c r="A344" i="42" s="1"/>
  <c r="V312" i="42"/>
  <c r="R312" i="42"/>
  <c r="V309" i="42"/>
  <c r="R309" i="42"/>
  <c r="M309" i="42"/>
  <c r="J309" i="42"/>
  <c r="V308" i="42"/>
  <c r="R308" i="42"/>
  <c r="M308" i="42"/>
  <c r="V307" i="42"/>
  <c r="R307" i="42"/>
  <c r="J307" i="42"/>
  <c r="V306" i="42"/>
  <c r="R306" i="42"/>
  <c r="J306" i="42"/>
  <c r="V305" i="42"/>
  <c r="R305" i="42"/>
  <c r="M305" i="42"/>
  <c r="J304" i="42"/>
  <c r="V304" i="42" s="1"/>
  <c r="V303" i="42"/>
  <c r="R303" i="42"/>
  <c r="M302" i="42"/>
  <c r="V301" i="42"/>
  <c r="R301" i="42"/>
  <c r="J301" i="42"/>
  <c r="J300" i="42"/>
  <c r="V300" i="42" s="1"/>
  <c r="V299" i="42"/>
  <c r="R299" i="42"/>
  <c r="M299" i="42"/>
  <c r="N299" i="42" s="1"/>
  <c r="V298" i="42"/>
  <c r="R298" i="42"/>
  <c r="V297" i="42"/>
  <c r="R297" i="42"/>
  <c r="V296" i="42"/>
  <c r="R296" i="42"/>
  <c r="V295" i="42"/>
  <c r="R295" i="42"/>
  <c r="V294" i="42"/>
  <c r="R294" i="42"/>
  <c r="V293" i="42"/>
  <c r="R293" i="42"/>
  <c r="M293" i="42"/>
  <c r="V292" i="42"/>
  <c r="R292" i="42"/>
  <c r="V291" i="42"/>
  <c r="R291" i="42"/>
  <c r="M291" i="42"/>
  <c r="V290" i="42"/>
  <c r="R290" i="42"/>
  <c r="J290" i="42"/>
  <c r="V289" i="42"/>
  <c r="R289" i="42"/>
  <c r="M288" i="42"/>
  <c r="N288" i="42" s="1"/>
  <c r="V287" i="42"/>
  <c r="R287" i="42"/>
  <c r="V286" i="42"/>
  <c r="R286" i="42"/>
  <c r="V285" i="42"/>
  <c r="R285" i="42"/>
  <c r="V284" i="42"/>
  <c r="R284" i="42"/>
  <c r="M284" i="42"/>
  <c r="N284" i="42" s="1"/>
  <c r="V283" i="42"/>
  <c r="R283" i="42"/>
  <c r="V282" i="42"/>
  <c r="R282" i="42"/>
  <c r="V281" i="42"/>
  <c r="R281" i="42"/>
  <c r="V280" i="42"/>
  <c r="R280" i="42"/>
  <c r="V279" i="42"/>
  <c r="R279" i="42"/>
  <c r="V278" i="42"/>
  <c r="R278" i="42"/>
  <c r="M278" i="42"/>
  <c r="J278" i="42"/>
  <c r="V277" i="42"/>
  <c r="R277" i="42"/>
  <c r="M277" i="42"/>
  <c r="J277" i="42"/>
  <c r="V276" i="42"/>
  <c r="R276" i="42"/>
  <c r="M276" i="42"/>
  <c r="N276" i="42" s="1"/>
  <c r="A276" i="42"/>
  <c r="A277" i="42" s="1"/>
  <c r="A278" i="42" s="1"/>
  <c r="A279" i="42" s="1"/>
  <c r="A280" i="42" s="1"/>
  <c r="A281" i="42" s="1"/>
  <c r="A282" i="42" s="1"/>
  <c r="A283" i="42" s="1"/>
  <c r="A284" i="42" s="1"/>
  <c r="A285" i="42" s="1"/>
  <c r="A286" i="42" s="1"/>
  <c r="A287" i="42" s="1"/>
  <c r="A288" i="42" s="1"/>
  <c r="A289" i="42" s="1"/>
  <c r="A290" i="42" s="1"/>
  <c r="A291" i="42" s="1"/>
  <c r="A292" i="42" s="1"/>
  <c r="A293" i="42" s="1"/>
  <c r="A294" i="42" s="1"/>
  <c r="A295" i="42" s="1"/>
  <c r="A296" i="42" s="1"/>
  <c r="A297" i="42" s="1"/>
  <c r="A298" i="42" s="1"/>
  <c r="A299" i="42" s="1"/>
  <c r="A300" i="42" s="1"/>
  <c r="A301" i="42" s="1"/>
  <c r="A302" i="42" s="1"/>
  <c r="A303" i="42" s="1"/>
  <c r="A304" i="42" s="1"/>
  <c r="A305" i="42" s="1"/>
  <c r="A306" i="42" s="1"/>
  <c r="A307" i="42" s="1"/>
  <c r="A308" i="42" s="1"/>
  <c r="A309" i="42" s="1"/>
  <c r="V275" i="42"/>
  <c r="R275" i="42"/>
  <c r="V272" i="42"/>
  <c r="Q44" i="43" s="1"/>
  <c r="R44" i="43" s="1"/>
  <c r="R272" i="42"/>
  <c r="U44" i="43" s="1"/>
  <c r="M272" i="42"/>
  <c r="N272" i="42" s="1"/>
  <c r="V271" i="42"/>
  <c r="R271" i="42"/>
  <c r="V270" i="42"/>
  <c r="R270" i="42"/>
  <c r="V269" i="42"/>
  <c r="R269" i="42"/>
  <c r="M269" i="42"/>
  <c r="V268" i="42"/>
  <c r="R268" i="42"/>
  <c r="J268" i="42"/>
  <c r="V267" i="42"/>
  <c r="R267" i="42"/>
  <c r="M267" i="42"/>
  <c r="V266" i="42"/>
  <c r="R266" i="42"/>
  <c r="J266" i="42"/>
  <c r="V265" i="42"/>
  <c r="R265" i="42"/>
  <c r="V264" i="42"/>
  <c r="R264" i="42"/>
  <c r="M264" i="42"/>
  <c r="V263" i="42"/>
  <c r="R263" i="42"/>
  <c r="J263" i="42"/>
  <c r="V262" i="42"/>
  <c r="R262" i="42"/>
  <c r="M262" i="42"/>
  <c r="V261" i="42"/>
  <c r="R261" i="42"/>
  <c r="J261" i="42"/>
  <c r="V260" i="42"/>
  <c r="R260" i="42"/>
  <c r="V259" i="42"/>
  <c r="R259" i="42"/>
  <c r="M259" i="42"/>
  <c r="V258" i="42"/>
  <c r="R258" i="42"/>
  <c r="J258" i="42"/>
  <c r="V257" i="42"/>
  <c r="R257" i="42"/>
  <c r="M257" i="42"/>
  <c r="V256" i="42"/>
  <c r="R256" i="42"/>
  <c r="J256" i="42"/>
  <c r="A256" i="42"/>
  <c r="A257" i="42" s="1"/>
  <c r="A258" i="42" s="1"/>
  <c r="A259" i="42" s="1"/>
  <c r="A260" i="42" s="1"/>
  <c r="A261" i="42" s="1"/>
  <c r="A262" i="42" s="1"/>
  <c r="A263" i="42" s="1"/>
  <c r="A264" i="42" s="1"/>
  <c r="A265" i="42" s="1"/>
  <c r="A266" i="42" s="1"/>
  <c r="A267" i="42" s="1"/>
  <c r="A268" i="42" s="1"/>
  <c r="A269" i="42" s="1"/>
  <c r="A270" i="42" s="1"/>
  <c r="A271" i="42" s="1"/>
  <c r="A272" i="42" s="1"/>
  <c r="V255" i="42"/>
  <c r="R255" i="42"/>
  <c r="J255" i="42"/>
  <c r="V252" i="42"/>
  <c r="R252" i="42"/>
  <c r="M252" i="42"/>
  <c r="V251" i="42"/>
  <c r="R251" i="42"/>
  <c r="J251" i="42"/>
  <c r="V250" i="42"/>
  <c r="R250" i="42"/>
  <c r="M250" i="42"/>
  <c r="V249" i="42"/>
  <c r="R249" i="42"/>
  <c r="M249" i="42"/>
  <c r="V248" i="42"/>
  <c r="R248" i="42"/>
  <c r="J248" i="42"/>
  <c r="V247" i="42"/>
  <c r="R247" i="42"/>
  <c r="V246" i="42"/>
  <c r="R246" i="42"/>
  <c r="M246" i="42"/>
  <c r="J246" i="42"/>
  <c r="V245" i="42"/>
  <c r="R245" i="42"/>
  <c r="M245" i="42"/>
  <c r="V244" i="42"/>
  <c r="R244" i="42"/>
  <c r="M244" i="42"/>
  <c r="V243" i="42"/>
  <c r="R243" i="42"/>
  <c r="M243" i="42"/>
  <c r="V242" i="42"/>
  <c r="R242" i="42"/>
  <c r="V241" i="42"/>
  <c r="R241" i="42"/>
  <c r="J241" i="42"/>
  <c r="V240" i="42"/>
  <c r="R240" i="42"/>
  <c r="V239" i="42"/>
  <c r="R239" i="42"/>
  <c r="M239" i="42"/>
  <c r="J239" i="42"/>
  <c r="V238" i="42"/>
  <c r="R238" i="42"/>
  <c r="M238" i="42"/>
  <c r="V237" i="42"/>
  <c r="R237" i="42"/>
  <c r="M237" i="42"/>
  <c r="J237" i="42"/>
  <c r="V236" i="42"/>
  <c r="R236" i="42"/>
  <c r="V235" i="42"/>
  <c r="R235" i="42"/>
  <c r="M235" i="42"/>
  <c r="V234" i="42"/>
  <c r="R234" i="42"/>
  <c r="V233" i="42"/>
  <c r="R233" i="42"/>
  <c r="J233" i="42"/>
  <c r="V232" i="42"/>
  <c r="R232" i="42"/>
  <c r="V231" i="42"/>
  <c r="R231" i="42"/>
  <c r="M231" i="42"/>
  <c r="V230" i="42"/>
  <c r="R230" i="42"/>
  <c r="V229" i="42"/>
  <c r="R229" i="42"/>
  <c r="V228" i="42"/>
  <c r="R228" i="42"/>
  <c r="J228" i="42"/>
  <c r="V227" i="42"/>
  <c r="R227" i="42"/>
  <c r="M227" i="42"/>
  <c r="V226" i="42"/>
  <c r="R226" i="42"/>
  <c r="J226" i="42"/>
  <c r="V225" i="42"/>
  <c r="R225" i="42"/>
  <c r="V224" i="42"/>
  <c r="R224" i="42"/>
  <c r="J224" i="42"/>
  <c r="V223" i="42"/>
  <c r="R223" i="42"/>
  <c r="J223" i="42"/>
  <c r="V222" i="42"/>
  <c r="R222" i="42"/>
  <c r="A222" i="42"/>
  <c r="A223" i="42" s="1"/>
  <c r="A224" i="42" s="1"/>
  <c r="A225" i="42" s="1"/>
  <c r="A226" i="42" s="1"/>
  <c r="A227" i="42" s="1"/>
  <c r="A228" i="42" s="1"/>
  <c r="A229" i="42" s="1"/>
  <c r="A230" i="42" s="1"/>
  <c r="A231" i="42" s="1"/>
  <c r="A232" i="42" s="1"/>
  <c r="A233" i="42" s="1"/>
  <c r="A234" i="42" s="1"/>
  <c r="A235" i="42" s="1"/>
  <c r="A236" i="42" s="1"/>
  <c r="A237" i="42" s="1"/>
  <c r="A238" i="42" s="1"/>
  <c r="A239" i="42" s="1"/>
  <c r="A240" i="42" s="1"/>
  <c r="A241" i="42" s="1"/>
  <c r="A242" i="42" s="1"/>
  <c r="A243" i="42" s="1"/>
  <c r="A244" i="42" s="1"/>
  <c r="A245" i="42" s="1"/>
  <c r="A246" i="42" s="1"/>
  <c r="A247" i="42" s="1"/>
  <c r="A248" i="42" s="1"/>
  <c r="A249" i="42" s="1"/>
  <c r="A250" i="42" s="1"/>
  <c r="A251" i="42" s="1"/>
  <c r="A252" i="42" s="1"/>
  <c r="V221" i="42"/>
  <c r="R221" i="42"/>
  <c r="V218" i="42"/>
  <c r="R218" i="42"/>
  <c r="V217" i="42"/>
  <c r="R217" i="42"/>
  <c r="V216" i="42"/>
  <c r="R216" i="42"/>
  <c r="V215" i="42"/>
  <c r="R215" i="42"/>
  <c r="M214" i="42"/>
  <c r="N214" i="42" s="1"/>
  <c r="V213" i="42"/>
  <c r="R213" i="42"/>
  <c r="V212" i="42"/>
  <c r="R212" i="42"/>
  <c r="V211" i="42"/>
  <c r="R211" i="42"/>
  <c r="V210" i="42"/>
  <c r="R210" i="42"/>
  <c r="V209" i="42"/>
  <c r="R209" i="42"/>
  <c r="V208" i="42"/>
  <c r="R208" i="42"/>
  <c r="V207" i="42"/>
  <c r="R207" i="42"/>
  <c r="M207" i="42"/>
  <c r="J207" i="42"/>
  <c r="V206" i="42"/>
  <c r="R206" i="42"/>
  <c r="M206" i="42"/>
  <c r="N206" i="42" s="1"/>
  <c r="V205" i="42"/>
  <c r="R205" i="42"/>
  <c r="V204" i="42"/>
  <c r="R204" i="42"/>
  <c r="V203" i="42"/>
  <c r="R203" i="42"/>
  <c r="V202" i="42"/>
  <c r="R202" i="42"/>
  <c r="V201" i="42"/>
  <c r="R201" i="42"/>
  <c r="V200" i="42"/>
  <c r="R200" i="42"/>
  <c r="V199" i="42"/>
  <c r="R199" i="42"/>
  <c r="V198" i="42"/>
  <c r="R198" i="42"/>
  <c r="M198" i="42"/>
  <c r="J198" i="42"/>
  <c r="V197" i="42"/>
  <c r="R197" i="42"/>
  <c r="V196" i="42"/>
  <c r="R196" i="42"/>
  <c r="M196" i="42"/>
  <c r="V195" i="42"/>
  <c r="R195" i="42"/>
  <c r="J195" i="42"/>
  <c r="V194" i="42"/>
  <c r="R194" i="42"/>
  <c r="M194" i="42"/>
  <c r="N194" i="42" s="1"/>
  <c r="V193" i="42"/>
  <c r="R193" i="42"/>
  <c r="V192" i="42"/>
  <c r="R192" i="42"/>
  <c r="V191" i="42"/>
  <c r="R191" i="42"/>
  <c r="V190" i="42"/>
  <c r="R190" i="42"/>
  <c r="M190" i="42"/>
  <c r="J190" i="42"/>
  <c r="A190" i="42"/>
  <c r="A191" i="42" s="1"/>
  <c r="A192" i="42" s="1"/>
  <c r="A193" i="42" s="1"/>
  <c r="A194" i="42" s="1"/>
  <c r="A195" i="42" s="1"/>
  <c r="A196" i="42" s="1"/>
  <c r="A197" i="42" s="1"/>
  <c r="A198" i="42" s="1"/>
  <c r="A199" i="42" s="1"/>
  <c r="A200" i="42" s="1"/>
  <c r="A201" i="42" s="1"/>
  <c r="A202" i="42" s="1"/>
  <c r="A203" i="42" s="1"/>
  <c r="A204" i="42" s="1"/>
  <c r="A205" i="42" s="1"/>
  <c r="A206" i="42" s="1"/>
  <c r="A207" i="42" s="1"/>
  <c r="A208" i="42" s="1"/>
  <c r="A209" i="42" s="1"/>
  <c r="A210" i="42" s="1"/>
  <c r="A211" i="42" s="1"/>
  <c r="A212" i="42" s="1"/>
  <c r="A213" i="42" s="1"/>
  <c r="A214" i="42" s="1"/>
  <c r="A215" i="42" s="1"/>
  <c r="A216" i="42" s="1"/>
  <c r="A217" i="42" s="1"/>
  <c r="A218" i="42" s="1"/>
  <c r="V189" i="42"/>
  <c r="R189" i="42"/>
  <c r="V186" i="42"/>
  <c r="R186" i="42"/>
  <c r="V185" i="42"/>
  <c r="R185" i="42"/>
  <c r="V184" i="42"/>
  <c r="R184" i="42"/>
  <c r="V183" i="42"/>
  <c r="R183" i="42"/>
  <c r="V182" i="42"/>
  <c r="R182" i="42"/>
  <c r="V181" i="42"/>
  <c r="R181" i="42"/>
  <c r="V180" i="42"/>
  <c r="R180" i="42"/>
  <c r="V179" i="42"/>
  <c r="R179" i="42"/>
  <c r="M179" i="42"/>
  <c r="N179" i="42" s="1"/>
  <c r="V178" i="42"/>
  <c r="R178" i="42"/>
  <c r="V177" i="42"/>
  <c r="R177" i="42"/>
  <c r="M177" i="42"/>
  <c r="V176" i="42"/>
  <c r="R176" i="42"/>
  <c r="J176" i="42"/>
  <c r="V175" i="42"/>
  <c r="R175" i="42"/>
  <c r="M175" i="42"/>
  <c r="N175" i="42" s="1"/>
  <c r="V174" i="42"/>
  <c r="R174" i="42"/>
  <c r="V173" i="42"/>
  <c r="R173" i="42"/>
  <c r="M173" i="42"/>
  <c r="V172" i="42"/>
  <c r="R172" i="42"/>
  <c r="J172" i="42"/>
  <c r="V171" i="42"/>
  <c r="R171" i="42"/>
  <c r="V170" i="42"/>
  <c r="R170" i="42"/>
  <c r="V169" i="42"/>
  <c r="R169" i="42"/>
  <c r="V168" i="42"/>
  <c r="R168" i="42"/>
  <c r="M168" i="42"/>
  <c r="N168" i="42" s="1"/>
  <c r="V167" i="42"/>
  <c r="R167" i="42"/>
  <c r="V166" i="42"/>
  <c r="R166" i="42"/>
  <c r="V165" i="42"/>
  <c r="R165" i="42"/>
  <c r="V164" i="42"/>
  <c r="R164" i="42"/>
  <c r="V163" i="42"/>
  <c r="R163" i="42"/>
  <c r="V162" i="42"/>
  <c r="R162" i="42"/>
  <c r="V161" i="42"/>
  <c r="R161" i="42"/>
  <c r="V160" i="42"/>
  <c r="R160" i="42"/>
  <c r="M160" i="42"/>
  <c r="N160" i="42" s="1"/>
  <c r="V159" i="42"/>
  <c r="R159" i="42"/>
  <c r="V158" i="42"/>
  <c r="R158" i="42"/>
  <c r="V157" i="42"/>
  <c r="R157" i="42"/>
  <c r="V156" i="42"/>
  <c r="R156" i="42"/>
  <c r="M156" i="42"/>
  <c r="N156" i="42" s="1"/>
  <c r="V155" i="42"/>
  <c r="R155" i="42"/>
  <c r="V154" i="42"/>
  <c r="R154" i="42"/>
  <c r="V153" i="42"/>
  <c r="R153" i="42"/>
  <c r="M153" i="42"/>
  <c r="N153" i="42" s="1"/>
  <c r="A153" i="42"/>
  <c r="A154" i="42" s="1"/>
  <c r="A155" i="42" s="1"/>
  <c r="A156" i="42" s="1"/>
  <c r="A157" i="42" s="1"/>
  <c r="A158" i="42" s="1"/>
  <c r="A159" i="42" s="1"/>
  <c r="A160" i="42" s="1"/>
  <c r="A161" i="42" s="1"/>
  <c r="A162" i="42" s="1"/>
  <c r="A163" i="42" s="1"/>
  <c r="A164" i="42" s="1"/>
  <c r="A165" i="42" s="1"/>
  <c r="A166" i="42" s="1"/>
  <c r="A167" i="42" s="1"/>
  <c r="A168" i="42" s="1"/>
  <c r="A169" i="42" s="1"/>
  <c r="A170" i="42" s="1"/>
  <c r="A171" i="42" s="1"/>
  <c r="A172" i="42" s="1"/>
  <c r="A173" i="42" s="1"/>
  <c r="A174" i="42" s="1"/>
  <c r="A175" i="42" s="1"/>
  <c r="A176" i="42" s="1"/>
  <c r="A177" i="42" s="1"/>
  <c r="A178" i="42" s="1"/>
  <c r="A179" i="42" s="1"/>
  <c r="A180" i="42" s="1"/>
  <c r="A181" i="42" s="1"/>
  <c r="A182" i="42" s="1"/>
  <c r="A183" i="42" s="1"/>
  <c r="A184" i="42" s="1"/>
  <c r="A185" i="42" s="1"/>
  <c r="A186" i="42" s="1"/>
  <c r="V152" i="42"/>
  <c r="R152" i="42"/>
  <c r="V149" i="42"/>
  <c r="R149" i="42"/>
  <c r="M149" i="42"/>
  <c r="N149" i="42" s="1"/>
  <c r="V148" i="42"/>
  <c r="R148" i="42"/>
  <c r="V147" i="42"/>
  <c r="R147" i="42"/>
  <c r="V146" i="42"/>
  <c r="R146" i="42"/>
  <c r="V145" i="42"/>
  <c r="R145" i="42"/>
  <c r="M145" i="42"/>
  <c r="V144" i="42"/>
  <c r="R144" i="42"/>
  <c r="J144" i="42"/>
  <c r="V143" i="42"/>
  <c r="R143" i="42"/>
  <c r="V142" i="42"/>
  <c r="R142" i="42"/>
  <c r="J142" i="42"/>
  <c r="V141" i="42"/>
  <c r="R141" i="42"/>
  <c r="V140" i="42"/>
  <c r="R140" i="42"/>
  <c r="V139" i="42"/>
  <c r="R139" i="42"/>
  <c r="V138" i="42"/>
  <c r="R138" i="42"/>
  <c r="M138" i="42"/>
  <c r="V137" i="42"/>
  <c r="R137" i="42"/>
  <c r="V136" i="42"/>
  <c r="R136" i="42"/>
  <c r="J136" i="42"/>
  <c r="V135" i="42"/>
  <c r="R135" i="42"/>
  <c r="V134" i="42"/>
  <c r="R134" i="42"/>
  <c r="V133" i="42"/>
  <c r="R133" i="42"/>
  <c r="V132" i="42"/>
  <c r="R132" i="42"/>
  <c r="M132" i="42"/>
  <c r="N132" i="42" s="1"/>
  <c r="V131" i="42"/>
  <c r="R131" i="42"/>
  <c r="V130" i="42"/>
  <c r="R130" i="42"/>
  <c r="M130" i="42"/>
  <c r="V129" i="42"/>
  <c r="R129" i="42"/>
  <c r="J129" i="42"/>
  <c r="V128" i="42"/>
  <c r="R128" i="42"/>
  <c r="M128" i="42"/>
  <c r="V127" i="42"/>
  <c r="R127" i="42"/>
  <c r="J127" i="42"/>
  <c r="V126" i="42"/>
  <c r="R126" i="42"/>
  <c r="M126" i="42"/>
  <c r="V125" i="42"/>
  <c r="R125" i="42"/>
  <c r="J125" i="42"/>
  <c r="V124" i="42"/>
  <c r="R124" i="42"/>
  <c r="M124" i="42"/>
  <c r="V123" i="42"/>
  <c r="R123" i="42"/>
  <c r="J123" i="42"/>
  <c r="V122" i="42"/>
  <c r="R122" i="42"/>
  <c r="V121" i="42"/>
  <c r="R121" i="42"/>
  <c r="V120" i="42"/>
  <c r="R120" i="42"/>
  <c r="V119" i="42"/>
  <c r="R119" i="42"/>
  <c r="V118" i="42"/>
  <c r="R118" i="42"/>
  <c r="M118" i="42"/>
  <c r="V117" i="42"/>
  <c r="R117" i="42"/>
  <c r="J117" i="42"/>
  <c r="V116" i="42"/>
  <c r="R116" i="42"/>
  <c r="M116" i="42"/>
  <c r="V115" i="42"/>
  <c r="R115" i="42"/>
  <c r="J115" i="42"/>
  <c r="V114" i="42"/>
  <c r="R114" i="42"/>
  <c r="V113" i="42"/>
  <c r="R113" i="42"/>
  <c r="A113" i="42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A125" i="42" s="1"/>
  <c r="A126" i="42" s="1"/>
  <c r="A127" i="42" s="1"/>
  <c r="A128" i="42" s="1"/>
  <c r="A129" i="42" s="1"/>
  <c r="A130" i="42" s="1"/>
  <c r="A131" i="42" s="1"/>
  <c r="A132" i="42" s="1"/>
  <c r="A133" i="42" s="1"/>
  <c r="A134" i="42" s="1"/>
  <c r="A135" i="42" s="1"/>
  <c r="A136" i="42" s="1"/>
  <c r="A137" i="42" s="1"/>
  <c r="A138" i="42" s="1"/>
  <c r="A139" i="42" s="1"/>
  <c r="A140" i="42" s="1"/>
  <c r="A141" i="42" s="1"/>
  <c r="A142" i="42" s="1"/>
  <c r="A143" i="42" s="1"/>
  <c r="A144" i="42" s="1"/>
  <c r="A145" i="42" s="1"/>
  <c r="A146" i="42" s="1"/>
  <c r="A147" i="42" s="1"/>
  <c r="A148" i="42" s="1"/>
  <c r="A149" i="42" s="1"/>
  <c r="V112" i="42"/>
  <c r="R112" i="42"/>
  <c r="J112" i="42"/>
  <c r="N113" i="42" s="1"/>
  <c r="V109" i="42"/>
  <c r="R109" i="42"/>
  <c r="V108" i="42"/>
  <c r="R108" i="42"/>
  <c r="M108" i="42"/>
  <c r="V107" i="42"/>
  <c r="R107" i="42"/>
  <c r="J107" i="42"/>
  <c r="V106" i="42"/>
  <c r="R106" i="42"/>
  <c r="M106" i="42"/>
  <c r="V105" i="42"/>
  <c r="R105" i="42"/>
  <c r="J105" i="42"/>
  <c r="V104" i="42"/>
  <c r="R104" i="42"/>
  <c r="V103" i="42"/>
  <c r="R103" i="42"/>
  <c r="M103" i="42"/>
  <c r="J103" i="42"/>
  <c r="V102" i="42"/>
  <c r="R102" i="42"/>
  <c r="V101" i="42"/>
  <c r="R101" i="42"/>
  <c r="V100" i="42"/>
  <c r="R100" i="42"/>
  <c r="M100" i="42"/>
  <c r="V99" i="42"/>
  <c r="R99" i="42"/>
  <c r="J99" i="42"/>
  <c r="V98" i="42"/>
  <c r="R98" i="42"/>
  <c r="J98" i="42"/>
  <c r="M97" i="42"/>
  <c r="V96" i="42"/>
  <c r="R96" i="42"/>
  <c r="V95" i="42"/>
  <c r="R95" i="42"/>
  <c r="V94" i="42"/>
  <c r="R94" i="42"/>
  <c r="J94" i="42"/>
  <c r="V93" i="42"/>
  <c r="R93" i="42"/>
  <c r="J93" i="42"/>
  <c r="V92" i="42"/>
  <c r="R92" i="42"/>
  <c r="J92" i="42"/>
  <c r="V91" i="42"/>
  <c r="R91" i="42"/>
  <c r="V90" i="42"/>
  <c r="R90" i="42"/>
  <c r="V89" i="42"/>
  <c r="R89" i="42"/>
  <c r="V88" i="42"/>
  <c r="R88" i="42"/>
  <c r="V87" i="42"/>
  <c r="R87" i="42"/>
  <c r="M87" i="42"/>
  <c r="N87" i="42" s="1"/>
  <c r="V86" i="42"/>
  <c r="R86" i="42"/>
  <c r="V85" i="42"/>
  <c r="R85" i="42"/>
  <c r="M85" i="42"/>
  <c r="N85" i="42" s="1"/>
  <c r="V84" i="42"/>
  <c r="R84" i="42"/>
  <c r="M83" i="42"/>
  <c r="V82" i="42"/>
  <c r="R82" i="42"/>
  <c r="V81" i="42"/>
  <c r="R81" i="42"/>
  <c r="V80" i="42"/>
  <c r="R80" i="42"/>
  <c r="V79" i="42"/>
  <c r="R79" i="42"/>
  <c r="V78" i="42"/>
  <c r="R78" i="42"/>
  <c r="V77" i="42"/>
  <c r="R77" i="42"/>
  <c r="J77" i="42"/>
  <c r="A77" i="42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V76" i="42"/>
  <c r="R76" i="42"/>
  <c r="V73" i="42"/>
  <c r="R73" i="42"/>
  <c r="M73" i="42"/>
  <c r="N73" i="42" s="1"/>
  <c r="V72" i="42"/>
  <c r="R72" i="42"/>
  <c r="V71" i="42"/>
  <c r="R71" i="42"/>
  <c r="M71" i="42"/>
  <c r="V70" i="42"/>
  <c r="R70" i="42"/>
  <c r="J70" i="42"/>
  <c r="V69" i="42"/>
  <c r="R69" i="42"/>
  <c r="M69" i="42"/>
  <c r="J69" i="42"/>
  <c r="V68" i="42"/>
  <c r="R68" i="42"/>
  <c r="V67" i="42"/>
  <c r="R67" i="42"/>
  <c r="M67" i="42"/>
  <c r="V66" i="42"/>
  <c r="R66" i="42"/>
  <c r="V65" i="42"/>
  <c r="R65" i="42"/>
  <c r="J65" i="42"/>
  <c r="V64" i="42"/>
  <c r="R64" i="42"/>
  <c r="V63" i="42"/>
  <c r="R63" i="42"/>
  <c r="V62" i="42"/>
  <c r="R62" i="42"/>
  <c r="M62" i="42"/>
  <c r="V61" i="42"/>
  <c r="R61" i="42"/>
  <c r="J61" i="42"/>
  <c r="V60" i="42"/>
  <c r="R60" i="42"/>
  <c r="V59" i="42"/>
  <c r="R59" i="42"/>
  <c r="V58" i="42"/>
  <c r="R58" i="42"/>
  <c r="M58" i="42"/>
  <c r="V57" i="42"/>
  <c r="R57" i="42"/>
  <c r="J57" i="42"/>
  <c r="V56" i="42"/>
  <c r="R56" i="42"/>
  <c r="V55" i="42"/>
  <c r="R55" i="42"/>
  <c r="M55" i="42"/>
  <c r="V54" i="42"/>
  <c r="R54" i="42"/>
  <c r="J54" i="42"/>
  <c r="V53" i="42"/>
  <c r="R53" i="42"/>
  <c r="M53" i="42"/>
  <c r="N53" i="42" s="1"/>
  <c r="V52" i="42"/>
  <c r="R52" i="42"/>
  <c r="V51" i="42"/>
  <c r="R51" i="42"/>
  <c r="V50" i="42"/>
  <c r="R50" i="42"/>
  <c r="V49" i="42"/>
  <c r="R49" i="42"/>
  <c r="V48" i="42"/>
  <c r="R48" i="42"/>
  <c r="M48" i="42"/>
  <c r="V47" i="42"/>
  <c r="R47" i="42"/>
  <c r="J47" i="42"/>
  <c r="V46" i="42"/>
  <c r="Q39" i="43" s="1"/>
  <c r="R39" i="43" s="1"/>
  <c r="R46" i="42"/>
  <c r="M46" i="42"/>
  <c r="N46" i="42" s="1"/>
  <c r="V45" i="42"/>
  <c r="R45" i="42"/>
  <c r="V44" i="42"/>
  <c r="R44" i="42"/>
  <c r="V43" i="42"/>
  <c r="R43" i="42"/>
  <c r="V42" i="42"/>
  <c r="R42" i="42"/>
  <c r="A42" i="42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V41" i="42"/>
  <c r="R41" i="42"/>
  <c r="V38" i="42"/>
  <c r="R38" i="42"/>
  <c r="V37" i="42"/>
  <c r="R37" i="42"/>
  <c r="V36" i="42"/>
  <c r="R36" i="42"/>
  <c r="M35" i="42"/>
  <c r="V34" i="42"/>
  <c r="R34" i="42"/>
  <c r="V33" i="42"/>
  <c r="R33" i="42"/>
  <c r="V32" i="42"/>
  <c r="R32" i="42"/>
  <c r="V31" i="42"/>
  <c r="R31" i="42"/>
  <c r="V30" i="42"/>
  <c r="R30" i="42"/>
  <c r="J30" i="42"/>
  <c r="V29" i="42"/>
  <c r="R29" i="42"/>
  <c r="V28" i="42"/>
  <c r="R28" i="42"/>
  <c r="V27" i="42"/>
  <c r="R27" i="42"/>
  <c r="V26" i="42"/>
  <c r="R26" i="42"/>
  <c r="V25" i="42"/>
  <c r="R25" i="42"/>
  <c r="V24" i="42"/>
  <c r="R24" i="42"/>
  <c r="V23" i="42"/>
  <c r="R23" i="42"/>
  <c r="M23" i="42"/>
  <c r="V22" i="42"/>
  <c r="R22" i="42"/>
  <c r="J22" i="42"/>
  <c r="V21" i="42"/>
  <c r="R21" i="42"/>
  <c r="V20" i="42"/>
  <c r="R20" i="42"/>
  <c r="V19" i="42"/>
  <c r="R19" i="42"/>
  <c r="V18" i="42"/>
  <c r="R18" i="42"/>
  <c r="V17" i="42"/>
  <c r="R17" i="42"/>
  <c r="M17" i="42"/>
  <c r="V16" i="42"/>
  <c r="R16" i="42"/>
  <c r="J16" i="42"/>
  <c r="V15" i="42"/>
  <c r="R15" i="42"/>
  <c r="M15" i="42"/>
  <c r="J15" i="42"/>
  <c r="V14" i="42"/>
  <c r="R14" i="42"/>
  <c r="M14" i="42"/>
  <c r="J14" i="42"/>
  <c r="V13" i="42"/>
  <c r="R13" i="42"/>
  <c r="N13" i="42"/>
  <c r="V12" i="42"/>
  <c r="R12" i="42"/>
  <c r="A12" i="42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V11" i="42"/>
  <c r="R11" i="42"/>
  <c r="U37" i="43" l="1"/>
  <c r="Q40" i="43"/>
  <c r="R40" i="43" s="1"/>
  <c r="Q38" i="43"/>
  <c r="R38" i="43" s="1"/>
  <c r="Q41" i="43"/>
  <c r="R41" i="43" s="1"/>
  <c r="Q37" i="43"/>
  <c r="U42" i="43"/>
  <c r="Q42" i="43"/>
  <c r="R42" i="43" s="1"/>
  <c r="U38" i="43"/>
  <c r="U41" i="43"/>
  <c r="U40" i="43"/>
  <c r="U39" i="43"/>
  <c r="N291" i="42"/>
  <c r="N267" i="42"/>
  <c r="N116" i="42"/>
  <c r="N67" i="42"/>
  <c r="N177" i="42"/>
  <c r="N262" i="42"/>
  <c r="N269" i="42"/>
  <c r="N322" i="42"/>
  <c r="N124" i="42"/>
  <c r="N196" i="42"/>
  <c r="N249" i="42"/>
  <c r="N17" i="42"/>
  <c r="R300" i="42"/>
  <c r="N130" i="42"/>
  <c r="N243" i="42"/>
  <c r="N259" i="42"/>
  <c r="N302" i="42"/>
  <c r="R302" i="42" s="1"/>
  <c r="N373" i="42"/>
  <c r="N62" i="42"/>
  <c r="N106" i="42"/>
  <c r="N128" i="42"/>
  <c r="N138" i="42"/>
  <c r="N23" i="42"/>
  <c r="N58" i="42"/>
  <c r="N235" i="42"/>
  <c r="N308" i="42"/>
  <c r="N376" i="42"/>
  <c r="N415" i="42"/>
  <c r="N444" i="42"/>
  <c r="N126" i="42"/>
  <c r="N339" i="42"/>
  <c r="N97" i="42"/>
  <c r="V97" i="42" s="1"/>
  <c r="N145" i="42"/>
  <c r="N227" i="42"/>
  <c r="N257" i="42"/>
  <c r="R304" i="42"/>
  <c r="N368" i="42"/>
  <c r="N35" i="42"/>
  <c r="R35" i="42" s="1"/>
  <c r="N48" i="42"/>
  <c r="N83" i="42"/>
  <c r="V83" i="42" s="1"/>
  <c r="N108" i="42"/>
  <c r="N118" i="42"/>
  <c r="N231" i="42"/>
  <c r="N252" i="42"/>
  <c r="N55" i="42"/>
  <c r="N71" i="42"/>
  <c r="N100" i="42"/>
  <c r="N173" i="42"/>
  <c r="N264" i="42"/>
  <c r="N305" i="42"/>
  <c r="N332" i="42"/>
  <c r="R332" i="42" s="1"/>
  <c r="N335" i="42"/>
  <c r="R335" i="42" s="1"/>
  <c r="N349" i="42"/>
  <c r="V214" i="42"/>
  <c r="R214" i="42"/>
  <c r="V288" i="42"/>
  <c r="R288" i="42"/>
  <c r="V320" i="42"/>
  <c r="R320" i="42"/>
  <c r="V405" i="42"/>
  <c r="R405" i="42"/>
  <c r="R333" i="42"/>
  <c r="R37" i="43" l="1"/>
  <c r="V302" i="42"/>
  <c r="V332" i="42"/>
  <c r="V35" i="42"/>
  <c r="Q45" i="43" s="1"/>
  <c r="R45" i="43" s="1"/>
  <c r="R83" i="42"/>
  <c r="R97" i="42"/>
  <c r="V335" i="42"/>
  <c r="Q23" i="40"/>
  <c r="N23" i="40"/>
  <c r="M23" i="40"/>
  <c r="Q22" i="40"/>
  <c r="N22" i="40"/>
  <c r="M22" i="40"/>
  <c r="Q21" i="40"/>
  <c r="N21" i="40"/>
  <c r="M21" i="40"/>
  <c r="Q20" i="40"/>
  <c r="N20" i="40"/>
  <c r="M20" i="40"/>
  <c r="Q19" i="40"/>
  <c r="N19" i="40"/>
  <c r="M19" i="40"/>
  <c r="Q18" i="40"/>
  <c r="N18" i="40"/>
  <c r="M18" i="40"/>
  <c r="Q17" i="40"/>
  <c r="N17" i="40"/>
  <c r="M17" i="40"/>
  <c r="Q16" i="40"/>
  <c r="N16" i="40"/>
  <c r="M16" i="40"/>
  <c r="Q15" i="40"/>
  <c r="N15" i="40"/>
  <c r="M15" i="40"/>
  <c r="Q14" i="40"/>
  <c r="N14" i="40"/>
  <c r="M14" i="40"/>
  <c r="Q13" i="40"/>
  <c r="N13" i="40"/>
  <c r="M13" i="40"/>
  <c r="Q12" i="40"/>
  <c r="N12" i="40"/>
  <c r="M12" i="40"/>
  <c r="A12" i="40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Q11" i="40"/>
  <c r="N11" i="40"/>
  <c r="M11" i="40"/>
  <c r="U45" i="43" l="1"/>
  <c r="U65" i="43" s="1"/>
  <c r="T65" i="43"/>
  <c r="Q65" i="43"/>
  <c r="R65" i="43"/>
  <c r="R450" i="42"/>
  <c r="M50" i="40" s="1"/>
  <c r="M48" i="40"/>
  <c r="V450" i="42"/>
  <c r="V71" i="41"/>
  <c r="N50" i="40" l="1"/>
  <c r="M53" i="40"/>
  <c r="M49" i="40"/>
</calcChain>
</file>

<file path=xl/sharedStrings.xml><?xml version="1.0" encoding="utf-8"?>
<sst xmlns="http://schemas.openxmlformats.org/spreadsheetml/2006/main" count="4214" uniqueCount="234">
  <si>
    <t>Project:</t>
  </si>
  <si>
    <t>Client:</t>
  </si>
  <si>
    <t>No.</t>
  </si>
  <si>
    <t>Location</t>
  </si>
  <si>
    <t>Sides</t>
  </si>
  <si>
    <t>Rate (AED)</t>
  </si>
  <si>
    <t>Total (AED)</t>
  </si>
  <si>
    <t xml:space="preserve">Period of Completed Works: </t>
  </si>
  <si>
    <t>Nos</t>
  </si>
  <si>
    <t>Penetrant Type</t>
  </si>
  <si>
    <t>Penetrant Size (in meter)</t>
  </si>
  <si>
    <t>SquareMeters</t>
  </si>
  <si>
    <t>Opening Size (in meter)</t>
  </si>
  <si>
    <t>2"</t>
  </si>
  <si>
    <t>Level</t>
  </si>
  <si>
    <t>duct</t>
  </si>
  <si>
    <t>CHW pipe</t>
  </si>
  <si>
    <t>3"</t>
  </si>
  <si>
    <t>fire fighting pipe</t>
  </si>
  <si>
    <t>1"</t>
  </si>
  <si>
    <t xml:space="preserve">Summary of Completed Firestopping Works </t>
  </si>
  <si>
    <t>6"</t>
  </si>
  <si>
    <t>Remarks</t>
  </si>
  <si>
    <t>Grand Total</t>
  </si>
  <si>
    <t>conduit pipe</t>
  </si>
  <si>
    <t>PPR pipe</t>
  </si>
  <si>
    <t>PVC pipe</t>
  </si>
  <si>
    <t>opening</t>
  </si>
  <si>
    <t>4"</t>
  </si>
  <si>
    <t>CDP pipe</t>
  </si>
  <si>
    <t>0.5"</t>
  </si>
  <si>
    <t>5"</t>
  </si>
  <si>
    <t>Period of Completed Works:</t>
  </si>
  <si>
    <t>Summary of Completed Firestopping Works (Construction Joints)</t>
  </si>
  <si>
    <t>Type</t>
  </si>
  <si>
    <t>Joint Size (in meter)</t>
  </si>
  <si>
    <t>@</t>
  </si>
  <si>
    <t>Dorchester Collection Dubai - Hotel &amp; Residences | OMNIYAT</t>
  </si>
  <si>
    <t>Joints</t>
  </si>
  <si>
    <t>Diffirence</t>
  </si>
  <si>
    <t>FS709</t>
  </si>
  <si>
    <t>FS702/FB750</t>
  </si>
  <si>
    <t>FS702</t>
  </si>
  <si>
    <t>FS702/FP302</t>
  </si>
  <si>
    <t>WIR No.</t>
  </si>
  <si>
    <t>Hotel</t>
  </si>
  <si>
    <t>QTY</t>
  </si>
  <si>
    <t>Hotel / Residence</t>
  </si>
  <si>
    <t>8"</t>
  </si>
  <si>
    <t>WIR List as per SOS</t>
  </si>
  <si>
    <t>all mortar openings priced by sqm diff</t>
  </si>
  <si>
    <t>Sos Number</t>
  </si>
  <si>
    <t>Serial No</t>
  </si>
  <si>
    <t>Ground Level</t>
  </si>
  <si>
    <t>10"</t>
  </si>
  <si>
    <t>FS702/FP302/FB750</t>
  </si>
  <si>
    <t>Shaft</t>
  </si>
  <si>
    <t>Level 18</t>
  </si>
  <si>
    <t>Vertical joint</t>
  </si>
  <si>
    <t>MEP Opening (Civil)</t>
  </si>
  <si>
    <t>Civil Total</t>
  </si>
  <si>
    <t>cable tray</t>
  </si>
  <si>
    <t>cable trunking</t>
  </si>
  <si>
    <t>1.5"</t>
  </si>
  <si>
    <t>Residence</t>
  </si>
  <si>
    <t>Wall</t>
  </si>
  <si>
    <t>Housekeeping</t>
  </si>
  <si>
    <t>Lobby</t>
  </si>
  <si>
    <t>FF Lobby</t>
  </si>
  <si>
    <t xml:space="preserve">Hotel  </t>
  </si>
  <si>
    <t>12"</t>
  </si>
  <si>
    <t>Kitchen</t>
  </si>
  <si>
    <t>Horizontal joint</t>
  </si>
  <si>
    <t>Lift lobby</t>
  </si>
  <si>
    <t>FS709/FB750</t>
  </si>
  <si>
    <t>January 2023 - Hotel</t>
  </si>
  <si>
    <t xml:space="preserve">Hotel </t>
  </si>
  <si>
    <t>Sheet 62291</t>
  </si>
  <si>
    <t>Male Toilet</t>
  </si>
  <si>
    <t>Sheet 62292</t>
  </si>
  <si>
    <t>Corridor</t>
  </si>
  <si>
    <t>Sheet 62293</t>
  </si>
  <si>
    <t>14"</t>
  </si>
  <si>
    <t>Sheet 62294</t>
  </si>
  <si>
    <t>Ball Room</t>
  </si>
  <si>
    <t>Sheet 62295</t>
  </si>
  <si>
    <t>Lobby Shaft</t>
  </si>
  <si>
    <t>Sheet 62296</t>
  </si>
  <si>
    <t>Sheet 62297</t>
  </si>
  <si>
    <t>Sheet 62298</t>
  </si>
  <si>
    <t>Fire Pump Room</t>
  </si>
  <si>
    <t>High Level</t>
  </si>
  <si>
    <t>Entry door</t>
  </si>
  <si>
    <t>Staircase 07</t>
  </si>
  <si>
    <t>Sheet 61939</t>
  </si>
  <si>
    <t>Sheet 61940</t>
  </si>
  <si>
    <t>blank opening</t>
  </si>
  <si>
    <t>Sheet 61941</t>
  </si>
  <si>
    <t>Stair 08</t>
  </si>
  <si>
    <t>Water M. Room</t>
  </si>
  <si>
    <t>SU Lobby</t>
  </si>
  <si>
    <t>Sheet 61942</t>
  </si>
  <si>
    <t>Level 01</t>
  </si>
  <si>
    <t>Pump room</t>
  </si>
  <si>
    <t>metal pipe</t>
  </si>
  <si>
    <t>Sheet 62289</t>
  </si>
  <si>
    <t>MEP Work</t>
  </si>
  <si>
    <t>Sheet 62290</t>
  </si>
  <si>
    <t>WIR - 02185</t>
  </si>
  <si>
    <t>WIR - 02249</t>
  </si>
  <si>
    <t>WIR - 02088</t>
  </si>
  <si>
    <t>January 2023</t>
  </si>
  <si>
    <t>Outside Sleeve  (Civil)</t>
  </si>
  <si>
    <t>Sheet 61937</t>
  </si>
  <si>
    <t>Sheet 61938</t>
  </si>
  <si>
    <t>January 2023 - Hotel - Outer Sleeve</t>
  </si>
  <si>
    <t>Sheet  62300</t>
  </si>
  <si>
    <t>Gorund Level</t>
  </si>
  <si>
    <t>WIR - 00195/00196</t>
  </si>
  <si>
    <t>Sheet  61943</t>
  </si>
  <si>
    <t>WIR - 00197</t>
  </si>
  <si>
    <t>Lift Lobby</t>
  </si>
  <si>
    <t>Room Service</t>
  </si>
  <si>
    <t>FF lobby</t>
  </si>
  <si>
    <t>Sheet 62288</t>
  </si>
  <si>
    <t>WIR - 0194</t>
  </si>
  <si>
    <t>Staircase 04</t>
  </si>
  <si>
    <t>Sheet  62299</t>
  </si>
  <si>
    <t>WIR - 00193</t>
  </si>
  <si>
    <t>Equpment Room</t>
  </si>
  <si>
    <t xml:space="preserve">January 2023 - Residence </t>
  </si>
  <si>
    <t>Khansaheb Civil Engineering - Construction Division</t>
  </si>
  <si>
    <t>FIRE STOP WORKS ON MEP PENETRATIONS AND JOINTS</t>
  </si>
  <si>
    <t>FIRE STOP</t>
  </si>
  <si>
    <t>Quantity</t>
  </si>
  <si>
    <t>Progress Amount (AED)</t>
  </si>
  <si>
    <t>S.Nr</t>
  </si>
  <si>
    <t>Description</t>
  </si>
  <si>
    <t>Qty</t>
  </si>
  <si>
    <t>Unit</t>
  </si>
  <si>
    <t>Rate</t>
  </si>
  <si>
    <t>Amount</t>
  </si>
  <si>
    <t xml:space="preserve">Previous </t>
  </si>
  <si>
    <t>Current</t>
  </si>
  <si>
    <t>Cumulative</t>
  </si>
  <si>
    <t>WIR Ref./ Remarks</t>
  </si>
  <si>
    <t>G</t>
  </si>
  <si>
    <t>Supply and installation of firestop sealant and mineral wool to Head of wall / Wall to wall joints (Single Sided)</t>
  </si>
  <si>
    <t>G1</t>
  </si>
  <si>
    <t>Upto 20mm joint width</t>
  </si>
  <si>
    <t>m</t>
  </si>
  <si>
    <t>G2</t>
  </si>
  <si>
    <t>Upto 30mm joint width</t>
  </si>
  <si>
    <t>G3</t>
  </si>
  <si>
    <t>Upto 35mm joint width</t>
  </si>
  <si>
    <t>H</t>
  </si>
  <si>
    <t>Supply and installation of Sealant and mineral wool non-fire rated Head of wall / Wall to wall joints (Single Sided)</t>
  </si>
  <si>
    <t>H1</t>
  </si>
  <si>
    <t>A</t>
  </si>
  <si>
    <t>Supply and apply firestop sealant and mineral wool backing to non-insulated metallic/ non-combustible pipes (Single Sided)</t>
  </si>
  <si>
    <t>A1</t>
  </si>
  <si>
    <r>
      <t>Upto and including 2"</t>
    </r>
    <r>
      <rPr>
        <sz val="11"/>
        <rFont val="Calibri"/>
        <family val="2"/>
      </rPr>
      <t>ɸ</t>
    </r>
  </si>
  <si>
    <t>A2</t>
  </si>
  <si>
    <r>
      <t>Upto and including 3"</t>
    </r>
    <r>
      <rPr>
        <sz val="11"/>
        <rFont val="Calibri"/>
        <family val="2"/>
      </rPr>
      <t>ɸ</t>
    </r>
  </si>
  <si>
    <t>A3</t>
  </si>
  <si>
    <r>
      <t>Upto and including 4"</t>
    </r>
    <r>
      <rPr>
        <sz val="11"/>
        <rFont val="Calibri"/>
        <family val="2"/>
      </rPr>
      <t>ɸ</t>
    </r>
  </si>
  <si>
    <t>A4</t>
  </si>
  <si>
    <r>
      <t>Upto and including 6"</t>
    </r>
    <r>
      <rPr>
        <sz val="11"/>
        <rFont val="Calibri"/>
        <family val="2"/>
      </rPr>
      <t>ɸ</t>
    </r>
  </si>
  <si>
    <t>A5</t>
  </si>
  <si>
    <r>
      <t>Upto and including 8"</t>
    </r>
    <r>
      <rPr>
        <sz val="11"/>
        <rFont val="Calibri"/>
        <family val="2"/>
      </rPr>
      <t>ɸ</t>
    </r>
  </si>
  <si>
    <t>A6</t>
  </si>
  <si>
    <r>
      <t>Upto and including 24"</t>
    </r>
    <r>
      <rPr>
        <sz val="11"/>
        <rFont val="Calibri"/>
        <family val="2"/>
      </rPr>
      <t>ɸ</t>
    </r>
  </si>
  <si>
    <t>B</t>
  </si>
  <si>
    <t>Supply and apply firestop sealant and mineral wool backing to insulated metallic/ non-combustible pipes (Single Sided)</t>
  </si>
  <si>
    <t>B1</t>
  </si>
  <si>
    <t>B2</t>
  </si>
  <si>
    <t>B3</t>
  </si>
  <si>
    <t>B4</t>
  </si>
  <si>
    <t>B5</t>
  </si>
  <si>
    <t>B6</t>
  </si>
  <si>
    <r>
      <t>Upto and including 16"</t>
    </r>
    <r>
      <rPr>
        <sz val="11"/>
        <rFont val="Calibri"/>
        <family val="2"/>
      </rPr>
      <t>ɸ</t>
    </r>
  </si>
  <si>
    <t>C</t>
  </si>
  <si>
    <t>Supply and apply firestop sealant and mineral wool backing to PVC conduits &amp; cable pipes</t>
  </si>
  <si>
    <t>C1</t>
  </si>
  <si>
    <t>Supply and apply firestop sealant and mineral wool backing to PVC/ combustible pipes (Single Sided)</t>
  </si>
  <si>
    <t>C2</t>
  </si>
  <si>
    <t>C3</t>
  </si>
  <si>
    <t>C4</t>
  </si>
  <si>
    <t>C5</t>
  </si>
  <si>
    <t>D</t>
  </si>
  <si>
    <t>Supply and apply firestop board material to cable tray openings, shaft openings and openings (Single Board)</t>
  </si>
  <si>
    <t>D1</t>
  </si>
  <si>
    <r>
      <t>For an area upto 0.05 m</t>
    </r>
    <r>
      <rPr>
        <vertAlign val="superscript"/>
        <sz val="11"/>
        <rFont val="Calibri"/>
        <family val="2"/>
        <scheme val="minor"/>
      </rPr>
      <t>2</t>
    </r>
  </si>
  <si>
    <t>D2</t>
  </si>
  <si>
    <r>
      <t>For an area upto 0.10 m</t>
    </r>
    <r>
      <rPr>
        <vertAlign val="superscript"/>
        <sz val="11"/>
        <rFont val="Calibri"/>
        <family val="2"/>
        <scheme val="minor"/>
      </rPr>
      <t>2</t>
    </r>
  </si>
  <si>
    <t>D3</t>
  </si>
  <si>
    <r>
      <t>For an area upto 0.15 m</t>
    </r>
    <r>
      <rPr>
        <vertAlign val="superscript"/>
        <sz val="11"/>
        <rFont val="Calibri"/>
        <family val="2"/>
        <scheme val="minor"/>
      </rPr>
      <t>2</t>
    </r>
  </si>
  <si>
    <t>D4</t>
  </si>
  <si>
    <r>
      <t>For an area upto 0.25 m</t>
    </r>
    <r>
      <rPr>
        <vertAlign val="superscript"/>
        <sz val="11"/>
        <rFont val="Calibri"/>
        <family val="2"/>
        <scheme val="minor"/>
      </rPr>
      <t>2</t>
    </r>
  </si>
  <si>
    <t>D5</t>
  </si>
  <si>
    <r>
      <t>For an area upto 0.35 m</t>
    </r>
    <r>
      <rPr>
        <vertAlign val="superscript"/>
        <sz val="11"/>
        <rFont val="Calibri"/>
        <family val="2"/>
        <scheme val="minor"/>
      </rPr>
      <t>2</t>
    </r>
  </si>
  <si>
    <t>D6</t>
  </si>
  <si>
    <r>
      <t>For an area upto 0.50 m</t>
    </r>
    <r>
      <rPr>
        <vertAlign val="superscript"/>
        <sz val="11"/>
        <rFont val="Calibri"/>
        <family val="2"/>
        <scheme val="minor"/>
      </rPr>
      <t>2</t>
    </r>
  </si>
  <si>
    <t>D7</t>
  </si>
  <si>
    <r>
      <t>For an area upto 0.65 m</t>
    </r>
    <r>
      <rPr>
        <vertAlign val="superscript"/>
        <sz val="11"/>
        <rFont val="Calibri"/>
        <family val="2"/>
        <scheme val="minor"/>
      </rPr>
      <t>2</t>
    </r>
  </si>
  <si>
    <t>D8</t>
  </si>
  <si>
    <r>
      <t>For an area upto 0.80 m</t>
    </r>
    <r>
      <rPr>
        <vertAlign val="superscript"/>
        <sz val="11"/>
        <rFont val="Calibri"/>
        <family val="2"/>
        <scheme val="minor"/>
      </rPr>
      <t>2</t>
    </r>
  </si>
  <si>
    <t>D9</t>
  </si>
  <si>
    <r>
      <t>For an area upto 1.00 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</si>
  <si>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</si>
  <si>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t>E</t>
  </si>
  <si>
    <t>Supply and apply firestopping materials to Metallic Duct with Fire Damper and L-angle (Single Sided)</t>
  </si>
  <si>
    <t>E1</t>
  </si>
  <si>
    <t>E2</t>
  </si>
  <si>
    <t>E3</t>
  </si>
  <si>
    <r>
      <t>For an area upto 0.20 m</t>
    </r>
    <r>
      <rPr>
        <vertAlign val="superscript"/>
        <sz val="11"/>
        <rFont val="Calibri"/>
        <family val="2"/>
        <scheme val="minor"/>
      </rPr>
      <t>2</t>
    </r>
  </si>
  <si>
    <t>E4</t>
  </si>
  <si>
    <r>
      <t>For an area upto 0.30 m</t>
    </r>
    <r>
      <rPr>
        <vertAlign val="superscript"/>
        <sz val="11"/>
        <rFont val="Calibri"/>
        <family val="2"/>
        <scheme val="minor"/>
      </rPr>
      <t>2</t>
    </r>
  </si>
  <si>
    <t>E5</t>
  </si>
  <si>
    <r>
      <t>For an area upto 0.40 m</t>
    </r>
    <r>
      <rPr>
        <vertAlign val="superscript"/>
        <sz val="11"/>
        <rFont val="Calibri"/>
        <family val="2"/>
        <scheme val="minor"/>
      </rPr>
      <t>2</t>
    </r>
  </si>
  <si>
    <t>E6</t>
  </si>
  <si>
    <t>E7</t>
  </si>
  <si>
    <r>
      <t>For an area upto 0.60 m</t>
    </r>
    <r>
      <rPr>
        <vertAlign val="superscript"/>
        <sz val="11"/>
        <rFont val="Calibri"/>
        <family val="2"/>
        <scheme val="minor"/>
      </rPr>
      <t>2</t>
    </r>
  </si>
  <si>
    <t>E8</t>
  </si>
  <si>
    <r>
      <t>For an area upto 0.70 m</t>
    </r>
    <r>
      <rPr>
        <vertAlign val="superscript"/>
        <sz val="11"/>
        <rFont val="Calibri"/>
        <family val="2"/>
        <scheme val="minor"/>
      </rPr>
      <t>2</t>
    </r>
  </si>
  <si>
    <t>E9</t>
  </si>
  <si>
    <t>E10</t>
  </si>
  <si>
    <r>
      <t>For an area upto 0.90 m</t>
    </r>
    <r>
      <rPr>
        <vertAlign val="superscript"/>
        <sz val="11"/>
        <rFont val="Calibri"/>
        <family val="2"/>
        <scheme val="minor"/>
      </rPr>
      <t>2</t>
    </r>
  </si>
  <si>
    <t>E11</t>
  </si>
  <si>
    <t>F</t>
  </si>
  <si>
    <t>Supply and installation of Nullfire FR 230 firestop mortar material (100mm thickness) to Electrical Openings (Single Sided)</t>
  </si>
  <si>
    <t>F1</t>
  </si>
  <si>
    <t xml:space="preserve"> TOTAL AMOUNT OF CONSTRUCTION JOINTS</t>
  </si>
  <si>
    <t>Certified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</si>
</sst>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AED]\ #,##0.00"/>
    <numFmt numFmtId="165" formatCode="0.0"/>
    <numFmt numFmtId="166" formatCode="0.000"/>
    <numFmt numFmtId="167" formatCode="0.0000"/>
    <numFmt numFmtId="168" formatCode="[$-409]d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9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6" fillId="0" borderId="0" xfId="1" applyFont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2" fontId="8" fillId="8" borderId="1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49" fontId="5" fillId="0" borderId="0" xfId="0" quotePrefix="1" applyNumberFormat="1" applyFont="1" applyAlignment="1">
      <alignment horizontal="left" vertical="center"/>
    </xf>
    <xf numFmtId="164" fontId="10" fillId="4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6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5" fillId="0" borderId="3" xfId="0" applyNumberFormat="1" applyFont="1" applyBorder="1"/>
    <xf numFmtId="44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44" fontId="6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16" fontId="5" fillId="0" borderId="0" xfId="0" quotePrefix="1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1" fontId="4" fillId="6" borderId="6" xfId="0" applyNumberFormat="1" applyFont="1" applyFill="1" applyBorder="1" applyAlignment="1">
      <alignment horizontal="center" vertical="center" wrapText="1"/>
    </xf>
    <xf numFmtId="164" fontId="4" fillId="12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44" fontId="6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44" fontId="6" fillId="0" borderId="0" xfId="0" applyNumberFormat="1" applyFont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right" vertical="center"/>
    </xf>
    <xf numFmtId="43" fontId="0" fillId="0" borderId="0" xfId="1" applyFont="1"/>
    <xf numFmtId="43" fontId="0" fillId="0" borderId="3" xfId="1" applyFont="1" applyBorder="1"/>
    <xf numFmtId="166" fontId="9" fillId="0" borderId="1" xfId="1" applyNumberFormat="1" applyFont="1" applyFill="1" applyBorder="1" applyAlignment="1">
      <alignment horizontal="center" vertical="center"/>
    </xf>
    <xf numFmtId="2" fontId="9" fillId="0" borderId="1" xfId="1" applyNumberFormat="1" applyFont="1" applyFill="1" applyBorder="1" applyAlignment="1">
      <alignment horizontal="center" vertical="center"/>
    </xf>
    <xf numFmtId="2" fontId="8" fillId="12" borderId="1" xfId="0" applyNumberFormat="1" applyFont="1" applyFill="1" applyBorder="1" applyAlignment="1">
      <alignment horizontal="center" vertical="center" wrapText="1"/>
    </xf>
    <xf numFmtId="167" fontId="9" fillId="0" borderId="1" xfId="1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2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 wrapText="1"/>
    </xf>
    <xf numFmtId="43" fontId="12" fillId="0" borderId="0" xfId="1" applyFont="1"/>
    <xf numFmtId="0" fontId="16" fillId="0" borderId="0" xfId="0" applyFont="1"/>
    <xf numFmtId="43" fontId="6" fillId="0" borderId="0" xfId="0" applyNumberFormat="1" applyFont="1" applyAlignment="1">
      <alignment vertical="center"/>
    </xf>
    <xf numFmtId="0" fontId="6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/>
    <xf numFmtId="49" fontId="11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3" fontId="6" fillId="0" borderId="1" xfId="1" applyFont="1" applyBorder="1" applyAlignment="1">
      <alignment vertical="center"/>
    </xf>
    <xf numFmtId="2" fontId="9" fillId="12" borderId="1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6" fillId="0" borderId="0" xfId="0" applyFont="1" applyAlignment="1">
      <alignment horizontal="right"/>
    </xf>
    <xf numFmtId="43" fontId="9" fillId="0" borderId="1" xfId="1" applyFont="1" applyFill="1" applyBorder="1" applyAlignment="1">
      <alignment horizontal="center" vertical="center"/>
    </xf>
    <xf numFmtId="43" fontId="6" fillId="0" borderId="0" xfId="1" applyFont="1" applyBorder="1" applyAlignment="1">
      <alignment vertical="center"/>
    </xf>
    <xf numFmtId="43" fontId="0" fillId="0" borderId="0" xfId="0" applyNumberFormat="1"/>
    <xf numFmtId="0" fontId="8" fillId="0" borderId="0" xfId="2" quotePrefix="1" applyFont="1" applyAlignment="1">
      <alignment vertical="center"/>
    </xf>
    <xf numFmtId="0" fontId="8" fillId="0" borderId="0" xfId="2" quotePrefix="1" applyFont="1" applyAlignment="1">
      <alignment horizontal="left" vertical="center"/>
    </xf>
    <xf numFmtId="168" fontId="8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168" fontId="8" fillId="0" borderId="0" xfId="2" applyNumberFormat="1" applyFont="1" applyAlignment="1">
      <alignment horizontal="left" vertical="center"/>
    </xf>
    <xf numFmtId="0" fontId="8" fillId="0" borderId="0" xfId="2" applyFont="1" applyAlignment="1">
      <alignment vertical="center"/>
    </xf>
    <xf numFmtId="43" fontId="14" fillId="0" borderId="0" xfId="1" applyFont="1" applyAlignment="1">
      <alignment horizontal="center" vertical="center"/>
    </xf>
    <xf numFmtId="0" fontId="8" fillId="0" borderId="0" xfId="2" quotePrefix="1" applyFont="1" applyAlignment="1">
      <alignment horizontal="right" vertical="center"/>
    </xf>
    <xf numFmtId="0" fontId="20" fillId="0" borderId="0" xfId="2" applyFont="1"/>
    <xf numFmtId="0" fontId="10" fillId="0" borderId="0" xfId="2" applyFont="1" applyAlignment="1">
      <alignment horizontal="left" vertical="center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0" fillId="14" borderId="1" xfId="2" applyFont="1" applyFill="1" applyBorder="1" applyAlignment="1">
      <alignment horizontal="center" vertical="center" wrapText="1"/>
    </xf>
    <xf numFmtId="0" fontId="10" fillId="14" borderId="6" xfId="2" applyFont="1" applyFill="1" applyBorder="1" applyAlignment="1">
      <alignment horizontal="left" vertical="center" wrapText="1"/>
    </xf>
    <xf numFmtId="0" fontId="10" fillId="14" borderId="6" xfId="2" applyFont="1" applyFill="1" applyBorder="1" applyAlignment="1">
      <alignment horizontal="center" vertical="center" wrapText="1"/>
    </xf>
    <xf numFmtId="0" fontId="10" fillId="14" borderId="5" xfId="2" applyFont="1" applyFill="1" applyBorder="1" applyAlignment="1">
      <alignment horizontal="center" vertical="center" wrapText="1"/>
    </xf>
    <xf numFmtId="43" fontId="10" fillId="12" borderId="6" xfId="3" applyFont="1" applyFill="1" applyBorder="1" applyAlignment="1">
      <alignment horizontal="center" vertical="center" wrapText="1"/>
    </xf>
    <xf numFmtId="43" fontId="10" fillId="12" borderId="1" xfId="3" applyFont="1" applyFill="1" applyBorder="1" applyAlignment="1">
      <alignment horizontal="center" vertical="center" wrapText="1"/>
    </xf>
    <xf numFmtId="43" fontId="10" fillId="12" borderId="1" xfId="3" applyFont="1" applyFill="1" applyBorder="1" applyAlignment="1">
      <alignment horizontal="center" vertical="center"/>
    </xf>
    <xf numFmtId="43" fontId="10" fillId="14" borderId="6" xfId="3" applyFont="1" applyFill="1" applyBorder="1" applyAlignment="1">
      <alignment horizontal="center" vertical="center" wrapText="1"/>
    </xf>
    <xf numFmtId="43" fontId="10" fillId="14" borderId="1" xfId="3" applyFont="1" applyFill="1" applyBorder="1" applyAlignment="1">
      <alignment horizontal="center" vertical="center" wrapText="1"/>
    </xf>
    <xf numFmtId="1" fontId="22" fillId="0" borderId="8" xfId="1" applyNumberFormat="1" applyFont="1" applyBorder="1" applyAlignment="1">
      <alignment horizontal="center" vertical="center" wrapText="1"/>
    </xf>
    <xf numFmtId="49" fontId="22" fillId="0" borderId="9" xfId="2" applyNumberFormat="1" applyFont="1" applyBorder="1" applyAlignment="1">
      <alignment horizontal="left" vertical="center"/>
    </xf>
    <xf numFmtId="37" fontId="9" fillId="0" borderId="9" xfId="1" applyNumberFormat="1" applyFont="1" applyBorder="1" applyAlignment="1">
      <alignment horizontal="center" vertical="center" wrapText="1"/>
    </xf>
    <xf numFmtId="49" fontId="9" fillId="0" borderId="8" xfId="2" applyNumberFormat="1" applyFont="1" applyBorder="1" applyAlignment="1">
      <alignment horizontal="left" vertical="center" wrapText="1"/>
    </xf>
    <xf numFmtId="39" fontId="9" fillId="0" borderId="9" xfId="1" applyNumberFormat="1" applyFont="1" applyBorder="1" applyAlignment="1">
      <alignment horizontal="center" vertical="center"/>
    </xf>
    <xf numFmtId="39" fontId="23" fillId="0" borderId="0" xfId="1" applyNumberFormat="1" applyFont="1" applyBorder="1" applyAlignment="1">
      <alignment horizontal="center" vertical="center"/>
    </xf>
    <xf numFmtId="43" fontId="24" fillId="0" borderId="9" xfId="1" applyFont="1" applyBorder="1" applyAlignment="1">
      <alignment horizontal="center" vertical="center" wrapText="1"/>
    </xf>
    <xf numFmtId="43" fontId="25" fillId="0" borderId="0" xfId="1" applyFont="1" applyAlignment="1">
      <alignment horizontal="center" vertical="center"/>
    </xf>
    <xf numFmtId="43" fontId="24" fillId="0" borderId="8" xfId="1" applyFont="1" applyFill="1" applyBorder="1" applyAlignment="1">
      <alignment horizontal="center" vertical="center"/>
    </xf>
    <xf numFmtId="43" fontId="20" fillId="0" borderId="8" xfId="3" applyFont="1" applyFill="1" applyBorder="1" applyAlignment="1">
      <alignment horizontal="left" vertical="center"/>
    </xf>
    <xf numFmtId="1" fontId="9" fillId="0" borderId="8" xfId="1" applyNumberFormat="1" applyFont="1" applyBorder="1" applyAlignment="1">
      <alignment horizontal="center" vertical="center" wrapText="1"/>
    </xf>
    <xf numFmtId="49" fontId="9" fillId="0" borderId="9" xfId="2" applyNumberFormat="1" applyFont="1" applyBorder="1" applyAlignment="1">
      <alignment horizontal="left" vertical="center" wrapText="1"/>
    </xf>
    <xf numFmtId="49" fontId="9" fillId="0" borderId="8" xfId="2" applyNumberFormat="1" applyFont="1" applyBorder="1" applyAlignment="1">
      <alignment horizontal="center" vertical="center" wrapText="1"/>
    </xf>
    <xf numFmtId="39" fontId="9" fillId="0" borderId="0" xfId="1" applyNumberFormat="1" applyFont="1" applyBorder="1" applyAlignment="1">
      <alignment horizontal="center" vertical="center"/>
    </xf>
    <xf numFmtId="43" fontId="20" fillId="0" borderId="8" xfId="1" applyFont="1" applyBorder="1" applyAlignment="1">
      <alignment horizontal="center" vertical="center" wrapText="1"/>
    </xf>
    <xf numFmtId="43" fontId="15" fillId="0" borderId="0" xfId="1" applyFont="1" applyFill="1" applyAlignment="1">
      <alignment horizontal="center" vertical="center"/>
    </xf>
    <xf numFmtId="43" fontId="20" fillId="0" borderId="8" xfId="1" applyFont="1" applyBorder="1" applyAlignment="1">
      <alignment horizontal="center" vertical="center"/>
    </xf>
    <xf numFmtId="43" fontId="20" fillId="0" borderId="0" xfId="2" applyNumberFormat="1" applyFont="1"/>
    <xf numFmtId="43" fontId="15" fillId="0" borderId="8" xfId="1" applyFont="1" applyBorder="1" applyAlignment="1">
      <alignment horizontal="center" vertical="center"/>
    </xf>
    <xf numFmtId="43" fontId="15" fillId="0" borderId="0" xfId="1" applyFont="1" applyAlignment="1">
      <alignment horizontal="center" vertical="center"/>
    </xf>
    <xf numFmtId="43" fontId="24" fillId="0" borderId="8" xfId="1" applyFont="1" applyBorder="1" applyAlignment="1">
      <alignment horizontal="center" vertical="center" wrapText="1"/>
    </xf>
    <xf numFmtId="43" fontId="20" fillId="0" borderId="9" xfId="1" applyFont="1" applyBorder="1" applyAlignment="1">
      <alignment horizontal="center" vertical="center" wrapText="1"/>
    </xf>
    <xf numFmtId="43" fontId="27" fillId="0" borderId="9" xfId="1" applyFont="1" applyBorder="1" applyAlignment="1">
      <alignment horizontal="center" vertical="center" wrapText="1"/>
    </xf>
    <xf numFmtId="43" fontId="20" fillId="0" borderId="0" xfId="1" applyFont="1" applyFill="1" applyAlignment="1">
      <alignment horizontal="center" vertical="center"/>
    </xf>
    <xf numFmtId="43" fontId="20" fillId="0" borderId="0" xfId="1" applyFont="1" applyAlignment="1">
      <alignment horizontal="center" vertical="center"/>
    </xf>
    <xf numFmtId="43" fontId="27" fillId="0" borderId="8" xfId="1" applyFont="1" applyBorder="1" applyAlignment="1">
      <alignment horizontal="center" vertical="center" wrapText="1"/>
    </xf>
    <xf numFmtId="43" fontId="27" fillId="0" borderId="8" xfId="1" applyFont="1" applyFill="1" applyBorder="1" applyAlignment="1">
      <alignment horizontal="center" vertical="center"/>
    </xf>
    <xf numFmtId="43" fontId="20" fillId="0" borderId="0" xfId="1" applyFont="1" applyBorder="1" applyAlignment="1">
      <alignment horizontal="center" vertical="center"/>
    </xf>
    <xf numFmtId="43" fontId="20" fillId="0" borderId="8" xfId="1" applyFont="1" applyFill="1" applyBorder="1" applyAlignment="1">
      <alignment horizontal="center" vertical="center"/>
    </xf>
    <xf numFmtId="0" fontId="9" fillId="14" borderId="10" xfId="2" applyFont="1" applyFill="1" applyBorder="1" applyAlignment="1">
      <alignment horizontal="center" vertical="center"/>
    </xf>
    <xf numFmtId="39" fontId="10" fillId="14" borderId="11" xfId="2" applyNumberFormat="1" applyFont="1" applyFill="1" applyBorder="1" applyAlignment="1">
      <alignment horizontal="center" vertical="center" wrapText="1"/>
    </xf>
    <xf numFmtId="39" fontId="21" fillId="14" borderId="12" xfId="1" applyNumberFormat="1" applyFont="1" applyFill="1" applyBorder="1" applyAlignment="1">
      <alignment horizontal="center" vertical="center" wrapText="1"/>
    </xf>
    <xf numFmtId="39" fontId="21" fillId="14" borderId="10" xfId="1" applyNumberFormat="1" applyFont="1" applyFill="1" applyBorder="1" applyAlignment="1">
      <alignment horizontal="center" vertical="center" wrapText="1"/>
    </xf>
    <xf numFmtId="43" fontId="10" fillId="14" borderId="10" xfId="2" applyNumberFormat="1" applyFont="1" applyFill="1" applyBorder="1" applyAlignment="1">
      <alignment horizontal="center" vertical="center" wrapText="1"/>
    </xf>
    <xf numFmtId="0" fontId="20" fillId="0" borderId="13" xfId="2" applyFont="1" applyBorder="1" applyAlignment="1">
      <alignment vertical="center"/>
    </xf>
    <xf numFmtId="0" fontId="9" fillId="0" borderId="14" xfId="4" applyFont="1" applyBorder="1" applyAlignment="1">
      <alignment horizontal="left" vertical="center"/>
    </xf>
    <xf numFmtId="43" fontId="9" fillId="0" borderId="15" xfId="1" applyFont="1" applyBorder="1" applyAlignment="1">
      <alignment horizontal="center" vertical="center"/>
    </xf>
    <xf numFmtId="39" fontId="9" fillId="0" borderId="15" xfId="1" applyNumberFormat="1" applyFont="1" applyBorder="1" applyAlignment="1">
      <alignment horizontal="center" vertical="center"/>
    </xf>
    <xf numFmtId="0" fontId="20" fillId="0" borderId="15" xfId="2" applyFont="1" applyBorder="1" applyAlignment="1">
      <alignment vertical="center"/>
    </xf>
    <xf numFmtId="0" fontId="20" fillId="0" borderId="16" xfId="2" applyFont="1" applyBorder="1" applyAlignment="1">
      <alignment vertical="center"/>
    </xf>
    <xf numFmtId="0" fontId="20" fillId="0" borderId="0" xfId="2" applyFont="1" applyAlignment="1">
      <alignment vertical="center"/>
    </xf>
    <xf numFmtId="43" fontId="25" fillId="0" borderId="8" xfId="1" applyFont="1" applyBorder="1" applyAlignment="1">
      <alignment horizontal="center" vertical="center"/>
    </xf>
    <xf numFmtId="43" fontId="15" fillId="0" borderId="8" xfId="1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0" fontId="21" fillId="12" borderId="1" xfId="2" applyFont="1" applyFill="1" applyBorder="1" applyAlignment="1">
      <alignment horizontal="center" vertical="center"/>
    </xf>
    <xf numFmtId="0" fontId="21" fillId="14" borderId="5" xfId="2" applyFont="1" applyFill="1" applyBorder="1" applyAlignment="1">
      <alignment horizontal="center" vertical="center"/>
    </xf>
    <xf numFmtId="0" fontId="21" fillId="14" borderId="6" xfId="2" applyFont="1" applyFill="1" applyBorder="1" applyAlignment="1">
      <alignment horizontal="center" vertical="center"/>
    </xf>
    <xf numFmtId="0" fontId="9" fillId="14" borderId="10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21" fillId="14" borderId="1" xfId="2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11" borderId="4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8" fillId="8" borderId="1" xfId="0" applyNumberFormat="1" applyFont="1" applyFill="1" applyBorder="1" applyAlignment="1">
      <alignment horizontal="center" vertical="center" wrapText="1"/>
    </xf>
    <xf numFmtId="2" fontId="8" fillId="9" borderId="1" xfId="0" applyNumberFormat="1" applyFont="1" applyFill="1" applyBorder="1" applyAlignment="1">
      <alignment horizontal="center" vertical="center" wrapText="1"/>
    </xf>
    <xf numFmtId="43" fontId="20" fillId="0" borderId="8" xfId="1" applyFont="1" applyFill="1" applyBorder="1" applyAlignment="1">
      <alignment horizontal="center" vertical="center" wrapText="1"/>
    </xf>
  </cellXfs>
  <cellStyles count="5">
    <cellStyle name="Comma" xfId="1" builtinId="3"/>
    <cellStyle name="Comma 2 2 2" xfId="3" xr:uid="{F53BA67D-118E-4C59-B6F0-5B843230F471}"/>
    <cellStyle name="Normal" xfId="0" builtinId="0"/>
    <cellStyle name="Normal 2 10" xfId="4" xr:uid="{D24F1E5A-B4AD-4BE2-BCE6-D5A11A9CFE7F}"/>
    <cellStyle name="Normal 2 2 2" xfId="2" xr:uid="{3478C108-F6C3-4302-8790-7B73668599B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12</xdr:col>
      <xdr:colOff>1238250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F9E5C-FB53-4CAC-9D14-9ED249F6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242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85CE4FA0-BBA5-4DC0-B961-63EB44886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7806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3E5B0458-C570-46D3-8F25-098E36261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0431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mal\OneDrive\Documents\Work\ECON\Omniyat\Payments\Contractor%20Payment%20Cerfificates\KCE\Sub%20Contractor%20Payment\FireStop\3.%20Payment%20Assessment\6%20January\Cumulative%20-%20January%202023%20-%20Civil.xlsx" TargetMode="External"/><Relationship Id="rId1" Type="http://schemas.openxmlformats.org/officeDocument/2006/relationships/externalLinkPath" Target="Cumulative%20-%20January%202023%20-%20Civ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-6"/>
      <sheetName val="Contract"/>
      <sheetName val="Joints 20mm"/>
      <sheetName val="Joints 30mm"/>
      <sheetName val="FF 2&quot;"/>
      <sheetName val="FF 3&quot;"/>
      <sheetName val="FF 4&quot;"/>
      <sheetName val="FF 6&quot;"/>
      <sheetName val="FF 8&quot;"/>
      <sheetName val="CHW 3&quot;"/>
      <sheetName val="CHW 4&quot;"/>
      <sheetName val="CHW 16&quot;"/>
      <sheetName val="conduit &amp; cable pipe"/>
      <sheetName val="Plastic pipe 2&quot;"/>
      <sheetName val="Plastic pipe 3&quot;"/>
      <sheetName val="Plastic pipe 4&quot;"/>
      <sheetName val="Plastic pipe 6&quot;"/>
      <sheetName val="Plastic pipe 8&quot; "/>
      <sheetName val="civil opening"/>
      <sheetName val="duct"/>
      <sheetName val="civil opening (FR 230)"/>
    </sheetNames>
    <sheetDataSet>
      <sheetData sheetId="0" refreshError="1"/>
      <sheetData sheetId="1"/>
      <sheetData sheetId="2">
        <row r="176">
          <cell r="Q176">
            <v>3863.9700000000016</v>
          </cell>
        </row>
      </sheetData>
      <sheetData sheetId="3">
        <row r="14">
          <cell r="Q14">
            <v>39</v>
          </cell>
        </row>
      </sheetData>
      <sheetData sheetId="4">
        <row r="38">
          <cell r="V38">
            <v>55</v>
          </cell>
        </row>
      </sheetData>
      <sheetData sheetId="5">
        <row r="42">
          <cell r="V42">
            <v>42</v>
          </cell>
        </row>
      </sheetData>
      <sheetData sheetId="6">
        <row r="16">
          <cell r="V16">
            <v>8</v>
          </cell>
        </row>
      </sheetData>
      <sheetData sheetId="7">
        <row r="15">
          <cell r="V15">
            <v>6</v>
          </cell>
        </row>
      </sheetData>
      <sheetData sheetId="8">
        <row r="14">
          <cell r="V14">
            <v>2</v>
          </cell>
        </row>
      </sheetData>
      <sheetData sheetId="9">
        <row r="40">
          <cell r="V40">
            <v>65</v>
          </cell>
        </row>
      </sheetData>
      <sheetData sheetId="10">
        <row r="16">
          <cell r="V16">
            <v>10</v>
          </cell>
        </row>
      </sheetData>
      <sheetData sheetId="11">
        <row r="14">
          <cell r="V14">
            <v>4</v>
          </cell>
        </row>
      </sheetData>
      <sheetData sheetId="12">
        <row r="15">
          <cell r="V15">
            <v>17</v>
          </cell>
        </row>
      </sheetData>
      <sheetData sheetId="13">
        <row r="20">
          <cell r="V20">
            <v>13</v>
          </cell>
        </row>
      </sheetData>
      <sheetData sheetId="14">
        <row r="62">
          <cell r="V62">
            <v>173</v>
          </cell>
        </row>
      </sheetData>
      <sheetData sheetId="15">
        <row r="26">
          <cell r="V26">
            <v>29</v>
          </cell>
        </row>
      </sheetData>
      <sheetData sheetId="16">
        <row r="40">
          <cell r="V40">
            <v>39</v>
          </cell>
        </row>
      </sheetData>
      <sheetData sheetId="17">
        <row r="25">
          <cell r="V25">
            <v>37</v>
          </cell>
        </row>
      </sheetData>
      <sheetData sheetId="18">
        <row r="59">
          <cell r="V59">
            <v>69</v>
          </cell>
        </row>
        <row r="148">
          <cell r="V148">
            <v>139</v>
          </cell>
        </row>
        <row r="212">
          <cell r="V212">
            <v>88</v>
          </cell>
        </row>
        <row r="269">
          <cell r="V269">
            <v>70</v>
          </cell>
        </row>
        <row r="294">
          <cell r="V294">
            <v>22</v>
          </cell>
        </row>
        <row r="339">
          <cell r="V339">
            <v>57</v>
          </cell>
        </row>
        <row r="364">
          <cell r="V364">
            <v>15</v>
          </cell>
        </row>
        <row r="383">
          <cell r="V383">
            <v>9</v>
          </cell>
        </row>
        <row r="433">
          <cell r="V433">
            <v>102.17543695500001</v>
          </cell>
        </row>
      </sheetData>
      <sheetData sheetId="19">
        <row r="12">
          <cell r="V12">
            <v>12</v>
          </cell>
        </row>
        <row r="27">
          <cell r="V27">
            <v>16</v>
          </cell>
        </row>
        <row r="42">
          <cell r="V42">
            <v>12</v>
          </cell>
        </row>
        <row r="52">
          <cell r="V52">
            <v>2</v>
          </cell>
        </row>
        <row r="58">
          <cell r="V58">
            <v>0</v>
          </cell>
        </row>
        <row r="64">
          <cell r="V64">
            <v>0</v>
          </cell>
        </row>
        <row r="70">
          <cell r="V70">
            <v>0</v>
          </cell>
        </row>
        <row r="76">
          <cell r="V76">
            <v>0</v>
          </cell>
        </row>
        <row r="82">
          <cell r="V82">
            <v>0</v>
          </cell>
        </row>
        <row r="88">
          <cell r="V88">
            <v>0</v>
          </cell>
        </row>
        <row r="94">
          <cell r="V94">
            <v>0</v>
          </cell>
        </row>
      </sheetData>
      <sheetData sheetId="20">
        <row r="82">
          <cell r="V82">
            <v>35.46779999999999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3171-0FEC-49F8-BEDF-851048FA9259}">
  <sheetPr>
    <pageSetUpPr fitToPage="1"/>
  </sheetPr>
  <dimension ref="B1:W73"/>
  <sheetViews>
    <sheetView tabSelected="1" topLeftCell="A33" zoomScale="80" zoomScaleNormal="80" zoomScaleSheetLayoutView="90" workbookViewId="0">
      <selection activeCell="T53" sqref="T53"/>
    </sheetView>
  </sheetViews>
  <sheetFormatPr defaultColWidth="8.90625" defaultRowHeight="14.5" x14ac:dyDescent="0.35"/>
  <cols>
    <col min="1" max="1" width="3" customWidth="1"/>
    <col min="2" max="2" width="6.36328125" customWidth="1"/>
    <col min="3" max="3" width="23.54296875" style="27" customWidth="1"/>
    <col min="4" max="4" width="6.453125" style="25" customWidth="1"/>
    <col min="5" max="5" width="6.08984375" style="29" customWidth="1"/>
    <col min="6" max="6" width="8.08984375" style="29" customWidth="1"/>
    <col min="7" max="7" width="11.6328125" style="29" customWidth="1"/>
    <col min="8" max="8" width="10.90625" customWidth="1"/>
    <col min="9" max="9" width="11.08984375" style="81" customWidth="1"/>
    <col min="10" max="10" width="12" style="81" customWidth="1"/>
    <col min="11" max="11" width="12.6328125" customWidth="1"/>
    <col min="12" max="12" width="11.6328125" customWidth="1"/>
    <col min="13" max="13" width="13.54296875" customWidth="1"/>
    <col min="14" max="14" width="13.36328125" customWidth="1"/>
    <col min="16" max="16" width="10.81640625" customWidth="1"/>
    <col min="17" max="17" width="11.1796875" style="81" customWidth="1"/>
    <col min="18" max="18" width="12" style="81" customWidth="1"/>
    <col min="19" max="19" width="12.7265625" customWidth="1"/>
    <col min="20" max="20" width="11.7265625" customWidth="1"/>
    <col min="21" max="21" width="13.54296875" customWidth="1"/>
  </cols>
  <sheetData>
    <row r="1" spans="2:21" ht="14.4" customHeight="1" x14ac:dyDescent="0.35"/>
    <row r="2" spans="2:21" ht="9.65" customHeight="1" x14ac:dyDescent="0.35"/>
    <row r="3" spans="2:21" s="109" customFormat="1" ht="24.65" customHeight="1" x14ac:dyDescent="0.35">
      <c r="B3" s="104" t="s">
        <v>132</v>
      </c>
      <c r="C3" s="105"/>
      <c r="D3" s="106"/>
      <c r="E3" s="107"/>
      <c r="F3" s="108"/>
      <c r="G3" s="108"/>
      <c r="I3" s="110"/>
      <c r="J3" s="110"/>
      <c r="N3" s="111" t="s">
        <v>133</v>
      </c>
      <c r="P3" s="176" t="s">
        <v>233</v>
      </c>
      <c r="Q3" s="176"/>
      <c r="R3" s="176"/>
      <c r="S3" s="176"/>
      <c r="T3" s="176"/>
      <c r="U3" s="176"/>
    </row>
    <row r="4" spans="2:21" s="112" customFormat="1" ht="26.4" customHeight="1" x14ac:dyDescent="0.3">
      <c r="C4" s="113"/>
      <c r="D4" s="114"/>
      <c r="E4" s="115"/>
      <c r="F4" s="115"/>
      <c r="G4" s="115"/>
      <c r="H4" s="172" t="s">
        <v>134</v>
      </c>
      <c r="I4" s="172"/>
      <c r="J4" s="172"/>
      <c r="K4" s="173" t="s">
        <v>135</v>
      </c>
      <c r="L4" s="173"/>
      <c r="M4" s="174"/>
      <c r="P4" s="172" t="s">
        <v>134</v>
      </c>
      <c r="Q4" s="172"/>
      <c r="R4" s="172"/>
      <c r="S4" s="177" t="s">
        <v>135</v>
      </c>
      <c r="T4" s="177"/>
      <c r="U4" s="177"/>
    </row>
    <row r="5" spans="2:21" s="114" customFormat="1" ht="34.5" customHeight="1" x14ac:dyDescent="0.3">
      <c r="B5" s="116" t="s">
        <v>136</v>
      </c>
      <c r="C5" s="117" t="s">
        <v>137</v>
      </c>
      <c r="D5" s="118" t="s">
        <v>138</v>
      </c>
      <c r="E5" s="116" t="s">
        <v>139</v>
      </c>
      <c r="F5" s="118" t="s">
        <v>140</v>
      </c>
      <c r="G5" s="119" t="s">
        <v>141</v>
      </c>
      <c r="H5" s="120" t="s">
        <v>142</v>
      </c>
      <c r="I5" s="121" t="s">
        <v>143</v>
      </c>
      <c r="J5" s="122" t="s">
        <v>144</v>
      </c>
      <c r="K5" s="123" t="s">
        <v>142</v>
      </c>
      <c r="L5" s="124" t="s">
        <v>143</v>
      </c>
      <c r="M5" s="124" t="s">
        <v>144</v>
      </c>
      <c r="N5" s="116" t="s">
        <v>145</v>
      </c>
      <c r="P5" s="121" t="s">
        <v>142</v>
      </c>
      <c r="Q5" s="121" t="s">
        <v>143</v>
      </c>
      <c r="R5" s="122" t="s">
        <v>144</v>
      </c>
      <c r="S5" s="124" t="s">
        <v>142</v>
      </c>
      <c r="T5" s="124" t="s">
        <v>143</v>
      </c>
      <c r="U5" s="124" t="s">
        <v>144</v>
      </c>
    </row>
    <row r="6" spans="2:21" s="112" customFormat="1" ht="20.149999999999999" customHeight="1" x14ac:dyDescent="0.3">
      <c r="B6" s="125" t="s">
        <v>146</v>
      </c>
      <c r="C6" s="126" t="s">
        <v>147</v>
      </c>
      <c r="D6" s="127"/>
      <c r="E6" s="128"/>
      <c r="F6" s="129"/>
      <c r="G6" s="130"/>
      <c r="H6" s="131"/>
      <c r="I6" s="132"/>
      <c r="J6" s="132"/>
      <c r="K6" s="131"/>
      <c r="L6" s="133"/>
      <c r="M6" s="133"/>
      <c r="N6" s="134"/>
      <c r="P6" s="145"/>
      <c r="Q6" s="166"/>
      <c r="R6" s="166"/>
      <c r="S6" s="145"/>
      <c r="T6" s="133"/>
      <c r="U6" s="133"/>
    </row>
    <row r="7" spans="2:21" s="112" customFormat="1" ht="20.149999999999999" customHeight="1" x14ac:dyDescent="0.3">
      <c r="B7" s="135" t="s">
        <v>148</v>
      </c>
      <c r="C7" s="136" t="s">
        <v>149</v>
      </c>
      <c r="D7" s="127">
        <v>500</v>
      </c>
      <c r="E7" s="137" t="s">
        <v>150</v>
      </c>
      <c r="F7" s="129">
        <v>14</v>
      </c>
      <c r="G7" s="138">
        <f>F7*D7</f>
        <v>7000</v>
      </c>
      <c r="H7" s="139">
        <v>3131.3700000000017</v>
      </c>
      <c r="I7" s="140">
        <v>732.6</v>
      </c>
      <c r="J7" s="141">
        <f>'[1]Joints 20mm'!Q176</f>
        <v>3863.9700000000016</v>
      </c>
      <c r="K7" s="139">
        <f>H7*F7</f>
        <v>43839.180000000022</v>
      </c>
      <c r="L7" s="139">
        <f>I7*F7</f>
        <v>10256.4</v>
      </c>
      <c r="M7" s="139">
        <f>J7*F7</f>
        <v>54095.580000000024</v>
      </c>
      <c r="N7" s="134"/>
      <c r="O7" s="142">
        <f>H7+I7-J7</f>
        <v>0</v>
      </c>
      <c r="P7" s="139">
        <v>3131.3700000000008</v>
      </c>
      <c r="Q7" s="167">
        <f>Joints!Q43</f>
        <v>732.6</v>
      </c>
      <c r="R7" s="141">
        <f>SUM(P7:Q7)</f>
        <v>3863.9700000000007</v>
      </c>
      <c r="S7" s="139">
        <v>43839.180000000008</v>
      </c>
      <c r="T7" s="139">
        <f>Joints!M46</f>
        <v>10256.4</v>
      </c>
      <c r="U7" s="139">
        <f>S7+T7</f>
        <v>54095.580000000009</v>
      </c>
    </row>
    <row r="8" spans="2:21" s="112" customFormat="1" ht="20.149999999999999" customHeight="1" x14ac:dyDescent="0.3">
      <c r="B8" s="135" t="s">
        <v>151</v>
      </c>
      <c r="C8" s="136" t="s">
        <v>152</v>
      </c>
      <c r="D8" s="127">
        <v>500</v>
      </c>
      <c r="E8" s="137" t="s">
        <v>150</v>
      </c>
      <c r="F8" s="129">
        <v>20</v>
      </c>
      <c r="G8" s="138">
        <f>F8*D8</f>
        <v>10000</v>
      </c>
      <c r="H8" s="139">
        <v>39</v>
      </c>
      <c r="I8" s="140"/>
      <c r="J8" s="141">
        <f>'[1]Joints 30mm'!Q14</f>
        <v>39</v>
      </c>
      <c r="K8" s="139">
        <f t="shared" ref="K8:K9" si="0">H8*F8</f>
        <v>780</v>
      </c>
      <c r="L8" s="139">
        <f t="shared" ref="L8:L9" si="1">I8*F8</f>
        <v>0</v>
      </c>
      <c r="M8" s="139">
        <f t="shared" ref="M8:M9" si="2">J8*F8</f>
        <v>780</v>
      </c>
      <c r="N8" s="134"/>
      <c r="O8" s="142">
        <f t="shared" ref="O8:O9" si="3">H8+I8-J8</f>
        <v>0</v>
      </c>
      <c r="P8" s="139">
        <v>39</v>
      </c>
      <c r="Q8" s="167"/>
      <c r="R8" s="141">
        <f>SUM(P8:Q8)</f>
        <v>39</v>
      </c>
      <c r="S8" s="139">
        <v>780</v>
      </c>
      <c r="T8" s="139">
        <v>0</v>
      </c>
      <c r="U8" s="139">
        <f t="shared" ref="U8:U60" si="4">S8+T8</f>
        <v>780</v>
      </c>
    </row>
    <row r="9" spans="2:21" s="112" customFormat="1" ht="20.149999999999999" customHeight="1" x14ac:dyDescent="0.3">
      <c r="B9" s="135" t="s">
        <v>153</v>
      </c>
      <c r="C9" s="136" t="s">
        <v>154</v>
      </c>
      <c r="D9" s="127">
        <v>150</v>
      </c>
      <c r="E9" s="137" t="s">
        <v>150</v>
      </c>
      <c r="F9" s="129">
        <v>27</v>
      </c>
      <c r="G9" s="138">
        <f>F9*D9</f>
        <v>4050</v>
      </c>
      <c r="H9" s="139"/>
      <c r="I9" s="140"/>
      <c r="J9" s="143"/>
      <c r="K9" s="139">
        <f t="shared" si="0"/>
        <v>0</v>
      </c>
      <c r="L9" s="139">
        <f t="shared" si="1"/>
        <v>0</v>
      </c>
      <c r="M9" s="139">
        <f t="shared" si="2"/>
        <v>0</v>
      </c>
      <c r="N9" s="134"/>
      <c r="O9" s="142">
        <f t="shared" si="3"/>
        <v>0</v>
      </c>
      <c r="P9" s="139">
        <v>0</v>
      </c>
      <c r="Q9" s="167"/>
      <c r="R9" s="141">
        <f t="shared" ref="R9:R60" si="5">SUM(P9:Q9)</f>
        <v>0</v>
      </c>
      <c r="S9" s="139">
        <v>0</v>
      </c>
      <c r="T9" s="139"/>
      <c r="U9" s="139">
        <f t="shared" si="4"/>
        <v>0</v>
      </c>
    </row>
    <row r="10" spans="2:21" s="112" customFormat="1" ht="20.149999999999999" customHeight="1" x14ac:dyDescent="0.3">
      <c r="B10" s="125" t="s">
        <v>155</v>
      </c>
      <c r="C10" s="126" t="s">
        <v>156</v>
      </c>
      <c r="D10" s="127"/>
      <c r="E10" s="128"/>
      <c r="F10" s="129"/>
      <c r="G10" s="130"/>
      <c r="H10" s="131"/>
      <c r="I10" s="140"/>
      <c r="J10" s="144"/>
      <c r="K10" s="145"/>
      <c r="L10" s="133"/>
      <c r="M10" s="133"/>
      <c r="N10" s="134"/>
      <c r="P10" s="145">
        <v>0</v>
      </c>
      <c r="Q10" s="167"/>
      <c r="R10" s="141">
        <f t="shared" si="5"/>
        <v>0</v>
      </c>
      <c r="S10" s="145">
        <v>0</v>
      </c>
      <c r="T10" s="139"/>
      <c r="U10" s="139">
        <f t="shared" si="4"/>
        <v>0</v>
      </c>
    </row>
    <row r="11" spans="2:21" s="112" customFormat="1" ht="20.149999999999999" customHeight="1" x14ac:dyDescent="0.3">
      <c r="B11" s="135" t="s">
        <v>157</v>
      </c>
      <c r="C11" s="136" t="s">
        <v>149</v>
      </c>
      <c r="D11" s="127">
        <v>250</v>
      </c>
      <c r="E11" s="137" t="s">
        <v>150</v>
      </c>
      <c r="F11" s="129">
        <v>10</v>
      </c>
      <c r="G11" s="138">
        <f>F11*D11</f>
        <v>2500</v>
      </c>
      <c r="H11" s="139"/>
      <c r="I11" s="140"/>
      <c r="J11" s="144"/>
      <c r="K11" s="139">
        <f>H11*F11</f>
        <v>0</v>
      </c>
      <c r="L11" s="139">
        <f>I11*F11</f>
        <v>0</v>
      </c>
      <c r="M11" s="139">
        <f>J11*F11</f>
        <v>0</v>
      </c>
      <c r="N11" s="134"/>
      <c r="O11" s="142">
        <f>H11+I11-J11</f>
        <v>0</v>
      </c>
      <c r="P11" s="139">
        <v>0</v>
      </c>
      <c r="Q11" s="167"/>
      <c r="R11" s="141">
        <f t="shared" si="5"/>
        <v>0</v>
      </c>
      <c r="S11" s="139">
        <v>0</v>
      </c>
      <c r="T11" s="139"/>
      <c r="U11" s="139">
        <f t="shared" si="4"/>
        <v>0</v>
      </c>
    </row>
    <row r="12" spans="2:21" s="112" customFormat="1" ht="20.149999999999999" customHeight="1" x14ac:dyDescent="0.3">
      <c r="B12" s="135"/>
      <c r="C12" s="136"/>
      <c r="D12" s="127"/>
      <c r="E12" s="137"/>
      <c r="F12" s="129"/>
      <c r="G12" s="138"/>
      <c r="H12" s="146"/>
      <c r="I12" s="140"/>
      <c r="J12" s="144"/>
      <c r="K12" s="146"/>
      <c r="L12" s="139"/>
      <c r="M12" s="139"/>
      <c r="N12" s="134"/>
      <c r="P12" s="139">
        <v>0</v>
      </c>
      <c r="Q12" s="167"/>
      <c r="R12" s="141">
        <f t="shared" si="5"/>
        <v>0</v>
      </c>
      <c r="S12" s="139">
        <v>0</v>
      </c>
      <c r="T12" s="139"/>
      <c r="U12" s="139">
        <f t="shared" si="4"/>
        <v>0</v>
      </c>
    </row>
    <row r="13" spans="2:21" s="112" customFormat="1" ht="20.149999999999999" customHeight="1" x14ac:dyDescent="0.3">
      <c r="B13" s="135"/>
      <c r="C13" s="136"/>
      <c r="D13" s="127"/>
      <c r="E13" s="137"/>
      <c r="F13" s="129"/>
      <c r="G13" s="138"/>
      <c r="H13" s="146"/>
      <c r="I13" s="140"/>
      <c r="J13" s="144"/>
      <c r="K13" s="146"/>
      <c r="L13" s="139"/>
      <c r="M13" s="139"/>
      <c r="N13" s="134"/>
      <c r="P13" s="139">
        <v>0</v>
      </c>
      <c r="Q13" s="167"/>
      <c r="R13" s="141">
        <f t="shared" si="5"/>
        <v>0</v>
      </c>
      <c r="S13" s="139">
        <v>0</v>
      </c>
      <c r="T13" s="139"/>
      <c r="U13" s="139">
        <f t="shared" si="4"/>
        <v>0</v>
      </c>
    </row>
    <row r="14" spans="2:21" s="112" customFormat="1" ht="20.149999999999999" customHeight="1" x14ac:dyDescent="0.3">
      <c r="B14" s="125" t="s">
        <v>158</v>
      </c>
      <c r="C14" s="126" t="s">
        <v>159</v>
      </c>
      <c r="D14" s="127"/>
      <c r="E14" s="128"/>
      <c r="F14" s="129"/>
      <c r="G14" s="130"/>
      <c r="H14" s="146"/>
      <c r="I14" s="140"/>
      <c r="J14" s="144"/>
      <c r="K14" s="146"/>
      <c r="L14" s="139"/>
      <c r="M14" s="139"/>
      <c r="N14" s="134"/>
      <c r="P14" s="139">
        <v>0</v>
      </c>
      <c r="Q14" s="167"/>
      <c r="R14" s="141">
        <f t="shared" si="5"/>
        <v>0</v>
      </c>
      <c r="S14" s="139">
        <v>0</v>
      </c>
      <c r="T14" s="139"/>
      <c r="U14" s="139">
        <f t="shared" si="4"/>
        <v>0</v>
      </c>
    </row>
    <row r="15" spans="2:21" s="112" customFormat="1" ht="20.149999999999999" customHeight="1" x14ac:dyDescent="0.3">
      <c r="B15" s="135" t="s">
        <v>160</v>
      </c>
      <c r="C15" s="136" t="s">
        <v>161</v>
      </c>
      <c r="D15" s="127">
        <v>100</v>
      </c>
      <c r="E15" s="137" t="s">
        <v>2</v>
      </c>
      <c r="F15" s="129">
        <v>14</v>
      </c>
      <c r="G15" s="138">
        <f t="shared" ref="G15:G20" si="6">F15*D15</f>
        <v>1400</v>
      </c>
      <c r="H15" s="146">
        <v>37</v>
      </c>
      <c r="I15" s="140">
        <v>18</v>
      </c>
      <c r="J15" s="144">
        <f>'[1]FF 2"'!V38</f>
        <v>55</v>
      </c>
      <c r="K15" s="139">
        <f t="shared" ref="K15:K20" si="7">H15*F15</f>
        <v>518</v>
      </c>
      <c r="L15" s="139">
        <f t="shared" ref="L15:L20" si="8">I15*F15</f>
        <v>252</v>
      </c>
      <c r="M15" s="139">
        <f t="shared" ref="M15:M20" si="9">J15*F15</f>
        <v>770</v>
      </c>
      <c r="N15" s="134"/>
      <c r="O15" s="142">
        <f t="shared" ref="O15:O20" si="10">H15+I15-J15</f>
        <v>0</v>
      </c>
      <c r="P15" s="139">
        <v>37</v>
      </c>
      <c r="Q15" s="167">
        <f ca="1">SUMIF('Outside Sleeve (Civil)'!P$11:P$68,Contract!F15,'Outside Sleeve (Civil)'!V$11:V$67)</f>
        <v>18</v>
      </c>
      <c r="R15" s="141">
        <f t="shared" ca="1" si="5"/>
        <v>55</v>
      </c>
      <c r="S15" s="139">
        <v>518</v>
      </c>
      <c r="T15" s="139">
        <f>SUMIF('Outside Sleeve (Civil)'!P11:P67,Contract!F15,'Outside Sleeve (Civil)'!R11:R67)</f>
        <v>252</v>
      </c>
      <c r="U15" s="139">
        <f t="shared" si="4"/>
        <v>770</v>
      </c>
    </row>
    <row r="16" spans="2:21" s="112" customFormat="1" ht="20.149999999999999" customHeight="1" x14ac:dyDescent="0.3">
      <c r="B16" s="135" t="s">
        <v>162</v>
      </c>
      <c r="C16" s="136" t="s">
        <v>163</v>
      </c>
      <c r="D16" s="127">
        <v>100</v>
      </c>
      <c r="E16" s="137" t="s">
        <v>2</v>
      </c>
      <c r="F16" s="129">
        <v>16</v>
      </c>
      <c r="G16" s="138">
        <f t="shared" si="6"/>
        <v>1600</v>
      </c>
      <c r="H16" s="146">
        <v>34</v>
      </c>
      <c r="I16" s="140">
        <v>8</v>
      </c>
      <c r="J16" s="144">
        <f>'[1]FF 3"'!V42</f>
        <v>42</v>
      </c>
      <c r="K16" s="139">
        <f t="shared" si="7"/>
        <v>544</v>
      </c>
      <c r="L16" s="139">
        <f t="shared" si="8"/>
        <v>128</v>
      </c>
      <c r="M16" s="139">
        <f t="shared" si="9"/>
        <v>672</v>
      </c>
      <c r="N16" s="134"/>
      <c r="O16" s="142">
        <f t="shared" si="10"/>
        <v>0</v>
      </c>
      <c r="P16" s="139">
        <v>34</v>
      </c>
      <c r="Q16" s="167">
        <f ca="1">SUMIF('Outside Sleeve (Civil)'!P$11:P$68,Contract!F16,'Outside Sleeve (Civil)'!V$11:V$67)</f>
        <v>8</v>
      </c>
      <c r="R16" s="141">
        <f t="shared" ca="1" si="5"/>
        <v>42</v>
      </c>
      <c r="S16" s="139">
        <v>544</v>
      </c>
      <c r="T16" s="139">
        <f>SUMIF('Outside Sleeve (Civil)'!P11:P67,Contract!F16,'Outside Sleeve (Civil)'!R11:R67)</f>
        <v>128</v>
      </c>
      <c r="U16" s="139">
        <f t="shared" si="4"/>
        <v>672</v>
      </c>
    </row>
    <row r="17" spans="2:21" s="112" customFormat="1" ht="20.149999999999999" customHeight="1" x14ac:dyDescent="0.3">
      <c r="B17" s="135" t="s">
        <v>164</v>
      </c>
      <c r="C17" s="136" t="s">
        <v>165</v>
      </c>
      <c r="D17" s="127">
        <v>100</v>
      </c>
      <c r="E17" s="137" t="s">
        <v>2</v>
      </c>
      <c r="F17" s="129">
        <v>21</v>
      </c>
      <c r="G17" s="138">
        <f t="shared" si="6"/>
        <v>2100</v>
      </c>
      <c r="H17" s="146"/>
      <c r="I17" s="140">
        <v>8</v>
      </c>
      <c r="J17" s="144">
        <f>'[1]FF 4"'!V16</f>
        <v>8</v>
      </c>
      <c r="K17" s="139">
        <f t="shared" si="7"/>
        <v>0</v>
      </c>
      <c r="L17" s="139">
        <f t="shared" si="8"/>
        <v>168</v>
      </c>
      <c r="M17" s="139">
        <f t="shared" si="9"/>
        <v>168</v>
      </c>
      <c r="N17" s="134"/>
      <c r="O17" s="142">
        <f t="shared" si="10"/>
        <v>0</v>
      </c>
      <c r="P17" s="139">
        <v>0</v>
      </c>
      <c r="Q17" s="167">
        <f ca="1">SUMIF('Outside Sleeve (Civil)'!P$11:P$68,Contract!F17,'Outside Sleeve (Civil)'!V$11:V$67)</f>
        <v>8</v>
      </c>
      <c r="R17" s="141">
        <f t="shared" ca="1" si="5"/>
        <v>8</v>
      </c>
      <c r="S17" s="139">
        <v>0</v>
      </c>
      <c r="T17" s="139">
        <f>SUMIF('Outside Sleeve (Civil)'!P11:P67,Contract!F17,'Outside Sleeve (Civil)'!R11:R67)</f>
        <v>168</v>
      </c>
      <c r="U17" s="139">
        <f t="shared" si="4"/>
        <v>168</v>
      </c>
    </row>
    <row r="18" spans="2:21" s="112" customFormat="1" ht="20.149999999999999" customHeight="1" x14ac:dyDescent="0.3">
      <c r="B18" s="135" t="s">
        <v>166</v>
      </c>
      <c r="C18" s="136" t="s">
        <v>167</v>
      </c>
      <c r="D18" s="127">
        <v>100</v>
      </c>
      <c r="E18" s="137" t="s">
        <v>2</v>
      </c>
      <c r="F18" s="129">
        <v>27</v>
      </c>
      <c r="G18" s="138">
        <f t="shared" si="6"/>
        <v>2700</v>
      </c>
      <c r="H18" s="146">
        <v>2</v>
      </c>
      <c r="I18" s="140">
        <v>4</v>
      </c>
      <c r="J18" s="144">
        <f>'[1]FF 6"'!V15</f>
        <v>6</v>
      </c>
      <c r="K18" s="139">
        <f t="shared" si="7"/>
        <v>54</v>
      </c>
      <c r="L18" s="139">
        <f t="shared" si="8"/>
        <v>108</v>
      </c>
      <c r="M18" s="139">
        <f t="shared" si="9"/>
        <v>162</v>
      </c>
      <c r="N18" s="134"/>
      <c r="O18" s="142">
        <f t="shared" si="10"/>
        <v>0</v>
      </c>
      <c r="P18" s="139">
        <v>2</v>
      </c>
      <c r="Q18" s="167">
        <f ca="1">SUMIF('Outside Sleeve (Civil)'!P$11:P$68,Contract!F18,'Outside Sleeve (Civil)'!V$11:V$67)</f>
        <v>4</v>
      </c>
      <c r="R18" s="141">
        <f t="shared" ca="1" si="5"/>
        <v>6</v>
      </c>
      <c r="S18" s="139">
        <v>54</v>
      </c>
      <c r="T18" s="139">
        <f>SUMIF('Outside Sleeve (Civil)'!P11:P67,Contract!F18,'Outside Sleeve (Civil)'!R11:R67)</f>
        <v>108</v>
      </c>
      <c r="U18" s="139">
        <f t="shared" si="4"/>
        <v>162</v>
      </c>
    </row>
    <row r="19" spans="2:21" s="112" customFormat="1" ht="20.149999999999999" customHeight="1" x14ac:dyDescent="0.3">
      <c r="B19" s="135" t="s">
        <v>168</v>
      </c>
      <c r="C19" s="136" t="s">
        <v>169</v>
      </c>
      <c r="D19" s="127">
        <v>50</v>
      </c>
      <c r="E19" s="137" t="s">
        <v>2</v>
      </c>
      <c r="F19" s="129">
        <v>46</v>
      </c>
      <c r="G19" s="138">
        <f t="shared" si="6"/>
        <v>2300</v>
      </c>
      <c r="H19" s="146"/>
      <c r="I19" s="140">
        <v>2</v>
      </c>
      <c r="J19" s="144">
        <f>'[1]FF 8"'!V14</f>
        <v>2</v>
      </c>
      <c r="K19" s="139">
        <f t="shared" si="7"/>
        <v>0</v>
      </c>
      <c r="L19" s="139">
        <f t="shared" si="8"/>
        <v>92</v>
      </c>
      <c r="M19" s="139">
        <f t="shared" si="9"/>
        <v>92</v>
      </c>
      <c r="N19" s="134"/>
      <c r="O19" s="142">
        <f t="shared" si="10"/>
        <v>0</v>
      </c>
      <c r="P19" s="139">
        <v>0</v>
      </c>
      <c r="Q19" s="167">
        <f ca="1">SUMIF('Outside Sleeve (Civil)'!P$11:P$68,Contract!F19,'Outside Sleeve (Civil)'!V$11:V$67)</f>
        <v>2</v>
      </c>
      <c r="R19" s="141">
        <f t="shared" ca="1" si="5"/>
        <v>2</v>
      </c>
      <c r="S19" s="139">
        <v>0</v>
      </c>
      <c r="T19" s="139">
        <f>SUMIF('Outside Sleeve (Civil)'!P11:P67,Contract!F19,'Outside Sleeve (Civil)'!R11:R67)</f>
        <v>92</v>
      </c>
      <c r="U19" s="139">
        <f t="shared" si="4"/>
        <v>92</v>
      </c>
    </row>
    <row r="20" spans="2:21" s="112" customFormat="1" ht="20.149999999999999" customHeight="1" x14ac:dyDescent="0.3">
      <c r="B20" s="135" t="s">
        <v>170</v>
      </c>
      <c r="C20" s="136" t="s">
        <v>171</v>
      </c>
      <c r="D20" s="127">
        <v>10</v>
      </c>
      <c r="E20" s="137" t="s">
        <v>2</v>
      </c>
      <c r="F20" s="129">
        <v>141</v>
      </c>
      <c r="G20" s="138">
        <f t="shared" si="6"/>
        <v>1410</v>
      </c>
      <c r="H20" s="146"/>
      <c r="I20" s="140"/>
      <c r="J20" s="144"/>
      <c r="K20" s="139">
        <f t="shared" si="7"/>
        <v>0</v>
      </c>
      <c r="L20" s="139">
        <f t="shared" si="8"/>
        <v>0</v>
      </c>
      <c r="M20" s="139">
        <f t="shared" si="9"/>
        <v>0</v>
      </c>
      <c r="N20" s="134"/>
      <c r="O20" s="142">
        <f t="shared" si="10"/>
        <v>0</v>
      </c>
      <c r="P20" s="139">
        <v>0</v>
      </c>
      <c r="Q20" s="167"/>
      <c r="R20" s="141">
        <f t="shared" si="5"/>
        <v>0</v>
      </c>
      <c r="S20" s="139">
        <v>0</v>
      </c>
      <c r="T20" s="139"/>
      <c r="U20" s="139">
        <f t="shared" si="4"/>
        <v>0</v>
      </c>
    </row>
    <row r="21" spans="2:21" s="112" customFormat="1" ht="20.149999999999999" customHeight="1" x14ac:dyDescent="0.3">
      <c r="B21" s="125" t="s">
        <v>172</v>
      </c>
      <c r="C21" s="126" t="s">
        <v>173</v>
      </c>
      <c r="D21" s="127"/>
      <c r="E21" s="128"/>
      <c r="F21" s="129"/>
      <c r="G21" s="130"/>
      <c r="H21" s="146"/>
      <c r="I21" s="140"/>
      <c r="J21" s="144"/>
      <c r="K21" s="146"/>
      <c r="L21" s="139"/>
      <c r="M21" s="139"/>
      <c r="N21" s="134"/>
      <c r="P21" s="139">
        <v>0</v>
      </c>
      <c r="Q21" s="167"/>
      <c r="R21" s="141">
        <f t="shared" si="5"/>
        <v>0</v>
      </c>
      <c r="S21" s="139">
        <v>0</v>
      </c>
      <c r="T21" s="139"/>
      <c r="U21" s="139">
        <f t="shared" si="4"/>
        <v>0</v>
      </c>
    </row>
    <row r="22" spans="2:21" s="112" customFormat="1" ht="20.149999999999999" customHeight="1" x14ac:dyDescent="0.3">
      <c r="B22" s="135" t="s">
        <v>174</v>
      </c>
      <c r="C22" s="136" t="s">
        <v>161</v>
      </c>
      <c r="D22" s="127">
        <v>200</v>
      </c>
      <c r="E22" s="137" t="s">
        <v>2</v>
      </c>
      <c r="F22" s="129">
        <v>20</v>
      </c>
      <c r="G22" s="138">
        <f t="shared" ref="G22:G27" si="11">F22*D22</f>
        <v>4000</v>
      </c>
      <c r="H22" s="146"/>
      <c r="I22" s="140"/>
      <c r="J22" s="144"/>
      <c r="K22" s="139">
        <f t="shared" ref="K22:K27" si="12">H22*F22</f>
        <v>0</v>
      </c>
      <c r="L22" s="139">
        <f t="shared" ref="L22:L27" si="13">I22*F22</f>
        <v>0</v>
      </c>
      <c r="M22" s="139">
        <f t="shared" ref="M22:M27" si="14">J22*F22</f>
        <v>0</v>
      </c>
      <c r="N22" s="134"/>
      <c r="O22" s="142">
        <f t="shared" ref="O22:O29" si="15">H22+I22-J22</f>
        <v>0</v>
      </c>
      <c r="P22" s="139">
        <v>0</v>
      </c>
      <c r="Q22" s="167">
        <f ca="1">SUMIF('Outside Sleeve (Civil)'!P$11:P$68,Contract!F22,'Outside Sleeve (Civil)'!V$11:V$67)</f>
        <v>0</v>
      </c>
      <c r="R22" s="141">
        <f t="shared" ca="1" si="5"/>
        <v>0</v>
      </c>
      <c r="S22" s="139">
        <v>0</v>
      </c>
      <c r="T22" s="139"/>
      <c r="U22" s="139">
        <f t="shared" si="4"/>
        <v>0</v>
      </c>
    </row>
    <row r="23" spans="2:21" s="112" customFormat="1" ht="20.149999999999999" customHeight="1" x14ac:dyDescent="0.3">
      <c r="B23" s="135" t="s">
        <v>175</v>
      </c>
      <c r="C23" s="136" t="s">
        <v>163</v>
      </c>
      <c r="D23" s="127">
        <v>200</v>
      </c>
      <c r="E23" s="137" t="s">
        <v>2</v>
      </c>
      <c r="F23" s="129">
        <v>23</v>
      </c>
      <c r="G23" s="138">
        <f t="shared" si="11"/>
        <v>4600</v>
      </c>
      <c r="H23" s="146">
        <v>65</v>
      </c>
      <c r="I23" s="140"/>
      <c r="J23" s="144">
        <f>'[1]CHW 3"'!V40</f>
        <v>65</v>
      </c>
      <c r="K23" s="139">
        <f t="shared" si="12"/>
        <v>1495</v>
      </c>
      <c r="L23" s="139">
        <f t="shared" si="13"/>
        <v>0</v>
      </c>
      <c r="M23" s="139">
        <f t="shared" si="14"/>
        <v>1495</v>
      </c>
      <c r="N23" s="134"/>
      <c r="O23" s="142">
        <f t="shared" si="15"/>
        <v>0</v>
      </c>
      <c r="P23" s="139">
        <v>65</v>
      </c>
      <c r="Q23" s="167">
        <f ca="1">SUMIF('Outside Sleeve (Civil)'!P$11:P$68,Contract!F23,'Outside Sleeve (Civil)'!V$11:V$67)</f>
        <v>0</v>
      </c>
      <c r="R23" s="141">
        <f t="shared" ca="1" si="5"/>
        <v>65</v>
      </c>
      <c r="S23" s="139">
        <v>1495</v>
      </c>
      <c r="T23" s="139">
        <f>SUMIF('Outside Sleeve (Civil)'!P11:P67,Contract!F23,'Outside Sleeve (Civil)'!R11:R67)</f>
        <v>0</v>
      </c>
      <c r="U23" s="139">
        <f t="shared" si="4"/>
        <v>1495</v>
      </c>
    </row>
    <row r="24" spans="2:21" s="112" customFormat="1" ht="20.149999999999999" customHeight="1" x14ac:dyDescent="0.3">
      <c r="B24" s="135" t="s">
        <v>176</v>
      </c>
      <c r="C24" s="136" t="s">
        <v>165</v>
      </c>
      <c r="D24" s="127">
        <v>200</v>
      </c>
      <c r="E24" s="137" t="s">
        <v>2</v>
      </c>
      <c r="F24" s="129">
        <v>29</v>
      </c>
      <c r="G24" s="138">
        <f t="shared" si="11"/>
        <v>5800</v>
      </c>
      <c r="H24" s="146">
        <v>4</v>
      </c>
      <c r="I24" s="140">
        <v>6</v>
      </c>
      <c r="J24" s="144">
        <f>'[1]CHW 4"'!V16</f>
        <v>10</v>
      </c>
      <c r="K24" s="139">
        <f t="shared" si="12"/>
        <v>116</v>
      </c>
      <c r="L24" s="139">
        <f t="shared" si="13"/>
        <v>174</v>
      </c>
      <c r="M24" s="139">
        <f t="shared" si="14"/>
        <v>290</v>
      </c>
      <c r="N24" s="134"/>
      <c r="O24" s="142">
        <f t="shared" si="15"/>
        <v>0</v>
      </c>
      <c r="P24" s="139">
        <v>4</v>
      </c>
      <c r="Q24" s="167">
        <f ca="1">SUMIF('Outside Sleeve (Civil)'!P$11:P$68,Contract!F24,'Outside Sleeve (Civil)'!V$11:V$67)</f>
        <v>6</v>
      </c>
      <c r="R24" s="141">
        <f t="shared" ca="1" si="5"/>
        <v>10</v>
      </c>
      <c r="S24" s="139">
        <v>116</v>
      </c>
      <c r="T24" s="139">
        <f>SUMIF('Outside Sleeve (Civil)'!P11:P67,Contract!F24,'Outside Sleeve (Civil)'!R11:R67)</f>
        <v>174</v>
      </c>
      <c r="U24" s="139">
        <f t="shared" si="4"/>
        <v>290</v>
      </c>
    </row>
    <row r="25" spans="2:21" s="112" customFormat="1" ht="20.149999999999999" customHeight="1" x14ac:dyDescent="0.3">
      <c r="B25" s="135" t="s">
        <v>177</v>
      </c>
      <c r="C25" s="136" t="s">
        <v>167</v>
      </c>
      <c r="D25" s="127">
        <v>200</v>
      </c>
      <c r="E25" s="137" t="s">
        <v>2</v>
      </c>
      <c r="F25" s="129">
        <v>35</v>
      </c>
      <c r="G25" s="138">
        <f t="shared" si="11"/>
        <v>7000</v>
      </c>
      <c r="H25" s="146"/>
      <c r="I25" s="140"/>
      <c r="J25" s="144"/>
      <c r="K25" s="139">
        <f t="shared" si="12"/>
        <v>0</v>
      </c>
      <c r="L25" s="139">
        <f t="shared" si="13"/>
        <v>0</v>
      </c>
      <c r="M25" s="139">
        <f t="shared" si="14"/>
        <v>0</v>
      </c>
      <c r="N25" s="134"/>
      <c r="O25" s="142">
        <f t="shared" si="15"/>
        <v>0</v>
      </c>
      <c r="P25" s="139">
        <v>0</v>
      </c>
      <c r="Q25" s="167">
        <f ca="1">SUMIF('Outside Sleeve (Civil)'!P$11:P$68,Contract!F25,'Outside Sleeve (Civil)'!V$11:V$67)</f>
        <v>0</v>
      </c>
      <c r="R25" s="141">
        <f t="shared" ca="1" si="5"/>
        <v>0</v>
      </c>
      <c r="S25" s="139">
        <v>0</v>
      </c>
      <c r="T25" s="139"/>
      <c r="U25" s="139">
        <f t="shared" si="4"/>
        <v>0</v>
      </c>
    </row>
    <row r="26" spans="2:21" s="112" customFormat="1" ht="20.149999999999999" customHeight="1" x14ac:dyDescent="0.3">
      <c r="B26" s="135" t="s">
        <v>178</v>
      </c>
      <c r="C26" s="136" t="s">
        <v>169</v>
      </c>
      <c r="D26" s="127">
        <v>100</v>
      </c>
      <c r="E26" s="137" t="s">
        <v>2</v>
      </c>
      <c r="F26" s="129">
        <v>47</v>
      </c>
      <c r="G26" s="138">
        <f t="shared" si="11"/>
        <v>4700</v>
      </c>
      <c r="H26" s="146"/>
      <c r="I26" s="140"/>
      <c r="J26" s="144"/>
      <c r="K26" s="139">
        <f t="shared" si="12"/>
        <v>0</v>
      </c>
      <c r="L26" s="139">
        <f t="shared" si="13"/>
        <v>0</v>
      </c>
      <c r="M26" s="139">
        <f t="shared" si="14"/>
        <v>0</v>
      </c>
      <c r="N26" s="134"/>
      <c r="O26" s="142">
        <f t="shared" si="15"/>
        <v>0</v>
      </c>
      <c r="P26" s="139">
        <v>0</v>
      </c>
      <c r="Q26" s="167">
        <f ca="1">SUMIF('Outside Sleeve (Civil)'!P$11:P$68,Contract!F26,'Outside Sleeve (Civil)'!V$11:V$67)</f>
        <v>0</v>
      </c>
      <c r="R26" s="141">
        <f t="shared" ca="1" si="5"/>
        <v>0</v>
      </c>
      <c r="S26" s="139">
        <v>0</v>
      </c>
      <c r="T26" s="139"/>
      <c r="U26" s="139">
        <f t="shared" si="4"/>
        <v>0</v>
      </c>
    </row>
    <row r="27" spans="2:21" s="112" customFormat="1" ht="20.149999999999999" customHeight="1" x14ac:dyDescent="0.3">
      <c r="B27" s="135" t="s">
        <v>179</v>
      </c>
      <c r="C27" s="136" t="s">
        <v>180</v>
      </c>
      <c r="D27" s="127">
        <v>50</v>
      </c>
      <c r="E27" s="137" t="s">
        <v>2</v>
      </c>
      <c r="F27" s="129">
        <v>170</v>
      </c>
      <c r="G27" s="138">
        <f t="shared" si="11"/>
        <v>8500</v>
      </c>
      <c r="H27" s="146"/>
      <c r="I27" s="140">
        <v>4</v>
      </c>
      <c r="J27" s="144">
        <f>'[1]CHW 16"'!V14</f>
        <v>4</v>
      </c>
      <c r="K27" s="139">
        <f t="shared" si="12"/>
        <v>0</v>
      </c>
      <c r="L27" s="139">
        <f t="shared" si="13"/>
        <v>680</v>
      </c>
      <c r="M27" s="139">
        <f t="shared" si="14"/>
        <v>680</v>
      </c>
      <c r="N27" s="134"/>
      <c r="O27" s="142">
        <f t="shared" si="15"/>
        <v>0</v>
      </c>
      <c r="P27" s="139">
        <v>0</v>
      </c>
      <c r="Q27" s="167">
        <f ca="1">SUMIF('Outside Sleeve (Civil)'!P$11:P$68,Contract!F27,'Outside Sleeve (Civil)'!V$11:V$67)</f>
        <v>4</v>
      </c>
      <c r="R27" s="141">
        <f t="shared" ca="1" si="5"/>
        <v>4</v>
      </c>
      <c r="S27" s="139">
        <v>0</v>
      </c>
      <c r="T27" s="139">
        <f>SUMIF('Outside Sleeve (Civil)'!P11:P67,Contract!F27,'Outside Sleeve (Civil)'!R11:R67)</f>
        <v>680</v>
      </c>
      <c r="U27" s="139">
        <f t="shared" si="4"/>
        <v>680</v>
      </c>
    </row>
    <row r="28" spans="2:21" s="112" customFormat="1" ht="20.149999999999999" customHeight="1" x14ac:dyDescent="0.3">
      <c r="B28" s="125" t="s">
        <v>181</v>
      </c>
      <c r="C28" s="126" t="s">
        <v>182</v>
      </c>
      <c r="D28" s="127"/>
      <c r="E28" s="128"/>
      <c r="F28" s="129"/>
      <c r="G28" s="130"/>
      <c r="H28" s="147"/>
      <c r="I28" s="148"/>
      <c r="J28" s="149"/>
      <c r="K28" s="150"/>
      <c r="L28" s="151"/>
      <c r="M28" s="151"/>
      <c r="N28" s="134"/>
      <c r="O28" s="142"/>
      <c r="P28" s="150">
        <v>0</v>
      </c>
      <c r="Q28" s="167">
        <f ca="1">SUMIF('Outside Sleeve (Civil)'!P$11:P$68,Contract!F28,'Outside Sleeve (Civil)'!V$11:V$67)</f>
        <v>0</v>
      </c>
      <c r="R28" s="141">
        <f t="shared" ca="1" si="5"/>
        <v>0</v>
      </c>
      <c r="S28" s="150">
        <v>0</v>
      </c>
      <c r="T28" s="139"/>
      <c r="U28" s="139">
        <f t="shared" si="4"/>
        <v>0</v>
      </c>
    </row>
    <row r="29" spans="2:21" s="112" customFormat="1" ht="20.149999999999999" customHeight="1" x14ac:dyDescent="0.3">
      <c r="B29" s="135" t="s">
        <v>183</v>
      </c>
      <c r="C29" s="136" t="s">
        <v>161</v>
      </c>
      <c r="D29" s="127"/>
      <c r="E29" s="137"/>
      <c r="F29" s="129">
        <v>18</v>
      </c>
      <c r="G29" s="138"/>
      <c r="H29" s="146">
        <v>2</v>
      </c>
      <c r="I29" s="148">
        <v>15</v>
      </c>
      <c r="J29" s="152">
        <f>'[1]conduit &amp; cable pipe'!V15</f>
        <v>17</v>
      </c>
      <c r="K29" s="139">
        <f t="shared" ref="K29" si="16">H29*F29</f>
        <v>36</v>
      </c>
      <c r="L29" s="139">
        <f t="shared" ref="L29" si="17">I29*F29</f>
        <v>270</v>
      </c>
      <c r="M29" s="139">
        <f t="shared" ref="M29" si="18">J29*F29</f>
        <v>306</v>
      </c>
      <c r="N29" s="134"/>
      <c r="O29" s="142">
        <f t="shared" si="15"/>
        <v>0</v>
      </c>
      <c r="P29" s="139">
        <v>2</v>
      </c>
      <c r="Q29" s="167">
        <f ca="1">SUMIF('Outside Sleeve (Civil)'!P$11:P$68,Contract!F29,'Outside Sleeve (Civil)'!V$11:V$67)</f>
        <v>15</v>
      </c>
      <c r="R29" s="141">
        <f t="shared" ca="1" si="5"/>
        <v>17</v>
      </c>
      <c r="S29" s="139">
        <v>36</v>
      </c>
      <c r="T29" s="139">
        <f>SUMIF('Outside Sleeve (Civil)'!P11:P67,Contract!F29,'Outside Sleeve (Civil)'!R11:R67)</f>
        <v>270</v>
      </c>
      <c r="U29" s="139">
        <f t="shared" si="4"/>
        <v>306</v>
      </c>
    </row>
    <row r="30" spans="2:21" s="112" customFormat="1" ht="20.149999999999999" customHeight="1" x14ac:dyDescent="0.3">
      <c r="B30" s="125" t="s">
        <v>181</v>
      </c>
      <c r="C30" s="126" t="s">
        <v>184</v>
      </c>
      <c r="D30" s="127"/>
      <c r="E30" s="128"/>
      <c r="F30" s="129"/>
      <c r="G30" s="130"/>
      <c r="H30" s="146"/>
      <c r="I30" s="140"/>
      <c r="J30" s="144"/>
      <c r="K30" s="146"/>
      <c r="L30" s="139"/>
      <c r="M30" s="139"/>
      <c r="N30" s="134"/>
      <c r="P30" s="139">
        <v>0</v>
      </c>
      <c r="Q30" s="167">
        <f ca="1">SUMIF('Outside Sleeve (Civil)'!P$11:P$68,Contract!F30,'Outside Sleeve (Civil)'!V$11:V$67)</f>
        <v>0</v>
      </c>
      <c r="R30" s="141">
        <f t="shared" ca="1" si="5"/>
        <v>0</v>
      </c>
      <c r="S30" s="139">
        <v>0</v>
      </c>
      <c r="T30" s="139"/>
      <c r="U30" s="139">
        <f t="shared" si="4"/>
        <v>0</v>
      </c>
    </row>
    <row r="31" spans="2:21" s="112" customFormat="1" ht="20.149999999999999" customHeight="1" x14ac:dyDescent="0.3">
      <c r="B31" s="135" t="s">
        <v>183</v>
      </c>
      <c r="C31" s="136" t="s">
        <v>161</v>
      </c>
      <c r="D31" s="127">
        <v>400</v>
      </c>
      <c r="E31" s="137" t="s">
        <v>2</v>
      </c>
      <c r="F31" s="129">
        <v>28</v>
      </c>
      <c r="G31" s="138">
        <f>F31*D31</f>
        <v>11200</v>
      </c>
      <c r="H31" s="146">
        <v>5</v>
      </c>
      <c r="I31" s="140">
        <v>8</v>
      </c>
      <c r="J31" s="144">
        <f>'[1]Plastic pipe 2"'!V20</f>
        <v>13</v>
      </c>
      <c r="K31" s="139">
        <f t="shared" ref="K31:K35" si="19">H31*F31</f>
        <v>140</v>
      </c>
      <c r="L31" s="139">
        <f t="shared" ref="L31:L35" si="20">I31*F31</f>
        <v>224</v>
      </c>
      <c r="M31" s="139">
        <f t="shared" ref="M31:M35" si="21">J31*F31</f>
        <v>364</v>
      </c>
      <c r="N31" s="134"/>
      <c r="O31" s="142">
        <f t="shared" ref="O31:O35" si="22">H31+I31-J31</f>
        <v>0</v>
      </c>
      <c r="P31" s="139">
        <v>5</v>
      </c>
      <c r="Q31" s="167">
        <f ca="1">SUMIF('Outside Sleeve (Civil)'!P$11:P$68,Contract!F31,'Outside Sleeve (Civil)'!V$11:V$67)</f>
        <v>8</v>
      </c>
      <c r="R31" s="141">
        <f t="shared" ca="1" si="5"/>
        <v>13</v>
      </c>
      <c r="S31" s="139">
        <v>140</v>
      </c>
      <c r="T31" s="139">
        <f>SUMIF('Outside Sleeve (Civil)'!P11:P67,Contract!F31,'Outside Sleeve (Civil)'!R11:R67)</f>
        <v>224</v>
      </c>
      <c r="U31" s="139">
        <f t="shared" si="4"/>
        <v>364</v>
      </c>
    </row>
    <row r="32" spans="2:21" s="112" customFormat="1" ht="20.149999999999999" customHeight="1" x14ac:dyDescent="0.3">
      <c r="B32" s="135" t="s">
        <v>185</v>
      </c>
      <c r="C32" s="136" t="s">
        <v>163</v>
      </c>
      <c r="D32" s="127">
        <v>400</v>
      </c>
      <c r="E32" s="137" t="s">
        <v>2</v>
      </c>
      <c r="F32" s="129">
        <v>30</v>
      </c>
      <c r="G32" s="138">
        <f>F32*D32</f>
        <v>12000</v>
      </c>
      <c r="H32" s="146">
        <v>162</v>
      </c>
      <c r="I32" s="140">
        <v>11</v>
      </c>
      <c r="J32" s="144">
        <f>'[1]Plastic pipe 3"'!V62</f>
        <v>173</v>
      </c>
      <c r="K32" s="139">
        <f t="shared" si="19"/>
        <v>4860</v>
      </c>
      <c r="L32" s="139">
        <f t="shared" si="20"/>
        <v>330</v>
      </c>
      <c r="M32" s="139">
        <f t="shared" si="21"/>
        <v>5190</v>
      </c>
      <c r="N32" s="134"/>
      <c r="O32" s="142">
        <f t="shared" si="22"/>
        <v>0</v>
      </c>
      <c r="P32" s="139">
        <v>162</v>
      </c>
      <c r="Q32" s="167">
        <f ca="1">SUMIF('Outside Sleeve (Civil)'!P$11:P$68,Contract!F32,'Outside Sleeve (Civil)'!V$11:V$67)</f>
        <v>11</v>
      </c>
      <c r="R32" s="141">
        <f t="shared" ca="1" si="5"/>
        <v>173</v>
      </c>
      <c r="S32" s="139">
        <v>4860</v>
      </c>
      <c r="T32" s="139">
        <f>SUMIF('Outside Sleeve (Civil)'!P11:P67,Contract!F32,'Outside Sleeve (Civil)'!R11:R67)</f>
        <v>330</v>
      </c>
      <c r="U32" s="139">
        <f t="shared" si="4"/>
        <v>5190</v>
      </c>
    </row>
    <row r="33" spans="2:23" s="112" customFormat="1" ht="20.149999999999999" customHeight="1" x14ac:dyDescent="0.3">
      <c r="B33" s="135" t="s">
        <v>186</v>
      </c>
      <c r="C33" s="136" t="s">
        <v>165</v>
      </c>
      <c r="D33" s="127">
        <v>400</v>
      </c>
      <c r="E33" s="137" t="s">
        <v>2</v>
      </c>
      <c r="F33" s="129">
        <v>65</v>
      </c>
      <c r="G33" s="138">
        <f>F33*D33</f>
        <v>26000</v>
      </c>
      <c r="H33" s="146">
        <v>19</v>
      </c>
      <c r="I33" s="140">
        <v>10</v>
      </c>
      <c r="J33" s="144">
        <f>'[1]Plastic pipe 4"'!V26</f>
        <v>29</v>
      </c>
      <c r="K33" s="139">
        <f t="shared" si="19"/>
        <v>1235</v>
      </c>
      <c r="L33" s="139">
        <f t="shared" si="20"/>
        <v>650</v>
      </c>
      <c r="M33" s="139">
        <f t="shared" si="21"/>
        <v>1885</v>
      </c>
      <c r="N33" s="134"/>
      <c r="O33" s="142">
        <f t="shared" si="22"/>
        <v>0</v>
      </c>
      <c r="P33" s="139">
        <v>19</v>
      </c>
      <c r="Q33" s="167">
        <f ca="1">SUMIF('Outside Sleeve (Civil)'!P$11:P$68,Contract!F33,'Outside Sleeve (Civil)'!V$11:V$67)</f>
        <v>10</v>
      </c>
      <c r="R33" s="141">
        <f t="shared" ca="1" si="5"/>
        <v>29</v>
      </c>
      <c r="S33" s="139">
        <v>1235</v>
      </c>
      <c r="T33" s="139">
        <f>SUMIF('Outside Sleeve (Civil)'!P11:P67,Contract!F33,'Outside Sleeve (Civil)'!R11:R67)</f>
        <v>650</v>
      </c>
      <c r="U33" s="139">
        <f t="shared" si="4"/>
        <v>1885</v>
      </c>
    </row>
    <row r="34" spans="2:23" s="112" customFormat="1" ht="20.149999999999999" customHeight="1" x14ac:dyDescent="0.3">
      <c r="B34" s="135" t="s">
        <v>187</v>
      </c>
      <c r="C34" s="136" t="s">
        <v>167</v>
      </c>
      <c r="D34" s="127">
        <v>250</v>
      </c>
      <c r="E34" s="137" t="s">
        <v>2</v>
      </c>
      <c r="F34" s="129">
        <v>125</v>
      </c>
      <c r="G34" s="138">
        <f>F34*D34</f>
        <v>31250</v>
      </c>
      <c r="H34" s="146">
        <v>21</v>
      </c>
      <c r="I34" s="140">
        <v>18</v>
      </c>
      <c r="J34" s="144">
        <f>'[1]Plastic pipe 6"'!V40</f>
        <v>39</v>
      </c>
      <c r="K34" s="139">
        <f t="shared" si="19"/>
        <v>2625</v>
      </c>
      <c r="L34" s="139">
        <f t="shared" si="20"/>
        <v>2250</v>
      </c>
      <c r="M34" s="139">
        <f t="shared" si="21"/>
        <v>4875</v>
      </c>
      <c r="N34" s="134"/>
      <c r="O34" s="142">
        <f t="shared" si="22"/>
        <v>0</v>
      </c>
      <c r="P34" s="139">
        <v>21</v>
      </c>
      <c r="Q34" s="167">
        <f ca="1">SUMIF('Outside Sleeve (Civil)'!P$11:P$68,Contract!F34,'Outside Sleeve (Civil)'!V$11:V$67)</f>
        <v>18</v>
      </c>
      <c r="R34" s="141">
        <f t="shared" ca="1" si="5"/>
        <v>39</v>
      </c>
      <c r="S34" s="139">
        <v>2625</v>
      </c>
      <c r="T34" s="139">
        <f>SUMIF('Outside Sleeve (Civil)'!P11:P67,Contract!F34,'Outside Sleeve (Civil)'!R11:R67)</f>
        <v>2250</v>
      </c>
      <c r="U34" s="139">
        <f t="shared" si="4"/>
        <v>4875</v>
      </c>
    </row>
    <row r="35" spans="2:23" s="112" customFormat="1" ht="20.149999999999999" customHeight="1" x14ac:dyDescent="0.3">
      <c r="B35" s="135" t="s">
        <v>188</v>
      </c>
      <c r="C35" s="136" t="s">
        <v>169</v>
      </c>
      <c r="D35" s="127">
        <v>250</v>
      </c>
      <c r="E35" s="137" t="s">
        <v>2</v>
      </c>
      <c r="F35" s="129">
        <v>250</v>
      </c>
      <c r="G35" s="138">
        <f>F35*D35</f>
        <v>62500</v>
      </c>
      <c r="H35" s="146">
        <v>3</v>
      </c>
      <c r="I35" s="140">
        <v>34</v>
      </c>
      <c r="J35" s="144">
        <f>'[1]Plastic pipe 8" '!V25</f>
        <v>37</v>
      </c>
      <c r="K35" s="139">
        <f t="shared" si="19"/>
        <v>750</v>
      </c>
      <c r="L35" s="139">
        <f t="shared" si="20"/>
        <v>8500</v>
      </c>
      <c r="M35" s="139">
        <f t="shared" si="21"/>
        <v>9250</v>
      </c>
      <c r="N35" s="134"/>
      <c r="O35" s="142">
        <f t="shared" si="22"/>
        <v>0</v>
      </c>
      <c r="P35" s="139">
        <v>3</v>
      </c>
      <c r="Q35" s="167">
        <f ca="1">SUMIF('Outside Sleeve (Civil)'!P$11:P$68,Contract!F35,'Outside Sleeve (Civil)'!V$11:V$67)</f>
        <v>34</v>
      </c>
      <c r="R35" s="141">
        <f t="shared" ca="1" si="5"/>
        <v>37</v>
      </c>
      <c r="S35" s="139">
        <v>750</v>
      </c>
      <c r="T35" s="139">
        <f>SUMIF('Outside Sleeve (Civil)'!P11:P67,Contract!F35,'Outside Sleeve (Civil)'!R11:R67)</f>
        <v>8500</v>
      </c>
      <c r="U35" s="139">
        <f t="shared" si="4"/>
        <v>9250</v>
      </c>
    </row>
    <row r="36" spans="2:23" s="112" customFormat="1" ht="20.149999999999999" customHeight="1" x14ac:dyDescent="0.3">
      <c r="B36" s="125" t="s">
        <v>189</v>
      </c>
      <c r="C36" s="126" t="s">
        <v>190</v>
      </c>
      <c r="D36" s="127"/>
      <c r="E36" s="128"/>
      <c r="F36" s="129"/>
      <c r="G36" s="130"/>
      <c r="H36" s="147"/>
      <c r="I36" s="140"/>
      <c r="J36" s="149"/>
      <c r="K36" s="147"/>
      <c r="L36" s="151"/>
      <c r="M36" s="151"/>
      <c r="N36" s="134"/>
      <c r="P36" s="150">
        <v>0</v>
      </c>
      <c r="Q36" s="167"/>
      <c r="R36" s="141">
        <f t="shared" si="5"/>
        <v>0</v>
      </c>
      <c r="S36" s="150">
        <v>0</v>
      </c>
      <c r="T36" s="139"/>
      <c r="U36" s="139">
        <f t="shared" si="4"/>
        <v>0</v>
      </c>
    </row>
    <row r="37" spans="2:23" s="112" customFormat="1" ht="20.149999999999999" customHeight="1" x14ac:dyDescent="0.3">
      <c r="B37" s="135" t="s">
        <v>191</v>
      </c>
      <c r="C37" s="136" t="s">
        <v>192</v>
      </c>
      <c r="D37" s="127">
        <v>100</v>
      </c>
      <c r="E37" s="137" t="s">
        <v>2</v>
      </c>
      <c r="F37" s="129">
        <v>50</v>
      </c>
      <c r="G37" s="138">
        <f>F37*D37</f>
        <v>5000</v>
      </c>
      <c r="H37" s="139">
        <v>52</v>
      </c>
      <c r="I37" s="140">
        <v>17</v>
      </c>
      <c r="J37" s="141">
        <f>'[1]civil opening'!V59</f>
        <v>69</v>
      </c>
      <c r="K37" s="139">
        <f t="shared" ref="K37:K45" si="23">H37*F37</f>
        <v>2600</v>
      </c>
      <c r="L37" s="139">
        <f t="shared" ref="L37:L45" si="24">I37*F37</f>
        <v>850</v>
      </c>
      <c r="M37" s="139">
        <f t="shared" ref="M37:M45" si="25">J37*F37</f>
        <v>3450</v>
      </c>
      <c r="N37" s="134"/>
      <c r="O37" s="142">
        <f t="shared" ref="O37:O45" si="26">H37+I37-J37</f>
        <v>0</v>
      </c>
      <c r="P37" s="139">
        <v>52</v>
      </c>
      <c r="Q37" s="167">
        <f>SUMIF('MEP opening (Civil)'!P$11:P$445,Contract!F37,'MEP opening (Civil)'!V$11:V$445)</f>
        <v>17</v>
      </c>
      <c r="R37" s="141">
        <f t="shared" si="5"/>
        <v>69</v>
      </c>
      <c r="S37" s="139">
        <v>2600</v>
      </c>
      <c r="T37" s="186">
        <f>W37</f>
        <v>850</v>
      </c>
      <c r="U37" s="139">
        <f t="shared" si="4"/>
        <v>3450</v>
      </c>
      <c r="W37" s="139">
        <f>SUMIF('MEP opening (Civil)'!P11:P445,Contract!F37,'MEP opening (Civil)'!R11:R445)</f>
        <v>850</v>
      </c>
    </row>
    <row r="38" spans="2:23" s="112" customFormat="1" ht="20.149999999999999" customHeight="1" x14ac:dyDescent="0.3">
      <c r="B38" s="135" t="s">
        <v>193</v>
      </c>
      <c r="C38" s="136" t="s">
        <v>194</v>
      </c>
      <c r="D38" s="127">
        <v>100</v>
      </c>
      <c r="E38" s="137" t="s">
        <v>2</v>
      </c>
      <c r="F38" s="129">
        <v>95</v>
      </c>
      <c r="G38" s="138">
        <f t="shared" ref="G38:G45" si="27">F38*D38</f>
        <v>9500</v>
      </c>
      <c r="H38" s="139">
        <v>102</v>
      </c>
      <c r="I38" s="140">
        <v>37</v>
      </c>
      <c r="J38" s="141">
        <f>'[1]civil opening'!V148</f>
        <v>139</v>
      </c>
      <c r="K38" s="139">
        <f t="shared" si="23"/>
        <v>9690</v>
      </c>
      <c r="L38" s="139">
        <f t="shared" si="24"/>
        <v>3515</v>
      </c>
      <c r="M38" s="139">
        <f t="shared" si="25"/>
        <v>13205</v>
      </c>
      <c r="N38" s="134"/>
      <c r="O38" s="142">
        <f t="shared" si="26"/>
        <v>0</v>
      </c>
      <c r="P38" s="139">
        <v>102</v>
      </c>
      <c r="Q38" s="167">
        <f>SUMIF('MEP opening (Civil)'!P$11:P$445,Contract!F38,'MEP opening (Civil)'!V$11:V$445)</f>
        <v>37</v>
      </c>
      <c r="R38" s="141">
        <f t="shared" si="5"/>
        <v>139</v>
      </c>
      <c r="S38" s="139">
        <v>9690</v>
      </c>
      <c r="T38" s="186">
        <f t="shared" ref="T38:T45" si="28">W38</f>
        <v>3515</v>
      </c>
      <c r="U38" s="139">
        <f t="shared" si="4"/>
        <v>13205</v>
      </c>
      <c r="W38" s="139">
        <f>SUMIF('MEP opening (Civil)'!P12:P446,Contract!F38,'MEP opening (Civil)'!R12:R446)</f>
        <v>3515</v>
      </c>
    </row>
    <row r="39" spans="2:23" s="112" customFormat="1" ht="20.149999999999999" customHeight="1" x14ac:dyDescent="0.3">
      <c r="B39" s="135" t="s">
        <v>195</v>
      </c>
      <c r="C39" s="136" t="s">
        <v>196</v>
      </c>
      <c r="D39" s="127">
        <v>100</v>
      </c>
      <c r="E39" s="137" t="s">
        <v>2</v>
      </c>
      <c r="F39" s="129">
        <v>150</v>
      </c>
      <c r="G39" s="138">
        <f t="shared" si="27"/>
        <v>15000</v>
      </c>
      <c r="H39" s="139">
        <v>58</v>
      </c>
      <c r="I39" s="140">
        <v>30</v>
      </c>
      <c r="J39" s="141">
        <f>'[1]civil opening'!V212</f>
        <v>88</v>
      </c>
      <c r="K39" s="139">
        <f t="shared" si="23"/>
        <v>8700</v>
      </c>
      <c r="L39" s="139">
        <f t="shared" si="24"/>
        <v>4500</v>
      </c>
      <c r="M39" s="139">
        <f t="shared" si="25"/>
        <v>13200</v>
      </c>
      <c r="N39" s="134"/>
      <c r="O39" s="142">
        <f t="shared" si="26"/>
        <v>0</v>
      </c>
      <c r="P39" s="139">
        <v>58</v>
      </c>
      <c r="Q39" s="167">
        <f>SUMIF('MEP opening (Civil)'!P$11:P$445,Contract!F39,'MEP opening (Civil)'!V$11:V$445)</f>
        <v>30</v>
      </c>
      <c r="R39" s="141">
        <f t="shared" si="5"/>
        <v>88</v>
      </c>
      <c r="S39" s="139">
        <v>8700</v>
      </c>
      <c r="T39" s="186">
        <f t="shared" si="28"/>
        <v>4500</v>
      </c>
      <c r="U39" s="139">
        <f t="shared" si="4"/>
        <v>13200</v>
      </c>
      <c r="W39" s="139">
        <f>SUMIF('MEP opening (Civil)'!P13:P447,Contract!F39,'MEP opening (Civil)'!R13:R447)</f>
        <v>4500</v>
      </c>
    </row>
    <row r="40" spans="2:23" s="112" customFormat="1" ht="20.149999999999999" customHeight="1" x14ac:dyDescent="0.3">
      <c r="B40" s="135" t="s">
        <v>197</v>
      </c>
      <c r="C40" s="136" t="s">
        <v>198</v>
      </c>
      <c r="D40" s="127">
        <v>100</v>
      </c>
      <c r="E40" s="137" t="s">
        <v>2</v>
      </c>
      <c r="F40" s="129">
        <v>180</v>
      </c>
      <c r="G40" s="138">
        <f t="shared" si="27"/>
        <v>18000</v>
      </c>
      <c r="H40" s="139">
        <v>55</v>
      </c>
      <c r="I40" s="140">
        <v>15</v>
      </c>
      <c r="J40" s="141">
        <f>'[1]civil opening'!V269</f>
        <v>70</v>
      </c>
      <c r="K40" s="139">
        <f t="shared" si="23"/>
        <v>9900</v>
      </c>
      <c r="L40" s="139">
        <f t="shared" si="24"/>
        <v>2700</v>
      </c>
      <c r="M40" s="139">
        <f t="shared" si="25"/>
        <v>12600</v>
      </c>
      <c r="N40" s="134"/>
      <c r="O40" s="142">
        <f t="shared" si="26"/>
        <v>0</v>
      </c>
      <c r="P40" s="139">
        <v>54</v>
      </c>
      <c r="Q40" s="167">
        <f>SUMIF('MEP opening (Civil)'!P$11:P$445,Contract!F40,'MEP opening (Civil)'!V$11:V$445)</f>
        <v>15</v>
      </c>
      <c r="R40" s="141">
        <f t="shared" si="5"/>
        <v>69</v>
      </c>
      <c r="S40" s="139">
        <v>9720</v>
      </c>
      <c r="T40" s="186">
        <f t="shared" si="28"/>
        <v>2700</v>
      </c>
      <c r="U40" s="139">
        <f t="shared" si="4"/>
        <v>12420</v>
      </c>
      <c r="W40" s="139">
        <f>SUMIF('MEP opening (Civil)'!P14:P448,Contract!F40,'MEP opening (Civil)'!R14:R448)</f>
        <v>2700</v>
      </c>
    </row>
    <row r="41" spans="2:23" s="112" customFormat="1" ht="20.149999999999999" customHeight="1" x14ac:dyDescent="0.3">
      <c r="B41" s="135" t="s">
        <v>199</v>
      </c>
      <c r="C41" s="136" t="s">
        <v>200</v>
      </c>
      <c r="D41" s="127">
        <v>100</v>
      </c>
      <c r="E41" s="137" t="s">
        <v>2</v>
      </c>
      <c r="F41" s="129">
        <v>245</v>
      </c>
      <c r="G41" s="138">
        <f t="shared" si="27"/>
        <v>24500</v>
      </c>
      <c r="H41" s="139">
        <v>10</v>
      </c>
      <c r="I41" s="140">
        <v>12</v>
      </c>
      <c r="J41" s="141">
        <f>'[1]civil opening'!V294</f>
        <v>22</v>
      </c>
      <c r="K41" s="139">
        <f t="shared" si="23"/>
        <v>2450</v>
      </c>
      <c r="L41" s="139">
        <f t="shared" si="24"/>
        <v>2940</v>
      </c>
      <c r="M41" s="139">
        <f t="shared" si="25"/>
        <v>5390</v>
      </c>
      <c r="N41" s="134"/>
      <c r="O41" s="142">
        <f t="shared" si="26"/>
        <v>0</v>
      </c>
      <c r="P41" s="139">
        <v>10</v>
      </c>
      <c r="Q41" s="167">
        <f>SUMIF('MEP opening (Civil)'!P$11:P$445,Contract!F41,'MEP opening (Civil)'!V$11:V$445)</f>
        <v>12</v>
      </c>
      <c r="R41" s="141">
        <f t="shared" si="5"/>
        <v>22</v>
      </c>
      <c r="S41" s="139">
        <v>2450</v>
      </c>
      <c r="T41" s="186">
        <f t="shared" si="28"/>
        <v>2940</v>
      </c>
      <c r="U41" s="139">
        <f t="shared" si="4"/>
        <v>5390</v>
      </c>
      <c r="W41" s="139">
        <f>SUMIF('MEP opening (Civil)'!P15:P449,Contract!F41,'MEP opening (Civil)'!R15:R449)</f>
        <v>2940</v>
      </c>
    </row>
    <row r="42" spans="2:23" s="112" customFormat="1" ht="20.149999999999999" customHeight="1" x14ac:dyDescent="0.3">
      <c r="B42" s="135" t="s">
        <v>201</v>
      </c>
      <c r="C42" s="136" t="s">
        <v>202</v>
      </c>
      <c r="D42" s="127">
        <v>50</v>
      </c>
      <c r="E42" s="137" t="s">
        <v>2</v>
      </c>
      <c r="F42" s="129">
        <v>310</v>
      </c>
      <c r="G42" s="138">
        <f t="shared" si="27"/>
        <v>15500</v>
      </c>
      <c r="H42" s="139">
        <v>39</v>
      </c>
      <c r="I42" s="140">
        <v>18</v>
      </c>
      <c r="J42" s="141">
        <f>'[1]civil opening'!V339</f>
        <v>57</v>
      </c>
      <c r="K42" s="139">
        <f t="shared" si="23"/>
        <v>12090</v>
      </c>
      <c r="L42" s="139">
        <f t="shared" si="24"/>
        <v>5580</v>
      </c>
      <c r="M42" s="139">
        <f t="shared" si="25"/>
        <v>17670</v>
      </c>
      <c r="N42" s="134"/>
      <c r="O42" s="142">
        <f t="shared" si="26"/>
        <v>0</v>
      </c>
      <c r="P42" s="139">
        <v>39</v>
      </c>
      <c r="Q42" s="167">
        <f>SUMIF('MEP opening (Civil)'!P$11:P$445,Contract!F42,'MEP opening (Civil)'!V$11:V$445)</f>
        <v>16</v>
      </c>
      <c r="R42" s="141">
        <f t="shared" si="5"/>
        <v>55</v>
      </c>
      <c r="S42" s="139">
        <v>12090</v>
      </c>
      <c r="T42" s="186">
        <f t="shared" si="28"/>
        <v>4960</v>
      </c>
      <c r="U42" s="139">
        <f t="shared" si="4"/>
        <v>17050</v>
      </c>
      <c r="W42" s="139">
        <f>SUMIF('MEP opening (Civil)'!P16:P450,Contract!F42,'MEP opening (Civil)'!R16:R450)</f>
        <v>4960</v>
      </c>
    </row>
    <row r="43" spans="2:23" s="112" customFormat="1" ht="20.149999999999999" customHeight="1" x14ac:dyDescent="0.3">
      <c r="B43" s="135" t="s">
        <v>203</v>
      </c>
      <c r="C43" s="136" t="s">
        <v>204</v>
      </c>
      <c r="D43" s="127">
        <v>50</v>
      </c>
      <c r="E43" s="137" t="s">
        <v>2</v>
      </c>
      <c r="F43" s="129">
        <v>340</v>
      </c>
      <c r="G43" s="138">
        <f t="shared" si="27"/>
        <v>17000</v>
      </c>
      <c r="H43" s="139">
        <v>10</v>
      </c>
      <c r="I43" s="140">
        <v>5</v>
      </c>
      <c r="J43" s="141">
        <f>'[1]civil opening'!V364</f>
        <v>15</v>
      </c>
      <c r="K43" s="139">
        <f t="shared" si="23"/>
        <v>3400</v>
      </c>
      <c r="L43" s="139">
        <f t="shared" si="24"/>
        <v>1700</v>
      </c>
      <c r="M43" s="139">
        <f t="shared" si="25"/>
        <v>5100</v>
      </c>
      <c r="N43" s="134"/>
      <c r="O43" s="142">
        <f t="shared" si="26"/>
        <v>0</v>
      </c>
      <c r="P43" s="139">
        <v>10</v>
      </c>
      <c r="Q43" s="167">
        <f>SUMIF('MEP opening (Civil)'!P$11:P$445,Contract!F43,'MEP opening (Civil)'!V$11:V$445)</f>
        <v>4</v>
      </c>
      <c r="R43" s="141">
        <f t="shared" si="5"/>
        <v>14</v>
      </c>
      <c r="S43" s="139">
        <v>3400</v>
      </c>
      <c r="T43" s="186">
        <f t="shared" si="28"/>
        <v>1360</v>
      </c>
      <c r="U43" s="139">
        <f t="shared" si="4"/>
        <v>4760</v>
      </c>
      <c r="W43" s="139">
        <f>SUMIF('MEP opening (Civil)'!P17:P451,Contract!F43,'MEP opening (Civil)'!R17:R451)</f>
        <v>1360</v>
      </c>
    </row>
    <row r="44" spans="2:23" s="112" customFormat="1" ht="20.149999999999999" customHeight="1" x14ac:dyDescent="0.3">
      <c r="B44" s="135" t="s">
        <v>205</v>
      </c>
      <c r="C44" s="136" t="s">
        <v>206</v>
      </c>
      <c r="D44" s="127">
        <v>50</v>
      </c>
      <c r="E44" s="137" t="s">
        <v>2</v>
      </c>
      <c r="F44" s="129">
        <v>400</v>
      </c>
      <c r="G44" s="138">
        <f t="shared" si="27"/>
        <v>20000</v>
      </c>
      <c r="H44" s="139">
        <v>7</v>
      </c>
      <c r="I44" s="140">
        <v>2</v>
      </c>
      <c r="J44" s="141">
        <f>'[1]civil opening'!V383</f>
        <v>9</v>
      </c>
      <c r="K44" s="139">
        <f t="shared" si="23"/>
        <v>2800</v>
      </c>
      <c r="L44" s="139">
        <f t="shared" si="24"/>
        <v>800</v>
      </c>
      <c r="M44" s="139">
        <f t="shared" si="25"/>
        <v>3600</v>
      </c>
      <c r="N44" s="134"/>
      <c r="O44" s="142">
        <f t="shared" si="26"/>
        <v>0</v>
      </c>
      <c r="P44" s="139">
        <v>7</v>
      </c>
      <c r="Q44" s="167">
        <f>SUMIF('MEP opening (Civil)'!P$11:P$445,Contract!F44,'MEP opening (Civil)'!V$11:V$445)</f>
        <v>2</v>
      </c>
      <c r="R44" s="141">
        <f t="shared" si="5"/>
        <v>9</v>
      </c>
      <c r="S44" s="139">
        <v>2800</v>
      </c>
      <c r="T44" s="186">
        <f t="shared" si="28"/>
        <v>800</v>
      </c>
      <c r="U44" s="139">
        <f t="shared" si="4"/>
        <v>3600</v>
      </c>
      <c r="W44" s="139">
        <f>SUMIF('MEP opening (Civil)'!P18:P452,Contract!F44,'MEP opening (Civil)'!R18:R452)</f>
        <v>800</v>
      </c>
    </row>
    <row r="45" spans="2:23" s="112" customFormat="1" ht="20.149999999999999" customHeight="1" x14ac:dyDescent="0.3">
      <c r="B45" s="135" t="s">
        <v>207</v>
      </c>
      <c r="C45" s="136" t="s">
        <v>208</v>
      </c>
      <c r="D45" s="127">
        <v>25</v>
      </c>
      <c r="E45" s="137" t="s">
        <v>209</v>
      </c>
      <c r="F45" s="129">
        <v>450</v>
      </c>
      <c r="G45" s="138">
        <f t="shared" si="27"/>
        <v>11250</v>
      </c>
      <c r="H45" s="139">
        <v>76.334486235000014</v>
      </c>
      <c r="I45" s="140">
        <v>25.840950719999995</v>
      </c>
      <c r="J45" s="141">
        <f>'[1]civil opening'!V433</f>
        <v>102.17543695500001</v>
      </c>
      <c r="K45" s="139">
        <f t="shared" si="23"/>
        <v>34350.518805750005</v>
      </c>
      <c r="L45" s="139">
        <f t="shared" si="24"/>
        <v>11628.427823999999</v>
      </c>
      <c r="M45" s="139">
        <f t="shared" si="25"/>
        <v>45978.946629750004</v>
      </c>
      <c r="N45" s="134"/>
      <c r="O45" s="142">
        <f t="shared" si="26"/>
        <v>0</v>
      </c>
      <c r="P45" s="139">
        <v>76.334486235</v>
      </c>
      <c r="Q45" s="167">
        <f>SUMIF('MEP opening (Civil)'!P$11:P$445,Contract!F45,'MEP opening (Civil)'!V$11:V$445)</f>
        <v>23.318950719999997</v>
      </c>
      <c r="R45" s="141">
        <f t="shared" si="5"/>
        <v>99.653436954999989</v>
      </c>
      <c r="S45" s="139">
        <v>34350.518805749998</v>
      </c>
      <c r="T45" s="186">
        <f t="shared" si="28"/>
        <v>10493.527824000001</v>
      </c>
      <c r="U45" s="139">
        <f t="shared" si="4"/>
        <v>44844.046629749995</v>
      </c>
      <c r="W45" s="139">
        <f>SUMIF('MEP opening (Civil)'!P19:P453,Contract!F45,'MEP opening (Civil)'!R19:R453)</f>
        <v>10493.527824000001</v>
      </c>
    </row>
    <row r="46" spans="2:23" s="112" customFormat="1" ht="20.149999999999999" customHeight="1" x14ac:dyDescent="0.3">
      <c r="B46" s="125" t="s">
        <v>210</v>
      </c>
      <c r="C46" s="126" t="s">
        <v>211</v>
      </c>
      <c r="D46" s="127"/>
      <c r="E46" s="128"/>
      <c r="F46" s="129"/>
      <c r="G46" s="130"/>
      <c r="H46" s="146"/>
      <c r="I46" s="140"/>
      <c r="J46" s="152"/>
      <c r="K46" s="146"/>
      <c r="L46" s="139"/>
      <c r="M46" s="139"/>
      <c r="N46" s="134"/>
      <c r="O46" s="142"/>
      <c r="P46" s="139">
        <v>0</v>
      </c>
      <c r="Q46" s="167"/>
      <c r="R46" s="141">
        <f t="shared" si="5"/>
        <v>0</v>
      </c>
      <c r="S46" s="139">
        <v>0</v>
      </c>
      <c r="T46" s="139"/>
      <c r="U46" s="139">
        <f t="shared" si="4"/>
        <v>0</v>
      </c>
    </row>
    <row r="47" spans="2:23" s="112" customFormat="1" ht="20.149999999999999" customHeight="1" x14ac:dyDescent="0.3">
      <c r="B47" s="135" t="s">
        <v>212</v>
      </c>
      <c r="C47" s="136" t="s">
        <v>192</v>
      </c>
      <c r="D47" s="127">
        <v>100</v>
      </c>
      <c r="E47" s="137" t="s">
        <v>2</v>
      </c>
      <c r="F47" s="129">
        <v>32</v>
      </c>
      <c r="G47" s="138">
        <f>F47*D47</f>
        <v>3200</v>
      </c>
      <c r="H47" s="146">
        <v>0</v>
      </c>
      <c r="I47" s="140">
        <v>12</v>
      </c>
      <c r="J47" s="152">
        <f>[1]duct!V12</f>
        <v>12</v>
      </c>
      <c r="K47" s="139">
        <f>H47*F47</f>
        <v>0</v>
      </c>
      <c r="L47" s="139">
        <f>I47*F47</f>
        <v>384</v>
      </c>
      <c r="M47" s="139">
        <f>J47*F47</f>
        <v>384</v>
      </c>
      <c r="N47" s="134"/>
      <c r="O47" s="142">
        <f t="shared" ref="O47:O57" si="29">H47+I47-J47</f>
        <v>0</v>
      </c>
      <c r="P47" s="139">
        <v>0</v>
      </c>
      <c r="Q47" s="167">
        <f ca="1">SUMIF('Outside Sleeve (Civil)'!P$11:P$68,Contract!F47,'Outside Sleeve (Civil)'!V$11:V$67)</f>
        <v>12</v>
      </c>
      <c r="R47" s="141">
        <f t="shared" ca="1" si="5"/>
        <v>12</v>
      </c>
      <c r="S47" s="139">
        <v>0</v>
      </c>
      <c r="T47" s="139">
        <f>SUMIF('Outside Sleeve (Civil)'!P11:P67,Contract!F47,'Outside Sleeve (Civil)'!R11:R67)</f>
        <v>384</v>
      </c>
      <c r="U47" s="139">
        <f t="shared" si="4"/>
        <v>384</v>
      </c>
    </row>
    <row r="48" spans="2:23" s="112" customFormat="1" ht="20.149999999999999" customHeight="1" x14ac:dyDescent="0.3">
      <c r="B48" s="135" t="s">
        <v>213</v>
      </c>
      <c r="C48" s="136" t="s">
        <v>194</v>
      </c>
      <c r="D48" s="127">
        <v>100</v>
      </c>
      <c r="E48" s="137" t="s">
        <v>2</v>
      </c>
      <c r="F48" s="129">
        <v>46</v>
      </c>
      <c r="G48" s="138">
        <f t="shared" ref="G48:G57" si="30">F48*D48</f>
        <v>4600</v>
      </c>
      <c r="H48" s="146">
        <v>16</v>
      </c>
      <c r="I48" s="140"/>
      <c r="J48" s="152">
        <f>[1]duct!V27</f>
        <v>16</v>
      </c>
      <c r="K48" s="139">
        <f t="shared" ref="K48:K57" si="31">H48*F48</f>
        <v>736</v>
      </c>
      <c r="L48" s="139">
        <f t="shared" ref="L48:L57" si="32">I48*F48</f>
        <v>0</v>
      </c>
      <c r="M48" s="139">
        <f t="shared" ref="M48:M57" si="33">J48*F48</f>
        <v>736</v>
      </c>
      <c r="N48" s="134"/>
      <c r="O48" s="142">
        <f t="shared" si="29"/>
        <v>0</v>
      </c>
      <c r="P48" s="139">
        <v>16</v>
      </c>
      <c r="Q48" s="167"/>
      <c r="R48" s="141">
        <f t="shared" si="5"/>
        <v>16</v>
      </c>
      <c r="S48" s="139">
        <v>736</v>
      </c>
      <c r="T48" s="139"/>
      <c r="U48" s="139">
        <f t="shared" si="4"/>
        <v>736</v>
      </c>
    </row>
    <row r="49" spans="2:21" s="112" customFormat="1" ht="20.149999999999999" customHeight="1" x14ac:dyDescent="0.3">
      <c r="B49" s="135" t="s">
        <v>214</v>
      </c>
      <c r="C49" s="136" t="s">
        <v>215</v>
      </c>
      <c r="D49" s="127">
        <v>100</v>
      </c>
      <c r="E49" s="137" t="s">
        <v>2</v>
      </c>
      <c r="F49" s="129">
        <v>51</v>
      </c>
      <c r="G49" s="138">
        <f t="shared" si="30"/>
        <v>5100</v>
      </c>
      <c r="H49" s="146">
        <v>4</v>
      </c>
      <c r="I49" s="140">
        <v>8</v>
      </c>
      <c r="J49" s="152">
        <f>[1]duct!V42</f>
        <v>12</v>
      </c>
      <c r="K49" s="139">
        <f t="shared" si="31"/>
        <v>204</v>
      </c>
      <c r="L49" s="139">
        <f t="shared" si="32"/>
        <v>408</v>
      </c>
      <c r="M49" s="139">
        <f t="shared" si="33"/>
        <v>612</v>
      </c>
      <c r="N49" s="134"/>
      <c r="O49" s="142">
        <f t="shared" si="29"/>
        <v>0</v>
      </c>
      <c r="P49" s="139">
        <v>4</v>
      </c>
      <c r="Q49" s="167">
        <f ca="1">SUMIF('Outside Sleeve (Civil)'!P$11:P$68,Contract!F49,'Outside Sleeve (Civil)'!V$11:V$67)</f>
        <v>8</v>
      </c>
      <c r="R49" s="141">
        <f t="shared" ca="1" si="5"/>
        <v>12</v>
      </c>
      <c r="S49" s="139">
        <v>204</v>
      </c>
      <c r="T49" s="139">
        <f>SUMIF('Outside Sleeve (Civil)'!P11:P67,Contract!F49,'Outside Sleeve (Civil)'!R11:R67)</f>
        <v>408</v>
      </c>
      <c r="U49" s="139">
        <f t="shared" si="4"/>
        <v>612</v>
      </c>
    </row>
    <row r="50" spans="2:21" s="112" customFormat="1" ht="20.149999999999999" customHeight="1" x14ac:dyDescent="0.3">
      <c r="B50" s="135" t="s">
        <v>216</v>
      </c>
      <c r="C50" s="136" t="s">
        <v>217</v>
      </c>
      <c r="D50" s="127">
        <v>100</v>
      </c>
      <c r="E50" s="137" t="s">
        <v>2</v>
      </c>
      <c r="F50" s="129">
        <v>64</v>
      </c>
      <c r="G50" s="138">
        <f t="shared" si="30"/>
        <v>6400</v>
      </c>
      <c r="H50" s="146">
        <v>2</v>
      </c>
      <c r="I50" s="140"/>
      <c r="J50" s="152">
        <f>[1]duct!V52</f>
        <v>2</v>
      </c>
      <c r="K50" s="139">
        <f t="shared" si="31"/>
        <v>128</v>
      </c>
      <c r="L50" s="139">
        <f t="shared" si="32"/>
        <v>0</v>
      </c>
      <c r="M50" s="139">
        <f t="shared" si="33"/>
        <v>128</v>
      </c>
      <c r="N50" s="134"/>
      <c r="O50" s="142">
        <f t="shared" si="29"/>
        <v>0</v>
      </c>
      <c r="P50" s="139">
        <v>2</v>
      </c>
      <c r="Q50" s="167">
        <f ca="1">SUMIF('Outside Sleeve (Civil)'!P$11:P$68,Contract!F50,'Outside Sleeve (Civil)'!V$11:V$67)</f>
        <v>0</v>
      </c>
      <c r="R50" s="141">
        <f t="shared" ca="1" si="5"/>
        <v>2</v>
      </c>
      <c r="S50" s="139">
        <v>128</v>
      </c>
      <c r="T50" s="139"/>
      <c r="U50" s="139">
        <f t="shared" si="4"/>
        <v>128</v>
      </c>
    </row>
    <row r="51" spans="2:21" s="112" customFormat="1" ht="20.149999999999999" customHeight="1" x14ac:dyDescent="0.3">
      <c r="B51" s="135" t="s">
        <v>218</v>
      </c>
      <c r="C51" s="136" t="s">
        <v>219</v>
      </c>
      <c r="D51" s="127">
        <v>100</v>
      </c>
      <c r="E51" s="137" t="s">
        <v>2</v>
      </c>
      <c r="F51" s="129">
        <v>74</v>
      </c>
      <c r="G51" s="138">
        <f t="shared" si="30"/>
        <v>7400</v>
      </c>
      <c r="H51" s="146">
        <v>0</v>
      </c>
      <c r="I51" s="140"/>
      <c r="J51" s="152">
        <f>[1]duct!V58</f>
        <v>0</v>
      </c>
      <c r="K51" s="139">
        <f t="shared" si="31"/>
        <v>0</v>
      </c>
      <c r="L51" s="139">
        <f t="shared" si="32"/>
        <v>0</v>
      </c>
      <c r="M51" s="139">
        <f t="shared" si="33"/>
        <v>0</v>
      </c>
      <c r="N51" s="134"/>
      <c r="O51" s="142">
        <f t="shared" si="29"/>
        <v>0</v>
      </c>
      <c r="P51" s="139">
        <v>0</v>
      </c>
      <c r="Q51" s="167"/>
      <c r="R51" s="141">
        <f t="shared" si="5"/>
        <v>0</v>
      </c>
      <c r="S51" s="139">
        <v>0</v>
      </c>
      <c r="T51" s="139"/>
      <c r="U51" s="139">
        <f t="shared" si="4"/>
        <v>0</v>
      </c>
    </row>
    <row r="52" spans="2:21" s="112" customFormat="1" ht="20.149999999999999" customHeight="1" x14ac:dyDescent="0.3">
      <c r="B52" s="135" t="s">
        <v>220</v>
      </c>
      <c r="C52" s="136" t="s">
        <v>202</v>
      </c>
      <c r="D52" s="127">
        <v>100</v>
      </c>
      <c r="E52" s="137" t="s">
        <v>2</v>
      </c>
      <c r="F52" s="129">
        <v>82</v>
      </c>
      <c r="G52" s="138">
        <f t="shared" si="30"/>
        <v>8200</v>
      </c>
      <c r="H52" s="146">
        <v>0</v>
      </c>
      <c r="I52" s="140"/>
      <c r="J52" s="152">
        <f>[1]duct!V64</f>
        <v>0</v>
      </c>
      <c r="K52" s="139">
        <f t="shared" si="31"/>
        <v>0</v>
      </c>
      <c r="L52" s="139">
        <f t="shared" si="32"/>
        <v>0</v>
      </c>
      <c r="M52" s="139">
        <f t="shared" si="33"/>
        <v>0</v>
      </c>
      <c r="N52" s="134"/>
      <c r="O52" s="142">
        <f t="shared" si="29"/>
        <v>0</v>
      </c>
      <c r="P52" s="139">
        <v>0</v>
      </c>
      <c r="Q52" s="167"/>
      <c r="R52" s="141">
        <f t="shared" si="5"/>
        <v>0</v>
      </c>
      <c r="S52" s="139">
        <v>0</v>
      </c>
      <c r="T52" s="139"/>
      <c r="U52" s="139">
        <f t="shared" si="4"/>
        <v>0</v>
      </c>
    </row>
    <row r="53" spans="2:21" s="112" customFormat="1" ht="20.149999999999999" customHeight="1" x14ac:dyDescent="0.3">
      <c r="B53" s="135" t="s">
        <v>221</v>
      </c>
      <c r="C53" s="136" t="s">
        <v>222</v>
      </c>
      <c r="D53" s="127">
        <v>100</v>
      </c>
      <c r="E53" s="137" t="s">
        <v>2</v>
      </c>
      <c r="F53" s="129">
        <v>88</v>
      </c>
      <c r="G53" s="138">
        <f t="shared" si="30"/>
        <v>8800</v>
      </c>
      <c r="H53" s="146">
        <v>0</v>
      </c>
      <c r="I53" s="140"/>
      <c r="J53" s="152">
        <f>[1]duct!V70</f>
        <v>0</v>
      </c>
      <c r="K53" s="139">
        <f t="shared" si="31"/>
        <v>0</v>
      </c>
      <c r="L53" s="139">
        <f t="shared" si="32"/>
        <v>0</v>
      </c>
      <c r="M53" s="139">
        <f t="shared" si="33"/>
        <v>0</v>
      </c>
      <c r="N53" s="134"/>
      <c r="O53" s="142">
        <f t="shared" si="29"/>
        <v>0</v>
      </c>
      <c r="P53" s="139">
        <v>0</v>
      </c>
      <c r="Q53" s="167"/>
      <c r="R53" s="141">
        <f t="shared" si="5"/>
        <v>0</v>
      </c>
      <c r="S53" s="139">
        <v>0</v>
      </c>
      <c r="T53" s="139"/>
      <c r="U53" s="139">
        <f t="shared" si="4"/>
        <v>0</v>
      </c>
    </row>
    <row r="54" spans="2:21" s="112" customFormat="1" ht="20.149999999999999" customHeight="1" x14ac:dyDescent="0.3">
      <c r="B54" s="135" t="s">
        <v>223</v>
      </c>
      <c r="C54" s="136" t="s">
        <v>224</v>
      </c>
      <c r="D54" s="127">
        <v>50</v>
      </c>
      <c r="E54" s="137" t="s">
        <v>2</v>
      </c>
      <c r="F54" s="129">
        <v>98</v>
      </c>
      <c r="G54" s="138">
        <f t="shared" si="30"/>
        <v>4900</v>
      </c>
      <c r="H54" s="146">
        <v>0</v>
      </c>
      <c r="I54" s="140"/>
      <c r="J54" s="152">
        <f>[1]duct!V76</f>
        <v>0</v>
      </c>
      <c r="K54" s="139">
        <f t="shared" si="31"/>
        <v>0</v>
      </c>
      <c r="L54" s="139">
        <f t="shared" si="32"/>
        <v>0</v>
      </c>
      <c r="M54" s="139">
        <f t="shared" si="33"/>
        <v>0</v>
      </c>
      <c r="N54" s="134"/>
      <c r="O54" s="142">
        <f t="shared" si="29"/>
        <v>0</v>
      </c>
      <c r="P54" s="139">
        <v>0</v>
      </c>
      <c r="Q54" s="167"/>
      <c r="R54" s="141">
        <f t="shared" si="5"/>
        <v>0</v>
      </c>
      <c r="S54" s="139">
        <v>0</v>
      </c>
      <c r="T54" s="139"/>
      <c r="U54" s="139">
        <f t="shared" si="4"/>
        <v>0</v>
      </c>
    </row>
    <row r="55" spans="2:21" s="112" customFormat="1" ht="20.149999999999999" customHeight="1" x14ac:dyDescent="0.3">
      <c r="B55" s="135" t="s">
        <v>225</v>
      </c>
      <c r="C55" s="136" t="s">
        <v>206</v>
      </c>
      <c r="D55" s="127">
        <v>50</v>
      </c>
      <c r="E55" s="137" t="s">
        <v>2</v>
      </c>
      <c r="F55" s="129">
        <v>103</v>
      </c>
      <c r="G55" s="138">
        <f t="shared" si="30"/>
        <v>5150</v>
      </c>
      <c r="H55" s="146">
        <v>0</v>
      </c>
      <c r="I55" s="140"/>
      <c r="J55" s="152">
        <f>[1]duct!V82</f>
        <v>0</v>
      </c>
      <c r="K55" s="139">
        <f t="shared" si="31"/>
        <v>0</v>
      </c>
      <c r="L55" s="139">
        <f t="shared" si="32"/>
        <v>0</v>
      </c>
      <c r="M55" s="139">
        <f t="shared" si="33"/>
        <v>0</v>
      </c>
      <c r="N55" s="134"/>
      <c r="O55" s="142">
        <f t="shared" si="29"/>
        <v>0</v>
      </c>
      <c r="P55" s="139">
        <v>0</v>
      </c>
      <c r="Q55" s="167"/>
      <c r="R55" s="141">
        <f t="shared" si="5"/>
        <v>0</v>
      </c>
      <c r="S55" s="139">
        <v>0</v>
      </c>
      <c r="T55" s="139"/>
      <c r="U55" s="139">
        <f t="shared" si="4"/>
        <v>0</v>
      </c>
    </row>
    <row r="56" spans="2:21" s="112" customFormat="1" ht="20.149999999999999" customHeight="1" x14ac:dyDescent="0.3">
      <c r="B56" s="135" t="s">
        <v>226</v>
      </c>
      <c r="C56" s="136" t="s">
        <v>227</v>
      </c>
      <c r="D56" s="127">
        <v>25</v>
      </c>
      <c r="E56" s="137" t="s">
        <v>2</v>
      </c>
      <c r="F56" s="129">
        <v>110</v>
      </c>
      <c r="G56" s="138">
        <f t="shared" si="30"/>
        <v>2750</v>
      </c>
      <c r="H56" s="146">
        <v>0</v>
      </c>
      <c r="I56" s="140"/>
      <c r="J56" s="152">
        <f>[1]duct!V88</f>
        <v>0</v>
      </c>
      <c r="K56" s="139">
        <f t="shared" si="31"/>
        <v>0</v>
      </c>
      <c r="L56" s="139">
        <f t="shared" si="32"/>
        <v>0</v>
      </c>
      <c r="M56" s="139">
        <f t="shared" si="33"/>
        <v>0</v>
      </c>
      <c r="N56" s="134"/>
      <c r="O56" s="142">
        <f t="shared" si="29"/>
        <v>0</v>
      </c>
      <c r="P56" s="139">
        <v>0</v>
      </c>
      <c r="Q56" s="167"/>
      <c r="R56" s="141">
        <f t="shared" si="5"/>
        <v>0</v>
      </c>
      <c r="S56" s="139">
        <v>0</v>
      </c>
      <c r="T56" s="139"/>
      <c r="U56" s="139">
        <f t="shared" si="4"/>
        <v>0</v>
      </c>
    </row>
    <row r="57" spans="2:21" s="112" customFormat="1" ht="20.149999999999999" customHeight="1" x14ac:dyDescent="0.3">
      <c r="B57" s="135" t="s">
        <v>228</v>
      </c>
      <c r="C57" s="136" t="s">
        <v>208</v>
      </c>
      <c r="D57" s="127">
        <v>25</v>
      </c>
      <c r="E57" s="137" t="s">
        <v>209</v>
      </c>
      <c r="F57" s="129">
        <v>116</v>
      </c>
      <c r="G57" s="138">
        <f t="shared" si="30"/>
        <v>2900</v>
      </c>
      <c r="H57" s="146">
        <v>0</v>
      </c>
      <c r="I57" s="140"/>
      <c r="J57" s="152">
        <f>[1]duct!V94</f>
        <v>0</v>
      </c>
      <c r="K57" s="139">
        <f t="shared" si="31"/>
        <v>0</v>
      </c>
      <c r="L57" s="139">
        <f t="shared" si="32"/>
        <v>0</v>
      </c>
      <c r="M57" s="139">
        <f t="shared" si="33"/>
        <v>0</v>
      </c>
      <c r="N57" s="134"/>
      <c r="O57" s="142">
        <f t="shared" si="29"/>
        <v>0</v>
      </c>
      <c r="P57" s="139">
        <v>0</v>
      </c>
      <c r="Q57" s="167"/>
      <c r="R57" s="141">
        <f t="shared" si="5"/>
        <v>0</v>
      </c>
      <c r="S57" s="139">
        <v>0</v>
      </c>
      <c r="T57" s="139"/>
      <c r="U57" s="139">
        <f t="shared" si="4"/>
        <v>0</v>
      </c>
    </row>
    <row r="58" spans="2:21" s="112" customFormat="1" ht="20.149999999999999" customHeight="1" x14ac:dyDescent="0.3">
      <c r="B58" s="135"/>
      <c r="C58" s="136"/>
      <c r="D58" s="127"/>
      <c r="E58" s="137"/>
      <c r="F58" s="129"/>
      <c r="G58" s="138"/>
      <c r="H58" s="146"/>
      <c r="I58" s="140"/>
      <c r="J58" s="152"/>
      <c r="K58" s="146"/>
      <c r="L58" s="139"/>
      <c r="M58" s="139"/>
      <c r="N58" s="134"/>
      <c r="O58" s="142"/>
      <c r="P58" s="139">
        <v>0</v>
      </c>
      <c r="Q58" s="167"/>
      <c r="R58" s="141">
        <f t="shared" si="5"/>
        <v>0</v>
      </c>
      <c r="S58" s="139">
        <v>0</v>
      </c>
      <c r="T58" s="139"/>
      <c r="U58" s="139">
        <f t="shared" si="4"/>
        <v>0</v>
      </c>
    </row>
    <row r="59" spans="2:21" s="112" customFormat="1" ht="20.149999999999999" customHeight="1" x14ac:dyDescent="0.3">
      <c r="B59" s="125" t="s">
        <v>229</v>
      </c>
      <c r="C59" s="126" t="s">
        <v>230</v>
      </c>
      <c r="D59" s="127"/>
      <c r="E59" s="128"/>
      <c r="F59" s="129"/>
      <c r="G59" s="130"/>
      <c r="H59" s="147"/>
      <c r="I59" s="140"/>
      <c r="J59" s="149"/>
      <c r="K59" s="147"/>
      <c r="L59" s="151"/>
      <c r="M59" s="151"/>
      <c r="N59" s="134"/>
      <c r="P59" s="150">
        <v>0</v>
      </c>
      <c r="Q59" s="167"/>
      <c r="R59" s="141">
        <f t="shared" si="5"/>
        <v>0</v>
      </c>
      <c r="S59" s="150">
        <v>0</v>
      </c>
      <c r="T59" s="139"/>
      <c r="U59" s="139">
        <f t="shared" si="4"/>
        <v>0</v>
      </c>
    </row>
    <row r="60" spans="2:21" s="112" customFormat="1" ht="20.149999999999999" customHeight="1" x14ac:dyDescent="0.3">
      <c r="B60" s="135" t="s">
        <v>231</v>
      </c>
      <c r="C60" s="136" t="s">
        <v>208</v>
      </c>
      <c r="D60" s="127">
        <v>50</v>
      </c>
      <c r="E60" s="137" t="s">
        <v>209</v>
      </c>
      <c r="F60" s="129">
        <v>680</v>
      </c>
      <c r="G60" s="138">
        <f>F60*D60</f>
        <v>34000</v>
      </c>
      <c r="H60" s="139">
        <v>35.46779999999999</v>
      </c>
      <c r="I60" s="140"/>
      <c r="J60" s="141">
        <f>'[1]civil opening (FR 230)'!V82</f>
        <v>35.46779999999999</v>
      </c>
      <c r="K60" s="139">
        <f>H60*F60</f>
        <v>24118.103999999992</v>
      </c>
      <c r="L60" s="139">
        <f>I60*F60</f>
        <v>0</v>
      </c>
      <c r="M60" s="139">
        <f>J60*F60</f>
        <v>24118.103999999992</v>
      </c>
      <c r="N60" s="134"/>
      <c r="O60" s="142">
        <f>H60+I60-J60</f>
        <v>0</v>
      </c>
      <c r="P60" s="139">
        <v>34.987799999999993</v>
      </c>
      <c r="Q60" s="167"/>
      <c r="R60" s="141">
        <f t="shared" si="5"/>
        <v>34.987799999999993</v>
      </c>
      <c r="S60" s="139">
        <v>23791.703999999994</v>
      </c>
      <c r="T60" s="139"/>
      <c r="U60" s="139">
        <f t="shared" si="4"/>
        <v>23791.703999999994</v>
      </c>
    </row>
    <row r="61" spans="2:21" s="112" customFormat="1" ht="20.149999999999999" customHeight="1" x14ac:dyDescent="0.3">
      <c r="B61" s="135"/>
      <c r="C61" s="136"/>
      <c r="D61" s="127"/>
      <c r="E61" s="137"/>
      <c r="F61" s="129"/>
      <c r="G61" s="138"/>
      <c r="H61" s="146"/>
      <c r="I61" s="140"/>
      <c r="J61" s="132"/>
      <c r="K61" s="146"/>
      <c r="L61" s="139"/>
      <c r="M61" s="139"/>
      <c r="N61" s="134"/>
      <c r="P61" s="139"/>
      <c r="Q61" s="167"/>
      <c r="R61" s="166"/>
      <c r="S61" s="139"/>
      <c r="T61" s="139"/>
      <c r="U61" s="139"/>
    </row>
    <row r="62" spans="2:21" s="112" customFormat="1" ht="20.149999999999999" customHeight="1" x14ac:dyDescent="0.3">
      <c r="B62" s="135"/>
      <c r="C62" s="136"/>
      <c r="D62" s="127"/>
      <c r="E62" s="137"/>
      <c r="F62" s="129"/>
      <c r="G62" s="138"/>
      <c r="H62" s="146"/>
      <c r="I62" s="140"/>
      <c r="J62" s="132"/>
      <c r="K62" s="146"/>
      <c r="L62" s="139"/>
      <c r="M62" s="139"/>
      <c r="N62" s="134"/>
      <c r="P62" s="139"/>
      <c r="Q62" s="167"/>
      <c r="R62" s="166"/>
      <c r="S62" s="139"/>
      <c r="T62" s="139"/>
      <c r="U62" s="139"/>
    </row>
    <row r="63" spans="2:21" s="112" customFormat="1" ht="20.149999999999999" customHeight="1" x14ac:dyDescent="0.3">
      <c r="B63" s="135"/>
      <c r="C63" s="136"/>
      <c r="D63" s="127"/>
      <c r="E63" s="137"/>
      <c r="F63" s="129"/>
      <c r="G63" s="138"/>
      <c r="H63" s="146"/>
      <c r="I63" s="140"/>
      <c r="J63" s="132"/>
      <c r="K63" s="146"/>
      <c r="L63" s="139"/>
      <c r="M63" s="139"/>
      <c r="N63" s="134"/>
      <c r="P63" s="139"/>
      <c r="Q63" s="167"/>
      <c r="R63" s="166"/>
      <c r="S63" s="139"/>
      <c r="T63" s="139"/>
      <c r="U63" s="139"/>
    </row>
    <row r="64" spans="2:21" s="112" customFormat="1" ht="6.75" customHeight="1" x14ac:dyDescent="0.3">
      <c r="B64" s="135"/>
      <c r="C64" s="136"/>
      <c r="D64" s="127"/>
      <c r="E64" s="137"/>
      <c r="F64" s="129"/>
      <c r="G64" s="138"/>
      <c r="H64" s="146"/>
      <c r="I64" s="132"/>
      <c r="J64" s="132"/>
      <c r="K64" s="146"/>
      <c r="L64" s="153"/>
      <c r="M64" s="153"/>
      <c r="N64" s="134"/>
      <c r="P64" s="139"/>
      <c r="Q64" s="166"/>
      <c r="R64" s="166"/>
      <c r="S64" s="139"/>
      <c r="T64" s="153"/>
      <c r="U64" s="153"/>
    </row>
    <row r="65" spans="2:21" s="114" customFormat="1" ht="20.149999999999999" customHeight="1" x14ac:dyDescent="0.3">
      <c r="B65" s="154"/>
      <c r="C65" s="175" t="s">
        <v>232</v>
      </c>
      <c r="D65" s="175"/>
      <c r="E65" s="175"/>
      <c r="F65" s="175"/>
      <c r="G65" s="155">
        <f t="shared" ref="G65:M65" si="34">SUM(G6:G64)</f>
        <v>441760</v>
      </c>
      <c r="H65" s="156">
        <f t="shared" si="34"/>
        <v>3991.1722862350016</v>
      </c>
      <c r="I65" s="156">
        <f t="shared" si="34"/>
        <v>1060.44095072</v>
      </c>
      <c r="J65" s="156">
        <f t="shared" si="34"/>
        <v>5051.6132369550014</v>
      </c>
      <c r="K65" s="156">
        <f t="shared" si="34"/>
        <v>168158.80280575002</v>
      </c>
      <c r="L65" s="157">
        <f t="shared" si="34"/>
        <v>59087.827824</v>
      </c>
      <c r="M65" s="157">
        <f t="shared" si="34"/>
        <v>227246.63062975003</v>
      </c>
      <c r="N65" s="158"/>
      <c r="P65" s="157">
        <f t="shared" ref="P65:U65" si="35">SUM(P6:P64)</f>
        <v>3989.6922862350007</v>
      </c>
      <c r="Q65" s="157">
        <f t="shared" ca="1" si="35"/>
        <v>1054.9189507200001</v>
      </c>
      <c r="R65" s="157">
        <f t="shared" ca="1" si="35"/>
        <v>5044.611236955001</v>
      </c>
      <c r="S65" s="157">
        <f t="shared" si="35"/>
        <v>167652.40280575</v>
      </c>
      <c r="T65" s="157">
        <f t="shared" si="35"/>
        <v>56992.927823999999</v>
      </c>
      <c r="U65" s="157">
        <f t="shared" si="35"/>
        <v>224645.33062975001</v>
      </c>
    </row>
    <row r="66" spans="2:21" s="165" customFormat="1" ht="6.5" customHeight="1" x14ac:dyDescent="0.35">
      <c r="B66" s="159"/>
      <c r="C66" s="160"/>
      <c r="D66" s="161"/>
      <c r="E66" s="162"/>
      <c r="F66" s="163"/>
      <c r="G66" s="163"/>
      <c r="H66" s="163"/>
      <c r="I66" s="163"/>
      <c r="J66" s="163"/>
      <c r="K66" s="163"/>
      <c r="L66" s="163"/>
      <c r="M66" s="163"/>
      <c r="N66" s="164"/>
      <c r="P66" s="163"/>
      <c r="Q66" s="163"/>
      <c r="R66" s="163"/>
      <c r="S66" s="163"/>
      <c r="T66" s="163"/>
      <c r="U66" s="163"/>
    </row>
    <row r="69" spans="2:21" x14ac:dyDescent="0.35">
      <c r="K69" s="70">
        <v>168158.80280575002</v>
      </c>
      <c r="L69" s="70">
        <v>59087.827824000007</v>
      </c>
      <c r="M69" s="103">
        <f>K69+L69</f>
        <v>227246.63062975003</v>
      </c>
      <c r="S69" s="70"/>
      <c r="T69" s="70"/>
      <c r="U69" s="103"/>
    </row>
    <row r="71" spans="2:21" x14ac:dyDescent="0.35">
      <c r="K71" s="103">
        <f>K69-K65</f>
        <v>0</v>
      </c>
      <c r="L71" s="103">
        <f t="shared" ref="L71:M71" si="36">L69-L65</f>
        <v>0</v>
      </c>
      <c r="M71" s="103">
        <f t="shared" si="36"/>
        <v>0</v>
      </c>
      <c r="S71" s="103"/>
      <c r="T71" s="103"/>
      <c r="U71" s="103"/>
    </row>
    <row r="73" spans="2:21" x14ac:dyDescent="0.35">
      <c r="K73" s="70"/>
      <c r="S73" s="70"/>
    </row>
  </sheetData>
  <autoFilter ref="B5:N65" xr:uid="{070AD48C-AEB6-4C57-B67B-21697AF622AC}"/>
  <mergeCells count="6">
    <mergeCell ref="H4:J4"/>
    <mergeCell ref="K4:M4"/>
    <mergeCell ref="C65:F65"/>
    <mergeCell ref="P3:U3"/>
    <mergeCell ref="P4:R4"/>
    <mergeCell ref="S4:U4"/>
  </mergeCells>
  <conditionalFormatting sqref="F1:F1048576">
    <cfRule type="duplicateValues" dxfId="0" priority="1"/>
  </conditionalFormatting>
  <printOptions horizontalCentered="1" verticalCentered="1"/>
  <pageMargins left="0" right="0" top="0" bottom="0.4" header="0.15" footer="0.35"/>
  <pageSetup paperSize="9" scale="63" orientation="portrait" r:id="rId1"/>
  <headerFooter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8132-B2CE-4DB9-882A-FC25BB1E8B89}">
  <sheetPr>
    <pageSetUpPr fitToPage="1"/>
  </sheetPr>
  <dimension ref="A1:R58"/>
  <sheetViews>
    <sheetView topLeftCell="C19" zoomScale="90" zoomScaleNormal="90" workbookViewId="0">
      <selection activeCell="Q44" sqref="Q44"/>
    </sheetView>
  </sheetViews>
  <sheetFormatPr defaultRowHeight="18" customHeight="1" x14ac:dyDescent="0.35"/>
  <cols>
    <col min="1" max="1" width="5.7265625" customWidth="1"/>
    <col min="2" max="2" width="13.54296875" customWidth="1"/>
    <col min="3" max="3" width="13.453125" customWidth="1"/>
    <col min="4" max="4" width="17.26953125" customWidth="1"/>
    <col min="5" max="5" width="19" customWidth="1"/>
    <col min="6" max="6" width="30.81640625" customWidth="1"/>
    <col min="7" max="10" width="8.7265625" customWidth="1"/>
    <col min="11" max="11" width="15.54296875" customWidth="1"/>
    <col min="12" max="12" width="8.7265625" customWidth="1"/>
    <col min="13" max="13" width="21.453125" customWidth="1"/>
    <col min="14" max="14" width="12.453125" customWidth="1"/>
    <col min="15" max="15" width="13.453125" customWidth="1"/>
    <col min="16" max="16" width="13.453125" style="31" customWidth="1"/>
    <col min="17" max="17" width="17.26953125" customWidth="1"/>
    <col min="18" max="18" width="15.54296875" customWidth="1"/>
  </cols>
  <sheetData>
    <row r="1" spans="1:18" ht="18" customHeight="1" x14ac:dyDescent="0.45">
      <c r="A1" s="1" t="s">
        <v>0</v>
      </c>
      <c r="B1" s="1"/>
      <c r="C1" s="36"/>
      <c r="D1" s="28" t="s">
        <v>37</v>
      </c>
      <c r="E1" s="28"/>
      <c r="G1" s="37"/>
      <c r="H1" s="11"/>
      <c r="I1" s="1"/>
      <c r="J1" s="38"/>
      <c r="K1" s="39"/>
      <c r="L1" s="38"/>
      <c r="M1" s="1"/>
      <c r="N1" s="36"/>
      <c r="O1" s="40"/>
      <c r="P1" s="40"/>
      <c r="Q1" s="1"/>
      <c r="R1" s="41"/>
    </row>
    <row r="2" spans="1:18" ht="18" customHeight="1" x14ac:dyDescent="0.45">
      <c r="A2" s="1" t="s">
        <v>1</v>
      </c>
      <c r="B2" s="1"/>
      <c r="C2" s="36"/>
      <c r="D2" s="28" t="s">
        <v>131</v>
      </c>
      <c r="E2" s="28"/>
      <c r="G2" s="37"/>
      <c r="H2" s="11"/>
      <c r="I2" s="1"/>
      <c r="J2" s="38"/>
      <c r="K2" s="39"/>
      <c r="L2" s="38"/>
      <c r="M2" s="1"/>
      <c r="N2" s="36"/>
      <c r="O2" s="40"/>
      <c r="P2" s="40"/>
      <c r="Q2" s="1"/>
      <c r="R2" s="41"/>
    </row>
    <row r="3" spans="1:18" ht="18" customHeight="1" x14ac:dyDescent="0.45">
      <c r="A3" s="1" t="s">
        <v>32</v>
      </c>
      <c r="B3" s="1"/>
      <c r="C3" s="36"/>
      <c r="D3" s="15" t="s">
        <v>111</v>
      </c>
      <c r="E3" s="15"/>
      <c r="G3" s="37"/>
      <c r="H3" s="11"/>
      <c r="I3" s="1"/>
      <c r="J3" s="38"/>
      <c r="K3" s="39"/>
      <c r="L3" s="38"/>
      <c r="M3" s="1"/>
      <c r="N3" s="36"/>
      <c r="O3" s="40"/>
      <c r="P3" s="40"/>
      <c r="Q3" s="1"/>
      <c r="R3" s="41"/>
    </row>
    <row r="4" spans="1:18" ht="18" customHeight="1" x14ac:dyDescent="0.45">
      <c r="A4" s="1"/>
      <c r="B4" s="1"/>
      <c r="C4" s="36"/>
      <c r="D4" s="36"/>
      <c r="E4" s="42"/>
      <c r="F4" s="1"/>
      <c r="G4" s="11"/>
      <c r="H4" s="11"/>
      <c r="I4" s="11"/>
      <c r="J4" s="38"/>
      <c r="K4" s="39"/>
      <c r="L4" s="38"/>
      <c r="M4" s="1"/>
      <c r="N4" s="36"/>
      <c r="O4" s="40"/>
      <c r="P4" s="40"/>
      <c r="Q4" s="1"/>
      <c r="R4" s="41"/>
    </row>
    <row r="5" spans="1:18" ht="18" customHeight="1" x14ac:dyDescent="0.45">
      <c r="A5" s="2"/>
      <c r="B5" s="2"/>
      <c r="C5" s="43"/>
      <c r="D5" s="43"/>
      <c r="E5" s="44"/>
      <c r="F5" s="45"/>
      <c r="G5" s="11"/>
      <c r="H5" s="11"/>
      <c r="I5" s="11"/>
      <c r="J5" s="38"/>
      <c r="K5" s="39"/>
      <c r="L5" s="38"/>
      <c r="M5" s="1"/>
      <c r="N5" s="36"/>
      <c r="O5" s="40"/>
      <c r="P5" s="40"/>
      <c r="Q5" s="1"/>
      <c r="R5" s="41"/>
    </row>
    <row r="6" spans="1:18" ht="18" customHeight="1" x14ac:dyDescent="0.5">
      <c r="A6" s="178" t="s">
        <v>33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36"/>
      <c r="O6" s="40"/>
      <c r="P6" s="40"/>
      <c r="Q6" s="1"/>
      <c r="R6" s="41"/>
    </row>
    <row r="7" spans="1:18" ht="18" customHeight="1" thickBot="1" x14ac:dyDescent="0.4">
      <c r="A7" s="25"/>
      <c r="B7" s="25"/>
      <c r="C7" s="25"/>
      <c r="D7" s="25"/>
      <c r="E7" s="27"/>
      <c r="F7" s="46"/>
      <c r="G7" s="17"/>
      <c r="H7" s="17"/>
      <c r="J7" s="18"/>
      <c r="K7" s="26"/>
      <c r="L7" s="18"/>
      <c r="N7" s="25"/>
      <c r="O7" s="40"/>
      <c r="P7" s="40"/>
      <c r="R7" s="35"/>
    </row>
    <row r="8" spans="1:18" ht="45.65" customHeight="1" thickBot="1" x14ac:dyDescent="0.4">
      <c r="A8" s="47" t="s">
        <v>2</v>
      </c>
      <c r="B8" s="6" t="s">
        <v>51</v>
      </c>
      <c r="C8" s="6" t="s">
        <v>14</v>
      </c>
      <c r="D8" s="77" t="s">
        <v>44</v>
      </c>
      <c r="E8" s="48" t="s">
        <v>3</v>
      </c>
      <c r="F8" s="47" t="s">
        <v>34</v>
      </c>
      <c r="G8" s="179" t="s">
        <v>35</v>
      </c>
      <c r="H8" s="180"/>
      <c r="I8" s="181"/>
      <c r="J8" s="49" t="s">
        <v>4</v>
      </c>
      <c r="K8" s="50" t="s">
        <v>5</v>
      </c>
      <c r="L8" s="51" t="s">
        <v>8</v>
      </c>
      <c r="M8" s="3" t="s">
        <v>6</v>
      </c>
      <c r="N8" s="4"/>
      <c r="O8" s="52"/>
      <c r="P8" s="85" t="s">
        <v>47</v>
      </c>
      <c r="Q8" s="84" t="s">
        <v>46</v>
      </c>
      <c r="R8" s="31" t="s">
        <v>22</v>
      </c>
    </row>
    <row r="9" spans="1:18" ht="18" customHeight="1" x14ac:dyDescent="0.35">
      <c r="A9" s="53"/>
      <c r="B9" s="59"/>
      <c r="C9" s="53"/>
      <c r="E9" s="54"/>
      <c r="F9" s="53"/>
      <c r="G9" s="55"/>
      <c r="H9" s="55"/>
      <c r="I9" s="53"/>
      <c r="J9" s="56"/>
      <c r="K9" s="57"/>
      <c r="L9" s="56"/>
      <c r="M9" s="58"/>
      <c r="N9" s="53"/>
      <c r="O9" s="40"/>
      <c r="P9" s="31" t="s">
        <v>69</v>
      </c>
      <c r="Q9" s="53"/>
      <c r="R9" s="59"/>
    </row>
    <row r="10" spans="1:18" ht="18" customHeight="1" x14ac:dyDescent="0.35">
      <c r="A10" s="8" t="s">
        <v>75</v>
      </c>
      <c r="B10" s="92"/>
      <c r="C10" s="60"/>
      <c r="D10" s="60"/>
      <c r="E10" s="61"/>
      <c r="F10" s="62"/>
      <c r="G10" s="17"/>
      <c r="H10" s="17"/>
      <c r="I10" s="63"/>
      <c r="J10" s="64"/>
      <c r="K10" s="65"/>
      <c r="L10" s="18"/>
      <c r="M10" s="66"/>
      <c r="N10" s="17"/>
      <c r="O10" s="67"/>
      <c r="P10" s="31" t="s">
        <v>69</v>
      </c>
      <c r="Q10" s="87"/>
      <c r="R10" s="35"/>
    </row>
    <row r="11" spans="1:18" ht="18" customHeight="1" x14ac:dyDescent="0.35">
      <c r="A11" s="23">
        <v>1</v>
      </c>
      <c r="B11" s="96" t="s">
        <v>116</v>
      </c>
      <c r="C11" s="7" t="s">
        <v>117</v>
      </c>
      <c r="D11" s="7" t="s">
        <v>118</v>
      </c>
      <c r="E11" s="19" t="s">
        <v>78</v>
      </c>
      <c r="F11" s="19" t="s">
        <v>72</v>
      </c>
      <c r="G11" s="168">
        <v>0.02</v>
      </c>
      <c r="H11" s="168">
        <v>32</v>
      </c>
      <c r="I11" s="68" t="s">
        <v>36</v>
      </c>
      <c r="J11" s="171">
        <v>2</v>
      </c>
      <c r="K11" s="21">
        <v>14</v>
      </c>
      <c r="L11" s="171">
        <v>1</v>
      </c>
      <c r="M11" s="69">
        <f t="shared" ref="M11:M23" si="0">H11*J11*K11*L11</f>
        <v>896</v>
      </c>
      <c r="N11" s="53">
        <f t="shared" ref="N11:N16" si="1">G11*1000</f>
        <v>20</v>
      </c>
      <c r="O11" s="102" t="s">
        <v>116</v>
      </c>
      <c r="P11" s="31" t="s">
        <v>69</v>
      </c>
      <c r="Q11" s="35">
        <f t="shared" ref="Q11:Q23" si="2">J11*L11*H11</f>
        <v>64</v>
      </c>
      <c r="R11" s="35"/>
    </row>
    <row r="12" spans="1:18" ht="18" customHeight="1" x14ac:dyDescent="0.35">
      <c r="A12" s="23">
        <f t="shared" ref="A12:A23" si="3">A11+1</f>
        <v>2</v>
      </c>
      <c r="B12" s="96" t="s">
        <v>116</v>
      </c>
      <c r="C12" s="7" t="s">
        <v>117</v>
      </c>
      <c r="D12" s="7" t="s">
        <v>118</v>
      </c>
      <c r="E12" s="19" t="s">
        <v>78</v>
      </c>
      <c r="F12" s="19" t="s">
        <v>72</v>
      </c>
      <c r="G12" s="168">
        <v>0.02</v>
      </c>
      <c r="H12" s="168">
        <v>7</v>
      </c>
      <c r="I12" s="68" t="s">
        <v>36</v>
      </c>
      <c r="J12" s="171">
        <v>1</v>
      </c>
      <c r="K12" s="21">
        <v>14</v>
      </c>
      <c r="L12" s="171">
        <v>1</v>
      </c>
      <c r="M12" s="69">
        <f t="shared" si="0"/>
        <v>98</v>
      </c>
      <c r="N12" s="53">
        <f t="shared" si="1"/>
        <v>20</v>
      </c>
      <c r="O12" s="5"/>
      <c r="P12" s="31" t="s">
        <v>69</v>
      </c>
      <c r="Q12" s="35">
        <f t="shared" si="2"/>
        <v>7</v>
      </c>
      <c r="R12" s="59"/>
    </row>
    <row r="13" spans="1:18" ht="18" customHeight="1" x14ac:dyDescent="0.35">
      <c r="A13" s="23">
        <f t="shared" si="3"/>
        <v>3</v>
      </c>
      <c r="B13" s="96" t="s">
        <v>116</v>
      </c>
      <c r="C13" s="7" t="s">
        <v>117</v>
      </c>
      <c r="D13" s="7" t="s">
        <v>118</v>
      </c>
      <c r="E13" s="19" t="s">
        <v>78</v>
      </c>
      <c r="F13" s="19" t="s">
        <v>58</v>
      </c>
      <c r="G13" s="168">
        <v>0.02</v>
      </c>
      <c r="H13" s="168">
        <v>4</v>
      </c>
      <c r="I13" s="68" t="s">
        <v>36</v>
      </c>
      <c r="J13" s="171">
        <v>2</v>
      </c>
      <c r="K13" s="21">
        <v>14</v>
      </c>
      <c r="L13" s="171">
        <v>2</v>
      </c>
      <c r="M13" s="69">
        <f t="shared" si="0"/>
        <v>224</v>
      </c>
      <c r="N13" s="53">
        <f t="shared" si="1"/>
        <v>20</v>
      </c>
      <c r="O13" s="5"/>
      <c r="P13" s="31" t="s">
        <v>69</v>
      </c>
      <c r="Q13" s="35">
        <f t="shared" si="2"/>
        <v>16</v>
      </c>
      <c r="R13" s="35"/>
    </row>
    <row r="14" spans="1:18" ht="18" customHeight="1" x14ac:dyDescent="0.35">
      <c r="A14" s="23">
        <f t="shared" si="3"/>
        <v>4</v>
      </c>
      <c r="B14" s="96" t="s">
        <v>116</v>
      </c>
      <c r="C14" s="7" t="s">
        <v>117</v>
      </c>
      <c r="D14" s="7" t="s">
        <v>118</v>
      </c>
      <c r="E14" s="19" t="s">
        <v>78</v>
      </c>
      <c r="F14" s="19" t="s">
        <v>58</v>
      </c>
      <c r="G14" s="168">
        <v>0.02</v>
      </c>
      <c r="H14" s="168">
        <v>3.6</v>
      </c>
      <c r="I14" s="68" t="s">
        <v>36</v>
      </c>
      <c r="J14" s="171">
        <v>1</v>
      </c>
      <c r="K14" s="21">
        <v>14</v>
      </c>
      <c r="L14" s="171">
        <v>1</v>
      </c>
      <c r="M14" s="69">
        <f t="shared" si="0"/>
        <v>50.4</v>
      </c>
      <c r="N14" s="53">
        <f t="shared" si="1"/>
        <v>20</v>
      </c>
      <c r="O14" s="5"/>
      <c r="P14" s="31" t="s">
        <v>69</v>
      </c>
      <c r="Q14" s="35">
        <f t="shared" si="2"/>
        <v>3.6</v>
      </c>
      <c r="R14" s="59"/>
    </row>
    <row r="15" spans="1:18" ht="18" customHeight="1" x14ac:dyDescent="0.35">
      <c r="A15" s="23">
        <f t="shared" si="3"/>
        <v>5</v>
      </c>
      <c r="B15" s="96" t="s">
        <v>116</v>
      </c>
      <c r="C15" s="7" t="s">
        <v>117</v>
      </c>
      <c r="D15" s="7" t="s">
        <v>118</v>
      </c>
      <c r="E15" s="19" t="s">
        <v>84</v>
      </c>
      <c r="F15" s="19" t="s">
        <v>72</v>
      </c>
      <c r="G15" s="168">
        <v>0.02</v>
      </c>
      <c r="H15" s="168">
        <v>15.3</v>
      </c>
      <c r="I15" s="68" t="s">
        <v>36</v>
      </c>
      <c r="J15" s="171">
        <v>2</v>
      </c>
      <c r="K15" s="21">
        <v>14</v>
      </c>
      <c r="L15" s="171">
        <v>1</v>
      </c>
      <c r="M15" s="69">
        <f t="shared" si="0"/>
        <v>428.40000000000003</v>
      </c>
      <c r="N15" s="53">
        <f t="shared" si="1"/>
        <v>20</v>
      </c>
      <c r="O15" s="5"/>
      <c r="P15" s="31" t="s">
        <v>69</v>
      </c>
      <c r="Q15" s="35">
        <f t="shared" si="2"/>
        <v>30.6</v>
      </c>
      <c r="R15" s="35"/>
    </row>
    <row r="16" spans="1:18" ht="18" customHeight="1" x14ac:dyDescent="0.35">
      <c r="A16" s="23">
        <f t="shared" si="3"/>
        <v>6</v>
      </c>
      <c r="B16" s="96" t="s">
        <v>116</v>
      </c>
      <c r="C16" s="7" t="s">
        <v>117</v>
      </c>
      <c r="D16" s="7" t="s">
        <v>118</v>
      </c>
      <c r="E16" s="19" t="s">
        <v>84</v>
      </c>
      <c r="F16" s="19" t="s">
        <v>72</v>
      </c>
      <c r="G16" s="168">
        <v>0.02</v>
      </c>
      <c r="H16" s="168">
        <v>24</v>
      </c>
      <c r="I16" s="68" t="s">
        <v>36</v>
      </c>
      <c r="J16" s="171">
        <v>2</v>
      </c>
      <c r="K16" s="21">
        <v>14</v>
      </c>
      <c r="L16" s="171">
        <v>1</v>
      </c>
      <c r="M16" s="69">
        <f t="shared" si="0"/>
        <v>672</v>
      </c>
      <c r="N16" s="53">
        <f t="shared" si="1"/>
        <v>20</v>
      </c>
      <c r="O16" s="5"/>
      <c r="P16" s="31" t="s">
        <v>69</v>
      </c>
      <c r="Q16" s="35">
        <f t="shared" si="2"/>
        <v>48</v>
      </c>
      <c r="R16" s="59"/>
    </row>
    <row r="17" spans="1:18" ht="18" customHeight="1" x14ac:dyDescent="0.35">
      <c r="A17" s="23">
        <f t="shared" si="3"/>
        <v>7</v>
      </c>
      <c r="B17" s="96" t="s">
        <v>116</v>
      </c>
      <c r="C17" s="7" t="s">
        <v>117</v>
      </c>
      <c r="D17" s="7" t="s">
        <v>118</v>
      </c>
      <c r="E17" s="19" t="s">
        <v>84</v>
      </c>
      <c r="F17" s="19" t="s">
        <v>72</v>
      </c>
      <c r="G17" s="168">
        <v>0.02</v>
      </c>
      <c r="H17" s="168">
        <v>7</v>
      </c>
      <c r="I17" s="68" t="s">
        <v>36</v>
      </c>
      <c r="J17" s="171">
        <v>1</v>
      </c>
      <c r="K17" s="21">
        <v>14</v>
      </c>
      <c r="L17" s="171">
        <v>1</v>
      </c>
      <c r="M17" s="69">
        <f t="shared" si="0"/>
        <v>98</v>
      </c>
      <c r="N17" s="53">
        <f t="shared" ref="N17:N23" si="4">G17*1000</f>
        <v>20</v>
      </c>
      <c r="O17" s="5"/>
      <c r="P17" s="31" t="s">
        <v>69</v>
      </c>
      <c r="Q17" s="35">
        <f t="shared" si="2"/>
        <v>7</v>
      </c>
      <c r="R17" s="59"/>
    </row>
    <row r="18" spans="1:18" ht="18" customHeight="1" x14ac:dyDescent="0.35">
      <c r="A18" s="23">
        <f t="shared" si="3"/>
        <v>8</v>
      </c>
      <c r="B18" s="96" t="s">
        <v>116</v>
      </c>
      <c r="C18" s="7" t="s">
        <v>117</v>
      </c>
      <c r="D18" s="7" t="s">
        <v>118</v>
      </c>
      <c r="E18" s="19" t="s">
        <v>84</v>
      </c>
      <c r="F18" s="19" t="s">
        <v>72</v>
      </c>
      <c r="G18" s="168">
        <v>0.02</v>
      </c>
      <c r="H18" s="168">
        <v>8</v>
      </c>
      <c r="I18" s="68" t="s">
        <v>36</v>
      </c>
      <c r="J18" s="171">
        <v>2</v>
      </c>
      <c r="K18" s="21">
        <v>14</v>
      </c>
      <c r="L18" s="171">
        <v>1</v>
      </c>
      <c r="M18" s="69">
        <f t="shared" si="0"/>
        <v>224</v>
      </c>
      <c r="N18" s="53">
        <f t="shared" si="4"/>
        <v>20</v>
      </c>
      <c r="O18" s="5"/>
      <c r="P18" s="31" t="s">
        <v>69</v>
      </c>
      <c r="Q18" s="35">
        <f t="shared" si="2"/>
        <v>16</v>
      </c>
      <c r="R18" s="35"/>
    </row>
    <row r="19" spans="1:18" ht="18" customHeight="1" x14ac:dyDescent="0.35">
      <c r="A19" s="23">
        <f t="shared" si="3"/>
        <v>9</v>
      </c>
      <c r="B19" s="96" t="s">
        <v>116</v>
      </c>
      <c r="C19" s="7" t="s">
        <v>117</v>
      </c>
      <c r="D19" s="7" t="s">
        <v>118</v>
      </c>
      <c r="E19" s="19" t="s">
        <v>84</v>
      </c>
      <c r="F19" s="19" t="s">
        <v>72</v>
      </c>
      <c r="G19" s="168">
        <v>0.02</v>
      </c>
      <c r="H19" s="168">
        <v>61.5</v>
      </c>
      <c r="I19" s="68" t="s">
        <v>36</v>
      </c>
      <c r="J19" s="171">
        <v>2</v>
      </c>
      <c r="K19" s="21">
        <v>14</v>
      </c>
      <c r="L19" s="171">
        <v>1</v>
      </c>
      <c r="M19" s="69">
        <f t="shared" si="0"/>
        <v>1722</v>
      </c>
      <c r="N19" s="53">
        <f t="shared" si="4"/>
        <v>20</v>
      </c>
      <c r="O19" s="5"/>
      <c r="P19" s="31" t="s">
        <v>69</v>
      </c>
      <c r="Q19" s="35">
        <f t="shared" si="2"/>
        <v>123</v>
      </c>
      <c r="R19" s="59"/>
    </row>
    <row r="20" spans="1:18" ht="18" customHeight="1" x14ac:dyDescent="0.35">
      <c r="A20" s="23">
        <f t="shared" si="3"/>
        <v>10</v>
      </c>
      <c r="B20" s="96" t="s">
        <v>116</v>
      </c>
      <c r="C20" s="7" t="s">
        <v>117</v>
      </c>
      <c r="D20" s="7" t="s">
        <v>118</v>
      </c>
      <c r="E20" s="19" t="s">
        <v>67</v>
      </c>
      <c r="F20" s="19" t="s">
        <v>72</v>
      </c>
      <c r="G20" s="168">
        <v>0.02</v>
      </c>
      <c r="H20" s="168">
        <v>9.9499999999999993</v>
      </c>
      <c r="I20" s="68" t="s">
        <v>36</v>
      </c>
      <c r="J20" s="171">
        <v>2</v>
      </c>
      <c r="K20" s="21">
        <v>14</v>
      </c>
      <c r="L20" s="171">
        <v>1</v>
      </c>
      <c r="M20" s="69">
        <f t="shared" si="0"/>
        <v>278.59999999999997</v>
      </c>
      <c r="N20" s="53">
        <f t="shared" si="4"/>
        <v>20</v>
      </c>
      <c r="O20" s="5"/>
      <c r="P20" s="31" t="s">
        <v>69</v>
      </c>
      <c r="Q20" s="35">
        <f t="shared" si="2"/>
        <v>19.899999999999999</v>
      </c>
      <c r="R20" s="35"/>
    </row>
    <row r="21" spans="1:18" ht="18" customHeight="1" x14ac:dyDescent="0.35">
      <c r="A21" s="23">
        <f t="shared" si="3"/>
        <v>11</v>
      </c>
      <c r="B21" s="96" t="s">
        <v>116</v>
      </c>
      <c r="C21" s="7" t="s">
        <v>117</v>
      </c>
      <c r="D21" s="7" t="s">
        <v>118</v>
      </c>
      <c r="E21" s="19" t="s">
        <v>67</v>
      </c>
      <c r="F21" s="19" t="s">
        <v>58</v>
      </c>
      <c r="G21" s="168">
        <v>0.02</v>
      </c>
      <c r="H21" s="168">
        <v>3.8</v>
      </c>
      <c r="I21" s="68" t="s">
        <v>36</v>
      </c>
      <c r="J21" s="171">
        <v>2</v>
      </c>
      <c r="K21" s="21">
        <v>14</v>
      </c>
      <c r="L21" s="171">
        <v>3</v>
      </c>
      <c r="M21" s="69">
        <f t="shared" si="0"/>
        <v>319.2</v>
      </c>
      <c r="N21" s="53">
        <f t="shared" si="4"/>
        <v>20</v>
      </c>
      <c r="O21" s="5"/>
      <c r="P21" s="31" t="s">
        <v>69</v>
      </c>
      <c r="Q21" s="35">
        <f t="shared" si="2"/>
        <v>22.799999999999997</v>
      </c>
      <c r="R21" s="59"/>
    </row>
    <row r="22" spans="1:18" ht="18" customHeight="1" x14ac:dyDescent="0.35">
      <c r="A22" s="23">
        <f t="shared" si="3"/>
        <v>12</v>
      </c>
      <c r="B22" s="96" t="s">
        <v>116</v>
      </c>
      <c r="C22" s="7" t="s">
        <v>117</v>
      </c>
      <c r="D22" s="7" t="s">
        <v>118</v>
      </c>
      <c r="E22" s="19" t="s">
        <v>66</v>
      </c>
      <c r="F22" s="19" t="s">
        <v>72</v>
      </c>
      <c r="G22" s="168">
        <v>0.02</v>
      </c>
      <c r="H22" s="168">
        <v>13.7</v>
      </c>
      <c r="I22" s="68" t="s">
        <v>36</v>
      </c>
      <c r="J22" s="171">
        <v>2</v>
      </c>
      <c r="K22" s="21">
        <v>14</v>
      </c>
      <c r="L22" s="171">
        <v>1</v>
      </c>
      <c r="M22" s="69">
        <f t="shared" si="0"/>
        <v>383.59999999999997</v>
      </c>
      <c r="N22" s="53">
        <f t="shared" si="4"/>
        <v>20</v>
      </c>
      <c r="O22" s="5"/>
      <c r="P22" s="31" t="s">
        <v>69</v>
      </c>
      <c r="Q22" s="35">
        <f t="shared" si="2"/>
        <v>27.4</v>
      </c>
      <c r="R22" s="59"/>
    </row>
    <row r="23" spans="1:18" ht="18" customHeight="1" x14ac:dyDescent="0.35">
      <c r="A23" s="23">
        <f t="shared" si="3"/>
        <v>13</v>
      </c>
      <c r="B23" s="96" t="s">
        <v>116</v>
      </c>
      <c r="C23" s="7" t="s">
        <v>117</v>
      </c>
      <c r="D23" s="7" t="s">
        <v>118</v>
      </c>
      <c r="E23" s="19" t="s">
        <v>66</v>
      </c>
      <c r="F23" s="19" t="s">
        <v>58</v>
      </c>
      <c r="G23" s="168">
        <v>0.02</v>
      </c>
      <c r="H23" s="168">
        <v>3.6</v>
      </c>
      <c r="I23" s="68" t="s">
        <v>36</v>
      </c>
      <c r="J23" s="171">
        <v>2</v>
      </c>
      <c r="K23" s="21">
        <v>14</v>
      </c>
      <c r="L23" s="171">
        <v>3</v>
      </c>
      <c r="M23" s="69">
        <f t="shared" si="0"/>
        <v>302.39999999999998</v>
      </c>
      <c r="N23" s="53">
        <f t="shared" si="4"/>
        <v>20</v>
      </c>
      <c r="O23" s="5"/>
      <c r="P23" s="31" t="s">
        <v>69</v>
      </c>
      <c r="Q23" s="35">
        <f t="shared" si="2"/>
        <v>21.6</v>
      </c>
      <c r="R23" s="35"/>
    </row>
    <row r="24" spans="1:18" ht="18" customHeight="1" x14ac:dyDescent="0.35">
      <c r="A24" s="53"/>
      <c r="B24" s="59"/>
      <c r="C24" s="53"/>
      <c r="E24" s="54"/>
      <c r="F24" s="53"/>
      <c r="G24" s="55"/>
      <c r="H24" s="55"/>
      <c r="I24" s="53"/>
      <c r="J24" s="56"/>
      <c r="K24" s="57"/>
      <c r="L24" s="56"/>
      <c r="M24" s="58"/>
      <c r="N24" s="53"/>
      <c r="O24" s="40"/>
      <c r="P24" s="31" t="s">
        <v>69</v>
      </c>
      <c r="Q24" s="53"/>
      <c r="R24" s="59"/>
    </row>
    <row r="25" spans="1:18" ht="18" customHeight="1" x14ac:dyDescent="0.35">
      <c r="A25" s="8" t="s">
        <v>75</v>
      </c>
      <c r="B25" s="92"/>
      <c r="C25" s="60"/>
      <c r="D25" s="60"/>
      <c r="E25" s="61"/>
      <c r="F25" s="62"/>
      <c r="G25" s="17"/>
      <c r="H25" s="17"/>
      <c r="I25" s="63"/>
      <c r="J25" s="64"/>
      <c r="K25" s="65"/>
      <c r="L25" s="18"/>
      <c r="M25" s="66"/>
      <c r="N25" s="17"/>
      <c r="O25" s="67"/>
      <c r="P25" s="31" t="s">
        <v>69</v>
      </c>
      <c r="Q25" s="87"/>
      <c r="R25" s="35"/>
    </row>
    <row r="26" spans="1:18" ht="18" customHeight="1" x14ac:dyDescent="0.35">
      <c r="A26" s="23">
        <v>1</v>
      </c>
      <c r="B26" s="96" t="s">
        <v>119</v>
      </c>
      <c r="C26" s="7" t="s">
        <v>57</v>
      </c>
      <c r="D26" s="7" t="s">
        <v>120</v>
      </c>
      <c r="E26" s="19" t="s">
        <v>90</v>
      </c>
      <c r="F26" s="19" t="s">
        <v>72</v>
      </c>
      <c r="G26" s="168">
        <v>0.02</v>
      </c>
      <c r="H26" s="168">
        <v>27.5</v>
      </c>
      <c r="I26" s="68" t="s">
        <v>36</v>
      </c>
      <c r="J26" s="171">
        <v>1</v>
      </c>
      <c r="K26" s="21">
        <v>14</v>
      </c>
      <c r="L26" s="171">
        <v>1</v>
      </c>
      <c r="M26" s="69">
        <f t="shared" ref="M26:M37" si="5">H26*J26*K26*L26</f>
        <v>385</v>
      </c>
      <c r="N26" s="53">
        <f t="shared" ref="N26:N37" si="6">G26*1000</f>
        <v>20</v>
      </c>
      <c r="O26" s="102" t="s">
        <v>119</v>
      </c>
      <c r="P26" s="31" t="s">
        <v>69</v>
      </c>
      <c r="Q26" s="35">
        <f t="shared" ref="Q26:Q37" si="7">J26*L26*H26</f>
        <v>27.5</v>
      </c>
      <c r="R26" s="35"/>
    </row>
    <row r="27" spans="1:18" ht="18" customHeight="1" x14ac:dyDescent="0.35">
      <c r="A27" s="23">
        <f t="shared" ref="A27:A37" si="8">A26+1</f>
        <v>2</v>
      </c>
      <c r="B27" s="96" t="s">
        <v>119</v>
      </c>
      <c r="C27" s="7" t="s">
        <v>57</v>
      </c>
      <c r="D27" s="7" t="s">
        <v>120</v>
      </c>
      <c r="E27" s="19" t="s">
        <v>90</v>
      </c>
      <c r="F27" s="19" t="s">
        <v>72</v>
      </c>
      <c r="G27" s="168">
        <v>0.02</v>
      </c>
      <c r="H27" s="168">
        <v>17.399999999999999</v>
      </c>
      <c r="I27" s="68" t="s">
        <v>36</v>
      </c>
      <c r="J27" s="171">
        <v>2</v>
      </c>
      <c r="K27" s="21">
        <v>14</v>
      </c>
      <c r="L27" s="171">
        <v>1</v>
      </c>
      <c r="M27" s="69">
        <f t="shared" si="5"/>
        <v>487.19999999999993</v>
      </c>
      <c r="N27" s="53">
        <f t="shared" si="6"/>
        <v>20</v>
      </c>
      <c r="O27" s="5"/>
      <c r="P27" s="31" t="s">
        <v>69</v>
      </c>
      <c r="Q27" s="35">
        <f t="shared" si="7"/>
        <v>34.799999999999997</v>
      </c>
      <c r="R27" s="59"/>
    </row>
    <row r="28" spans="1:18" ht="18" customHeight="1" x14ac:dyDescent="0.35">
      <c r="A28" s="23">
        <f t="shared" si="8"/>
        <v>3</v>
      </c>
      <c r="B28" s="96" t="s">
        <v>119</v>
      </c>
      <c r="C28" s="7" t="s">
        <v>57</v>
      </c>
      <c r="D28" s="7" t="s">
        <v>120</v>
      </c>
      <c r="E28" s="19" t="s">
        <v>80</v>
      </c>
      <c r="F28" s="19" t="s">
        <v>72</v>
      </c>
      <c r="G28" s="168">
        <v>0.02</v>
      </c>
      <c r="H28" s="168">
        <v>11.2</v>
      </c>
      <c r="I28" s="68" t="s">
        <v>36</v>
      </c>
      <c r="J28" s="171">
        <v>1</v>
      </c>
      <c r="K28" s="21">
        <v>14</v>
      </c>
      <c r="L28" s="171">
        <v>1</v>
      </c>
      <c r="M28" s="69">
        <f t="shared" si="5"/>
        <v>156.79999999999998</v>
      </c>
      <c r="N28" s="53">
        <f t="shared" si="6"/>
        <v>20</v>
      </c>
      <c r="O28" s="5"/>
      <c r="P28" s="31" t="s">
        <v>69</v>
      </c>
      <c r="Q28" s="35">
        <f t="shared" si="7"/>
        <v>11.2</v>
      </c>
      <c r="R28" s="35"/>
    </row>
    <row r="29" spans="1:18" ht="18" customHeight="1" x14ac:dyDescent="0.35">
      <c r="A29" s="23">
        <f t="shared" si="8"/>
        <v>4</v>
      </c>
      <c r="B29" s="96" t="s">
        <v>119</v>
      </c>
      <c r="C29" s="7" t="s">
        <v>57</v>
      </c>
      <c r="D29" s="7" t="s">
        <v>120</v>
      </c>
      <c r="E29" s="19" t="s">
        <v>80</v>
      </c>
      <c r="F29" s="19" t="s">
        <v>58</v>
      </c>
      <c r="G29" s="168">
        <v>0.02</v>
      </c>
      <c r="H29" s="168">
        <v>4</v>
      </c>
      <c r="I29" s="68" t="s">
        <v>36</v>
      </c>
      <c r="J29" s="171">
        <v>1</v>
      </c>
      <c r="K29" s="21">
        <v>14</v>
      </c>
      <c r="L29" s="171">
        <v>2</v>
      </c>
      <c r="M29" s="69">
        <f t="shared" si="5"/>
        <v>112</v>
      </c>
      <c r="N29" s="53">
        <f t="shared" si="6"/>
        <v>20</v>
      </c>
      <c r="O29" s="5"/>
      <c r="P29" s="31" t="s">
        <v>69</v>
      </c>
      <c r="Q29" s="35">
        <f t="shared" si="7"/>
        <v>8</v>
      </c>
      <c r="R29" s="59"/>
    </row>
    <row r="30" spans="1:18" ht="18" customHeight="1" x14ac:dyDescent="0.35">
      <c r="A30" s="23">
        <f t="shared" si="8"/>
        <v>5</v>
      </c>
      <c r="B30" s="96" t="s">
        <v>119</v>
      </c>
      <c r="C30" s="7" t="s">
        <v>57</v>
      </c>
      <c r="D30" s="7" t="s">
        <v>120</v>
      </c>
      <c r="E30" s="19" t="s">
        <v>66</v>
      </c>
      <c r="F30" s="19" t="s">
        <v>72</v>
      </c>
      <c r="G30" s="168">
        <v>0.02</v>
      </c>
      <c r="H30" s="168">
        <v>15.5</v>
      </c>
      <c r="I30" s="68" t="s">
        <v>36</v>
      </c>
      <c r="J30" s="171">
        <v>2</v>
      </c>
      <c r="K30" s="21">
        <v>14</v>
      </c>
      <c r="L30" s="171">
        <v>1</v>
      </c>
      <c r="M30" s="69">
        <f t="shared" si="5"/>
        <v>434</v>
      </c>
      <c r="N30" s="53">
        <f t="shared" si="6"/>
        <v>20</v>
      </c>
      <c r="O30" s="5"/>
      <c r="P30" s="31" t="s">
        <v>69</v>
      </c>
      <c r="Q30" s="35">
        <f t="shared" si="7"/>
        <v>31</v>
      </c>
      <c r="R30" s="35"/>
    </row>
    <row r="31" spans="1:18" ht="18" customHeight="1" x14ac:dyDescent="0.35">
      <c r="A31" s="23">
        <f t="shared" si="8"/>
        <v>6</v>
      </c>
      <c r="B31" s="96" t="s">
        <v>119</v>
      </c>
      <c r="C31" s="7" t="s">
        <v>57</v>
      </c>
      <c r="D31" s="7" t="s">
        <v>120</v>
      </c>
      <c r="E31" s="19" t="s">
        <v>66</v>
      </c>
      <c r="F31" s="19" t="s">
        <v>58</v>
      </c>
      <c r="G31" s="168">
        <v>0.02</v>
      </c>
      <c r="H31" s="168">
        <v>4.5</v>
      </c>
      <c r="I31" s="68" t="s">
        <v>36</v>
      </c>
      <c r="J31" s="171">
        <v>2</v>
      </c>
      <c r="K31" s="21">
        <v>14</v>
      </c>
      <c r="L31" s="171">
        <v>4</v>
      </c>
      <c r="M31" s="69">
        <f t="shared" si="5"/>
        <v>504</v>
      </c>
      <c r="N31" s="53">
        <f t="shared" si="6"/>
        <v>20</v>
      </c>
      <c r="O31" s="5"/>
      <c r="P31" s="31" t="s">
        <v>69</v>
      </c>
      <c r="Q31" s="35">
        <f t="shared" si="7"/>
        <v>36</v>
      </c>
      <c r="R31" s="59"/>
    </row>
    <row r="32" spans="1:18" ht="18" customHeight="1" x14ac:dyDescent="0.35">
      <c r="A32" s="23">
        <f t="shared" si="8"/>
        <v>7</v>
      </c>
      <c r="B32" s="96" t="s">
        <v>119</v>
      </c>
      <c r="C32" s="7" t="s">
        <v>57</v>
      </c>
      <c r="D32" s="7" t="s">
        <v>120</v>
      </c>
      <c r="E32" s="19" t="s">
        <v>121</v>
      </c>
      <c r="F32" s="19" t="s">
        <v>72</v>
      </c>
      <c r="G32" s="168">
        <v>0.02</v>
      </c>
      <c r="H32" s="168">
        <v>15.4</v>
      </c>
      <c r="I32" s="68" t="s">
        <v>36</v>
      </c>
      <c r="J32" s="171">
        <v>2</v>
      </c>
      <c r="K32" s="21">
        <v>14</v>
      </c>
      <c r="L32" s="171">
        <v>1</v>
      </c>
      <c r="M32" s="69">
        <f t="shared" si="5"/>
        <v>431.2</v>
      </c>
      <c r="N32" s="53">
        <f t="shared" si="6"/>
        <v>20</v>
      </c>
      <c r="O32" s="5"/>
      <c r="P32" s="31" t="s">
        <v>69</v>
      </c>
      <c r="Q32" s="35">
        <f t="shared" si="7"/>
        <v>30.8</v>
      </c>
      <c r="R32" s="59"/>
    </row>
    <row r="33" spans="1:18" ht="18" customHeight="1" x14ac:dyDescent="0.35">
      <c r="A33" s="23">
        <f t="shared" si="8"/>
        <v>8</v>
      </c>
      <c r="B33" s="96" t="s">
        <v>119</v>
      </c>
      <c r="C33" s="7" t="s">
        <v>57</v>
      </c>
      <c r="D33" s="7" t="s">
        <v>120</v>
      </c>
      <c r="E33" s="19" t="s">
        <v>121</v>
      </c>
      <c r="F33" s="19" t="s">
        <v>58</v>
      </c>
      <c r="G33" s="168">
        <v>0.02</v>
      </c>
      <c r="H33" s="168">
        <v>4.5999999999999996</v>
      </c>
      <c r="I33" s="68" t="s">
        <v>36</v>
      </c>
      <c r="J33" s="171">
        <v>2</v>
      </c>
      <c r="K33" s="21">
        <v>14</v>
      </c>
      <c r="L33" s="171">
        <v>4</v>
      </c>
      <c r="M33" s="69">
        <f t="shared" si="5"/>
        <v>515.19999999999993</v>
      </c>
      <c r="N33" s="53">
        <f t="shared" si="6"/>
        <v>20</v>
      </c>
      <c r="O33" s="5"/>
      <c r="P33" s="31" t="s">
        <v>69</v>
      </c>
      <c r="Q33" s="35">
        <f t="shared" si="7"/>
        <v>36.799999999999997</v>
      </c>
      <c r="R33" s="35"/>
    </row>
    <row r="34" spans="1:18" ht="18" customHeight="1" x14ac:dyDescent="0.35">
      <c r="A34" s="23">
        <f t="shared" si="8"/>
        <v>9</v>
      </c>
      <c r="B34" s="96" t="s">
        <v>119</v>
      </c>
      <c r="C34" s="7" t="s">
        <v>57</v>
      </c>
      <c r="D34" s="7" t="s">
        <v>120</v>
      </c>
      <c r="E34" s="19" t="s">
        <v>122</v>
      </c>
      <c r="F34" s="19" t="s">
        <v>72</v>
      </c>
      <c r="G34" s="168">
        <v>0.02</v>
      </c>
      <c r="H34" s="168">
        <v>7.6</v>
      </c>
      <c r="I34" s="68" t="s">
        <v>36</v>
      </c>
      <c r="J34" s="171">
        <v>2</v>
      </c>
      <c r="K34" s="21">
        <v>14</v>
      </c>
      <c r="L34" s="171">
        <v>1</v>
      </c>
      <c r="M34" s="69">
        <f t="shared" si="5"/>
        <v>212.79999999999998</v>
      </c>
      <c r="N34" s="53">
        <f t="shared" si="6"/>
        <v>20</v>
      </c>
      <c r="O34" s="5"/>
      <c r="P34" s="31" t="s">
        <v>69</v>
      </c>
      <c r="Q34" s="35">
        <f t="shared" si="7"/>
        <v>15.2</v>
      </c>
      <c r="R34" s="59"/>
    </row>
    <row r="35" spans="1:18" ht="18" customHeight="1" x14ac:dyDescent="0.35">
      <c r="A35" s="23">
        <f t="shared" si="8"/>
        <v>10</v>
      </c>
      <c r="B35" s="96" t="s">
        <v>119</v>
      </c>
      <c r="C35" s="7" t="s">
        <v>57</v>
      </c>
      <c r="D35" s="7" t="s">
        <v>120</v>
      </c>
      <c r="E35" s="19" t="s">
        <v>122</v>
      </c>
      <c r="F35" s="19" t="s">
        <v>58</v>
      </c>
      <c r="G35" s="168">
        <v>0.02</v>
      </c>
      <c r="H35" s="168">
        <v>2.4</v>
      </c>
      <c r="I35" s="68" t="s">
        <v>36</v>
      </c>
      <c r="J35" s="171">
        <v>2</v>
      </c>
      <c r="K35" s="21">
        <v>14</v>
      </c>
      <c r="L35" s="171">
        <v>2</v>
      </c>
      <c r="M35" s="69">
        <f t="shared" si="5"/>
        <v>134.4</v>
      </c>
      <c r="N35" s="53">
        <f t="shared" si="6"/>
        <v>20</v>
      </c>
      <c r="O35" s="5"/>
      <c r="P35" s="31" t="s">
        <v>69</v>
      </c>
      <c r="Q35" s="35">
        <f t="shared" si="7"/>
        <v>9.6</v>
      </c>
      <c r="R35" s="35"/>
    </row>
    <row r="36" spans="1:18" ht="18" customHeight="1" x14ac:dyDescent="0.35">
      <c r="A36" s="23">
        <f t="shared" si="8"/>
        <v>11</v>
      </c>
      <c r="B36" s="96" t="s">
        <v>119</v>
      </c>
      <c r="C36" s="7" t="s">
        <v>57</v>
      </c>
      <c r="D36" s="7" t="s">
        <v>120</v>
      </c>
      <c r="E36" s="19" t="s">
        <v>123</v>
      </c>
      <c r="F36" s="19" t="s">
        <v>72</v>
      </c>
      <c r="G36" s="168">
        <v>0.02</v>
      </c>
      <c r="H36" s="168">
        <v>1.65</v>
      </c>
      <c r="I36" s="68" t="s">
        <v>36</v>
      </c>
      <c r="J36" s="171">
        <v>2</v>
      </c>
      <c r="K36" s="21">
        <v>14</v>
      </c>
      <c r="L36" s="171">
        <v>1</v>
      </c>
      <c r="M36" s="69">
        <f t="shared" si="5"/>
        <v>46.199999999999996</v>
      </c>
      <c r="N36" s="53">
        <f t="shared" si="6"/>
        <v>20</v>
      </c>
      <c r="O36" s="5"/>
      <c r="P36" s="31" t="s">
        <v>69</v>
      </c>
      <c r="Q36" s="35">
        <f t="shared" si="7"/>
        <v>3.3</v>
      </c>
      <c r="R36" s="59"/>
    </row>
    <row r="37" spans="1:18" ht="18" customHeight="1" x14ac:dyDescent="0.35">
      <c r="A37" s="23">
        <f t="shared" si="8"/>
        <v>12</v>
      </c>
      <c r="B37" s="96" t="s">
        <v>119</v>
      </c>
      <c r="C37" s="7" t="s">
        <v>57</v>
      </c>
      <c r="D37" s="7" t="s">
        <v>120</v>
      </c>
      <c r="E37" s="19" t="s">
        <v>123</v>
      </c>
      <c r="F37" s="19" t="s">
        <v>58</v>
      </c>
      <c r="G37" s="168">
        <v>0.02</v>
      </c>
      <c r="H37" s="168">
        <v>5.4</v>
      </c>
      <c r="I37" s="68" t="s">
        <v>36</v>
      </c>
      <c r="J37" s="171">
        <v>2</v>
      </c>
      <c r="K37" s="21">
        <v>14</v>
      </c>
      <c r="L37" s="171">
        <v>2</v>
      </c>
      <c r="M37" s="69">
        <f t="shared" si="5"/>
        <v>302.40000000000003</v>
      </c>
      <c r="N37" s="53">
        <f t="shared" si="6"/>
        <v>20</v>
      </c>
      <c r="O37" s="5"/>
      <c r="P37" s="31" t="s">
        <v>69</v>
      </c>
      <c r="Q37" s="35">
        <f t="shared" si="7"/>
        <v>21.6</v>
      </c>
      <c r="R37" s="59"/>
    </row>
    <row r="38" spans="1:18" ht="18" customHeight="1" x14ac:dyDescent="0.35">
      <c r="A38" s="53"/>
      <c r="B38" s="59"/>
      <c r="C38" s="53"/>
      <c r="E38" s="54"/>
      <c r="F38" s="53"/>
      <c r="G38" s="55"/>
      <c r="H38" s="55"/>
      <c r="I38" s="53"/>
      <c r="J38" s="56"/>
      <c r="K38" s="57"/>
      <c r="L38" s="56"/>
      <c r="M38" s="58"/>
      <c r="N38" s="53"/>
      <c r="O38" s="40"/>
      <c r="P38" s="31" t="s">
        <v>69</v>
      </c>
      <c r="Q38" s="53"/>
      <c r="R38" s="59"/>
    </row>
    <row r="39" spans="1:18" ht="18" customHeight="1" x14ac:dyDescent="0.35">
      <c r="A39" s="8" t="s">
        <v>75</v>
      </c>
      <c r="B39" s="92"/>
      <c r="C39" s="60"/>
      <c r="D39" s="60"/>
      <c r="E39" s="61"/>
      <c r="F39" s="62"/>
      <c r="G39" s="17"/>
      <c r="H39" s="17"/>
      <c r="I39" s="63"/>
      <c r="J39" s="64"/>
      <c r="K39" s="65"/>
      <c r="L39" s="18"/>
      <c r="M39" s="66"/>
      <c r="N39" s="17"/>
      <c r="O39" s="67"/>
      <c r="P39" s="31" t="s">
        <v>69</v>
      </c>
      <c r="Q39" s="87"/>
      <c r="R39" s="35"/>
    </row>
    <row r="40" spans="1:18" ht="18" customHeight="1" x14ac:dyDescent="0.35">
      <c r="A40" s="23">
        <v>1</v>
      </c>
      <c r="B40" s="96" t="s">
        <v>127</v>
      </c>
      <c r="C40" s="7" t="s">
        <v>102</v>
      </c>
      <c r="D40" s="7" t="s">
        <v>128</v>
      </c>
      <c r="E40" s="19" t="s">
        <v>121</v>
      </c>
      <c r="F40" s="19" t="s">
        <v>72</v>
      </c>
      <c r="G40" s="168">
        <v>0.02</v>
      </c>
      <c r="H40" s="168">
        <v>8.5</v>
      </c>
      <c r="I40" s="68" t="s">
        <v>36</v>
      </c>
      <c r="J40" s="171">
        <v>1</v>
      </c>
      <c r="K40" s="21">
        <v>14</v>
      </c>
      <c r="L40" s="171">
        <v>1</v>
      </c>
      <c r="M40" s="69">
        <f t="shared" ref="M40:M42" si="9">H40*J40*K40*L40</f>
        <v>119</v>
      </c>
      <c r="N40" s="53">
        <f t="shared" ref="N40:N42" si="10">G40*1000</f>
        <v>20</v>
      </c>
      <c r="O40" s="102" t="s">
        <v>127</v>
      </c>
      <c r="P40" s="31" t="s">
        <v>69</v>
      </c>
      <c r="Q40" s="35">
        <f t="shared" ref="Q40:Q42" si="11">J40*L40*H40</f>
        <v>8.5</v>
      </c>
      <c r="R40" s="35"/>
    </row>
    <row r="41" spans="1:18" ht="18" customHeight="1" x14ac:dyDescent="0.35">
      <c r="A41" s="23">
        <f t="shared" ref="A41:A42" si="12">A40+1</f>
        <v>2</v>
      </c>
      <c r="B41" s="96" t="s">
        <v>127</v>
      </c>
      <c r="C41" s="7" t="s">
        <v>102</v>
      </c>
      <c r="D41" s="7" t="s">
        <v>128</v>
      </c>
      <c r="E41" s="19" t="s">
        <v>129</v>
      </c>
      <c r="F41" s="19" t="s">
        <v>72</v>
      </c>
      <c r="G41" s="168">
        <v>0.02</v>
      </c>
      <c r="H41" s="168">
        <v>12.6</v>
      </c>
      <c r="I41" s="68" t="s">
        <v>36</v>
      </c>
      <c r="J41" s="171">
        <v>2</v>
      </c>
      <c r="K41" s="21">
        <v>14</v>
      </c>
      <c r="L41" s="171">
        <v>1</v>
      </c>
      <c r="M41" s="69">
        <f t="shared" si="9"/>
        <v>352.8</v>
      </c>
      <c r="N41" s="53">
        <f t="shared" si="10"/>
        <v>20</v>
      </c>
      <c r="O41" s="5"/>
      <c r="P41" s="31" t="s">
        <v>69</v>
      </c>
      <c r="Q41" s="35">
        <f t="shared" si="11"/>
        <v>25.2</v>
      </c>
      <c r="R41" s="59"/>
    </row>
    <row r="42" spans="1:18" ht="18" customHeight="1" x14ac:dyDescent="0.35">
      <c r="A42" s="23">
        <f t="shared" si="12"/>
        <v>3</v>
      </c>
      <c r="B42" s="96" t="s">
        <v>127</v>
      </c>
      <c r="C42" s="7" t="s">
        <v>102</v>
      </c>
      <c r="D42" s="7" t="s">
        <v>128</v>
      </c>
      <c r="E42" s="19" t="s">
        <v>129</v>
      </c>
      <c r="F42" s="19" t="s">
        <v>72</v>
      </c>
      <c r="G42" s="168">
        <v>0.02</v>
      </c>
      <c r="H42" s="168">
        <v>26.2</v>
      </c>
      <c r="I42" s="68" t="s">
        <v>36</v>
      </c>
      <c r="J42" s="171">
        <v>1</v>
      </c>
      <c r="K42" s="21">
        <v>14</v>
      </c>
      <c r="L42" s="171">
        <v>1</v>
      </c>
      <c r="M42" s="69">
        <f t="shared" si="9"/>
        <v>366.8</v>
      </c>
      <c r="N42" s="53">
        <f t="shared" si="10"/>
        <v>20</v>
      </c>
      <c r="O42" s="5"/>
      <c r="P42" s="31" t="s">
        <v>69</v>
      </c>
      <c r="Q42" s="35">
        <f t="shared" si="11"/>
        <v>26.2</v>
      </c>
      <c r="R42" s="35"/>
    </row>
    <row r="43" spans="1:18" ht="18" customHeight="1" x14ac:dyDescent="0.35">
      <c r="Q43">
        <f>SUM(Q11:Q42)</f>
        <v>732.6</v>
      </c>
    </row>
    <row r="46" spans="1:18" ht="18" customHeight="1" thickBot="1" x14ac:dyDescent="0.5">
      <c r="K46" s="32" t="s">
        <v>23</v>
      </c>
      <c r="L46" s="22"/>
      <c r="M46" s="33">
        <f>SUM(M8:M45)</f>
        <v>10256.4</v>
      </c>
    </row>
    <row r="47" spans="1:18" ht="18" customHeight="1" thickTop="1" x14ac:dyDescent="0.35"/>
    <row r="48" spans="1:18" ht="18" customHeight="1" x14ac:dyDescent="0.35">
      <c r="K48" s="98" t="s">
        <v>38</v>
      </c>
      <c r="M48" s="70">
        <f>M46</f>
        <v>10256.4</v>
      </c>
    </row>
    <row r="49" spans="5:14" ht="18" customHeight="1" x14ac:dyDescent="0.35">
      <c r="K49" s="98" t="s">
        <v>112</v>
      </c>
      <c r="M49" s="70">
        <f>'Outside Sleeve (Civil)'!R71</f>
        <v>16712.900000000001</v>
      </c>
    </row>
    <row r="50" spans="5:14" ht="18" customHeight="1" x14ac:dyDescent="0.35">
      <c r="K50" s="98" t="s">
        <v>59</v>
      </c>
      <c r="M50" s="70">
        <f>'MEP opening (Civil)'!R450</f>
        <v>32118.527824000001</v>
      </c>
      <c r="N50" s="103">
        <f>M49+M50</f>
        <v>48831.427823999999</v>
      </c>
    </row>
    <row r="51" spans="5:14" ht="18" customHeight="1" x14ac:dyDescent="0.35">
      <c r="K51" s="99"/>
      <c r="M51" s="70"/>
    </row>
    <row r="52" spans="5:14" ht="18" customHeight="1" x14ac:dyDescent="0.35">
      <c r="K52" s="99"/>
      <c r="M52" s="70"/>
    </row>
    <row r="53" spans="5:14" ht="18" customHeight="1" thickBot="1" x14ac:dyDescent="0.4">
      <c r="K53" s="100" t="s">
        <v>60</v>
      </c>
      <c r="M53" s="71">
        <f>SUM(M48:M52)</f>
        <v>59087.827824000007</v>
      </c>
    </row>
    <row r="54" spans="5:14" ht="18" customHeight="1" thickTop="1" x14ac:dyDescent="0.35"/>
    <row r="55" spans="5:14" ht="18" customHeight="1" x14ac:dyDescent="0.35">
      <c r="E55" s="182" t="s">
        <v>49</v>
      </c>
      <c r="F55" s="182"/>
    </row>
    <row r="56" spans="5:14" ht="18" customHeight="1" x14ac:dyDescent="0.35">
      <c r="E56" s="7" t="s">
        <v>117</v>
      </c>
      <c r="F56" s="7" t="s">
        <v>118</v>
      </c>
    </row>
    <row r="57" spans="5:14" ht="18" customHeight="1" x14ac:dyDescent="0.35">
      <c r="E57" s="7" t="s">
        <v>57</v>
      </c>
      <c r="F57" s="7" t="s">
        <v>120</v>
      </c>
    </row>
    <row r="58" spans="5:14" ht="18" customHeight="1" x14ac:dyDescent="0.35">
      <c r="E58" s="7" t="s">
        <v>102</v>
      </c>
      <c r="F58" s="7" t="s">
        <v>128</v>
      </c>
    </row>
  </sheetData>
  <autoFilter ref="A8:R44" xr:uid="{85408132-B2CE-4DB9-882A-FC25BB1E8B89}">
    <filterColumn colId="6" showButton="0"/>
    <filterColumn colId="7" showButton="0"/>
  </autoFilter>
  <mergeCells count="3">
    <mergeCell ref="A6:M6"/>
    <mergeCell ref="G8:I8"/>
    <mergeCell ref="E55:F55"/>
  </mergeCells>
  <phoneticPr fontId="17" type="noConversion"/>
  <pageMargins left="0.2" right="0.2" top="0.75" bottom="0.75" header="0.3" footer="0.3"/>
  <pageSetup paperSize="9" scale="79" fitToHeight="0" orientation="landscape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24BB-DA58-40A0-8B02-C75BE810EC13}">
  <sheetPr>
    <pageSetUpPr fitToPage="1"/>
  </sheetPr>
  <dimension ref="A1:Z466"/>
  <sheetViews>
    <sheetView topLeftCell="A440" zoomScale="85" zoomScaleNormal="85" workbookViewId="0">
      <selection activeCell="E38" sqref="E11:E38"/>
    </sheetView>
  </sheetViews>
  <sheetFormatPr defaultRowHeight="18" customHeight="1" x14ac:dyDescent="0.35"/>
  <cols>
    <col min="1" max="1" width="4.54296875" customWidth="1"/>
    <col min="2" max="2" width="13.81640625" customWidth="1"/>
    <col min="3" max="3" width="7.26953125" customWidth="1"/>
    <col min="4" max="4" width="13.26953125" style="22" customWidth="1"/>
    <col min="5" max="5" width="14.54296875" style="27" customWidth="1"/>
    <col min="6" max="6" width="18.26953125" style="29" customWidth="1"/>
    <col min="7" max="7" width="18.7265625" style="27" customWidth="1"/>
    <col min="8" max="8" width="7.7265625" style="22" customWidth="1"/>
    <col min="9" max="10" width="7.7265625" customWidth="1"/>
    <col min="11" max="11" width="7.7265625" style="22" customWidth="1"/>
    <col min="12" max="14" width="7.7265625" customWidth="1"/>
    <col min="15" max="15" width="7.81640625" style="22" customWidth="1"/>
    <col min="16" max="16" width="13.1796875" style="26" customWidth="1"/>
    <col min="17" max="17" width="7.7265625" style="22" customWidth="1"/>
    <col min="18" max="18" width="19.7265625" customWidth="1"/>
    <col min="19" max="19" width="15.26953125" style="34" customWidth="1"/>
    <col min="20" max="20" width="12.453125" customWidth="1"/>
    <col min="21" max="21" width="15.26953125" style="31" customWidth="1"/>
    <col min="22" max="22" width="9.453125" style="83" bestFit="1" customWidth="1"/>
  </cols>
  <sheetData>
    <row r="1" spans="1:22" ht="18" customHeight="1" x14ac:dyDescent="0.45">
      <c r="A1" s="1" t="s">
        <v>0</v>
      </c>
      <c r="B1" s="1"/>
      <c r="C1" s="1"/>
      <c r="D1" s="78"/>
      <c r="E1" s="28" t="s">
        <v>37</v>
      </c>
      <c r="F1" s="28"/>
      <c r="H1" s="11"/>
      <c r="I1" s="11"/>
      <c r="J1" s="11"/>
      <c r="K1" s="11"/>
      <c r="L1" s="11"/>
      <c r="M1" s="11"/>
      <c r="N1" s="11"/>
      <c r="O1" s="18"/>
      <c r="Q1" s="18"/>
      <c r="S1" s="24"/>
    </row>
    <row r="2" spans="1:22" ht="18" customHeight="1" x14ac:dyDescent="0.45">
      <c r="A2" s="1" t="s">
        <v>1</v>
      </c>
      <c r="B2" s="1"/>
      <c r="C2" s="1"/>
      <c r="D2" s="78"/>
      <c r="E2" s="28" t="s">
        <v>131</v>
      </c>
      <c r="F2" s="28"/>
      <c r="H2" s="11"/>
      <c r="I2" s="11"/>
      <c r="J2" s="11"/>
      <c r="K2" s="11"/>
      <c r="L2" s="11"/>
      <c r="M2" s="11"/>
      <c r="N2" s="11"/>
      <c r="O2" s="18"/>
      <c r="Q2" s="18"/>
      <c r="S2" s="24"/>
    </row>
    <row r="3" spans="1:22" ht="18" customHeight="1" x14ac:dyDescent="0.45">
      <c r="A3" s="1" t="s">
        <v>7</v>
      </c>
      <c r="B3" s="1"/>
      <c r="C3" s="1"/>
      <c r="D3" s="78"/>
      <c r="E3" s="15" t="s">
        <v>111</v>
      </c>
      <c r="F3" s="15"/>
      <c r="H3" s="11"/>
      <c r="I3" s="11"/>
      <c r="J3" s="11"/>
      <c r="K3" s="11"/>
      <c r="L3" s="11"/>
      <c r="M3" s="11"/>
      <c r="N3" s="11"/>
      <c r="O3" s="18"/>
      <c r="Q3" s="18"/>
      <c r="S3" s="24"/>
      <c r="T3" s="91" t="s">
        <v>50</v>
      </c>
      <c r="U3" s="90"/>
      <c r="V3" s="89"/>
    </row>
    <row r="4" spans="1:22" ht="18" customHeight="1" x14ac:dyDescent="0.4">
      <c r="A4" s="2"/>
      <c r="B4" s="2"/>
      <c r="C4" s="2"/>
      <c r="D4" s="79"/>
      <c r="E4" s="44"/>
      <c r="F4" s="9"/>
      <c r="G4" s="9"/>
      <c r="H4" s="11"/>
      <c r="I4" s="11"/>
      <c r="J4" s="11"/>
      <c r="K4" s="11"/>
      <c r="L4" s="11"/>
      <c r="M4" s="11"/>
      <c r="N4" s="11"/>
      <c r="O4" s="18"/>
      <c r="Q4" s="18"/>
      <c r="S4" s="24"/>
    </row>
    <row r="5" spans="1:22" ht="18" customHeight="1" x14ac:dyDescent="0.4">
      <c r="A5" s="2"/>
      <c r="B5" s="2"/>
      <c r="C5" s="2"/>
      <c r="D5" s="79"/>
      <c r="E5" s="44"/>
      <c r="F5" s="9"/>
      <c r="G5" s="9"/>
      <c r="H5" s="11"/>
      <c r="I5" s="11"/>
      <c r="J5" s="11"/>
      <c r="K5" s="11"/>
      <c r="L5" s="11"/>
      <c r="M5" s="11"/>
      <c r="N5" s="11"/>
      <c r="O5" s="18"/>
      <c r="Q5" s="18"/>
      <c r="S5" s="24"/>
    </row>
    <row r="6" spans="1:22" ht="18" customHeight="1" x14ac:dyDescent="0.5">
      <c r="A6" s="178" t="s">
        <v>20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83"/>
      <c r="Q6" s="178"/>
      <c r="R6" s="178"/>
      <c r="S6" s="24"/>
      <c r="T6" s="1"/>
      <c r="U6" s="80"/>
    </row>
    <row r="7" spans="1:22" ht="18" customHeight="1" thickBot="1" x14ac:dyDescent="0.4">
      <c r="A7" s="25"/>
      <c r="B7" s="25"/>
      <c r="C7" s="25"/>
      <c r="F7" s="27"/>
      <c r="H7" s="17"/>
      <c r="I7" s="17"/>
      <c r="J7" s="17"/>
      <c r="K7" s="17"/>
      <c r="L7" s="17"/>
      <c r="M7" s="17"/>
      <c r="N7" s="17"/>
      <c r="O7" s="18"/>
      <c r="Q7" s="18"/>
      <c r="S7" s="24"/>
    </row>
    <row r="8" spans="1:22" ht="45" customHeight="1" thickBot="1" x14ac:dyDescent="0.4">
      <c r="A8" s="6" t="s">
        <v>2</v>
      </c>
      <c r="B8" s="6" t="s">
        <v>51</v>
      </c>
      <c r="C8" s="47" t="s">
        <v>52</v>
      </c>
      <c r="D8" s="6" t="s">
        <v>14</v>
      </c>
      <c r="E8" s="77" t="s">
        <v>44</v>
      </c>
      <c r="F8" s="6" t="s">
        <v>3</v>
      </c>
      <c r="G8" s="30" t="s">
        <v>9</v>
      </c>
      <c r="H8" s="184" t="s">
        <v>10</v>
      </c>
      <c r="I8" s="184"/>
      <c r="J8" s="10" t="s">
        <v>11</v>
      </c>
      <c r="K8" s="185" t="s">
        <v>12</v>
      </c>
      <c r="L8" s="185"/>
      <c r="M8" s="76" t="s">
        <v>11</v>
      </c>
      <c r="N8" s="74" t="s">
        <v>39</v>
      </c>
      <c r="O8" s="12" t="s">
        <v>4</v>
      </c>
      <c r="P8" s="14" t="s">
        <v>5</v>
      </c>
      <c r="Q8" s="13" t="s">
        <v>8</v>
      </c>
      <c r="R8" s="3" t="s">
        <v>6</v>
      </c>
      <c r="S8" s="24"/>
      <c r="T8" s="4"/>
      <c r="U8" s="85" t="s">
        <v>47</v>
      </c>
      <c r="V8" s="84" t="s">
        <v>46</v>
      </c>
    </row>
    <row r="9" spans="1:22" ht="18" customHeight="1" x14ac:dyDescent="0.35">
      <c r="U9" s="31" t="s">
        <v>76</v>
      </c>
    </row>
    <row r="10" spans="1:22" ht="18" customHeight="1" x14ac:dyDescent="0.35">
      <c r="A10" s="8" t="s">
        <v>75</v>
      </c>
      <c r="B10" s="92"/>
      <c r="C10" s="95"/>
      <c r="U10" s="31" t="s">
        <v>76</v>
      </c>
    </row>
    <row r="11" spans="1:22" ht="18" customHeight="1" x14ac:dyDescent="0.35">
      <c r="A11" s="7">
        <v>1</v>
      </c>
      <c r="B11" s="93" t="s">
        <v>77</v>
      </c>
      <c r="C11" s="94">
        <v>1</v>
      </c>
      <c r="D11" s="7" t="s">
        <v>53</v>
      </c>
      <c r="E11" s="170" t="s">
        <v>108</v>
      </c>
      <c r="F11" s="19" t="s">
        <v>78</v>
      </c>
      <c r="G11" s="19" t="s">
        <v>24</v>
      </c>
      <c r="H11" s="20" t="s">
        <v>30</v>
      </c>
      <c r="I11" s="20"/>
      <c r="J11" s="73"/>
      <c r="K11" s="20" t="s">
        <v>63</v>
      </c>
      <c r="L11" s="20"/>
      <c r="M11" s="73"/>
      <c r="N11" s="73"/>
      <c r="O11" s="23">
        <v>2</v>
      </c>
      <c r="P11" s="21"/>
      <c r="Q11" s="23">
        <v>4</v>
      </c>
      <c r="R11" s="16">
        <f t="shared" ref="R11:R38" si="0">O11*P11*Q11</f>
        <v>0</v>
      </c>
      <c r="S11" s="24" t="s">
        <v>40</v>
      </c>
      <c r="T11" s="35" t="s">
        <v>77</v>
      </c>
      <c r="U11" s="31" t="s">
        <v>76</v>
      </c>
      <c r="V11" s="83">
        <f t="shared" ref="V11:V38" si="1">O11*Q11</f>
        <v>8</v>
      </c>
    </row>
    <row r="12" spans="1:22" ht="18" customHeight="1" x14ac:dyDescent="0.35">
      <c r="A12" s="7">
        <f>A11+1</f>
        <v>2</v>
      </c>
      <c r="B12" s="93" t="s">
        <v>77</v>
      </c>
      <c r="C12" s="94">
        <v>2</v>
      </c>
      <c r="D12" s="7" t="s">
        <v>53</v>
      </c>
      <c r="E12" s="170" t="s">
        <v>108</v>
      </c>
      <c r="F12" s="19" t="s">
        <v>78</v>
      </c>
      <c r="G12" s="19" t="s">
        <v>18</v>
      </c>
      <c r="H12" s="20" t="s">
        <v>19</v>
      </c>
      <c r="I12" s="20"/>
      <c r="J12" s="75">
        <v>4.9062500000000007E-4</v>
      </c>
      <c r="K12" s="20"/>
      <c r="L12" s="20"/>
      <c r="M12" s="73"/>
      <c r="N12" s="73"/>
      <c r="O12" s="23">
        <v>2</v>
      </c>
      <c r="P12" s="21"/>
      <c r="Q12" s="23">
        <v>2</v>
      </c>
      <c r="R12" s="16">
        <f t="shared" si="0"/>
        <v>0</v>
      </c>
      <c r="S12" s="24" t="s">
        <v>42</v>
      </c>
      <c r="U12" s="31" t="s">
        <v>76</v>
      </c>
      <c r="V12" s="83">
        <f t="shared" si="1"/>
        <v>4</v>
      </c>
    </row>
    <row r="13" spans="1:22" ht="18" customHeight="1" x14ac:dyDescent="0.35">
      <c r="A13" s="7">
        <f>A12+1</f>
        <v>3</v>
      </c>
      <c r="B13" s="93" t="s">
        <v>77</v>
      </c>
      <c r="C13" s="94">
        <v>2</v>
      </c>
      <c r="D13" s="7" t="s">
        <v>53</v>
      </c>
      <c r="E13" s="170" t="s">
        <v>108</v>
      </c>
      <c r="F13" s="19" t="s">
        <v>78</v>
      </c>
      <c r="G13" s="19" t="s">
        <v>27</v>
      </c>
      <c r="H13" s="20"/>
      <c r="I13" s="20"/>
      <c r="J13" s="73"/>
      <c r="K13" s="20" t="s">
        <v>28</v>
      </c>
      <c r="L13" s="20"/>
      <c r="M13" s="73">
        <v>7.8500000000000011E-3</v>
      </c>
      <c r="N13" s="97">
        <f>M13-(J12*Q12)</f>
        <v>6.8687500000000007E-3</v>
      </c>
      <c r="O13" s="23">
        <v>2</v>
      </c>
      <c r="P13" s="21">
        <v>50</v>
      </c>
      <c r="Q13" s="23">
        <v>1</v>
      </c>
      <c r="R13" s="16">
        <f t="shared" si="0"/>
        <v>100</v>
      </c>
      <c r="S13" s="24" t="s">
        <v>42</v>
      </c>
      <c r="U13" s="31" t="s">
        <v>76</v>
      </c>
      <c r="V13" s="83">
        <f t="shared" si="1"/>
        <v>2</v>
      </c>
    </row>
    <row r="14" spans="1:22" ht="18" customHeight="1" x14ac:dyDescent="0.35">
      <c r="A14" s="7">
        <f t="shared" ref="A14:A38" si="2">A13+1</f>
        <v>4</v>
      </c>
      <c r="B14" s="93" t="s">
        <v>77</v>
      </c>
      <c r="C14" s="94">
        <v>3</v>
      </c>
      <c r="D14" s="7" t="s">
        <v>53</v>
      </c>
      <c r="E14" s="170" t="s">
        <v>108</v>
      </c>
      <c r="F14" s="19" t="s">
        <v>78</v>
      </c>
      <c r="G14" s="19" t="s">
        <v>15</v>
      </c>
      <c r="H14" s="20">
        <v>0.2</v>
      </c>
      <c r="I14" s="20">
        <v>0.25</v>
      </c>
      <c r="J14" s="73">
        <f t="shared" ref="J14:J16" si="3">H14*I14</f>
        <v>0.05</v>
      </c>
      <c r="K14" s="20">
        <v>0.26</v>
      </c>
      <c r="L14" s="20">
        <v>0.31</v>
      </c>
      <c r="M14" s="73">
        <f t="shared" ref="M14:M15" si="4">K14*L14</f>
        <v>8.0600000000000005E-2</v>
      </c>
      <c r="N14" s="73"/>
      <c r="O14" s="23">
        <v>2</v>
      </c>
      <c r="P14" s="21"/>
      <c r="Q14" s="23">
        <v>2</v>
      </c>
      <c r="R14" s="16">
        <f t="shared" si="0"/>
        <v>0</v>
      </c>
      <c r="S14" s="24" t="s">
        <v>40</v>
      </c>
      <c r="T14" s="88"/>
      <c r="U14" s="31" t="s">
        <v>76</v>
      </c>
      <c r="V14" s="83">
        <f t="shared" si="1"/>
        <v>4</v>
      </c>
    </row>
    <row r="15" spans="1:22" ht="18" customHeight="1" x14ac:dyDescent="0.35">
      <c r="A15" s="7">
        <f t="shared" si="2"/>
        <v>5</v>
      </c>
      <c r="B15" s="93" t="s">
        <v>77</v>
      </c>
      <c r="C15" s="94">
        <v>4</v>
      </c>
      <c r="D15" s="7" t="s">
        <v>53</v>
      </c>
      <c r="E15" s="170" t="s">
        <v>108</v>
      </c>
      <c r="F15" s="19" t="s">
        <v>78</v>
      </c>
      <c r="G15" s="19" t="s">
        <v>15</v>
      </c>
      <c r="H15" s="20">
        <v>0.25</v>
      </c>
      <c r="I15" s="20">
        <v>0.3</v>
      </c>
      <c r="J15" s="73">
        <f t="shared" si="3"/>
        <v>7.4999999999999997E-2</v>
      </c>
      <c r="K15" s="20">
        <v>0.3</v>
      </c>
      <c r="L15" s="20">
        <v>0.35</v>
      </c>
      <c r="M15" s="73">
        <f t="shared" si="4"/>
        <v>0.105</v>
      </c>
      <c r="N15" s="73"/>
      <c r="O15" s="23">
        <v>2</v>
      </c>
      <c r="P15" s="21"/>
      <c r="Q15" s="23">
        <v>2</v>
      </c>
      <c r="R15" s="16">
        <f t="shared" si="0"/>
        <v>0</v>
      </c>
      <c r="S15" s="24" t="s">
        <v>40</v>
      </c>
      <c r="T15" s="88"/>
      <c r="U15" s="31" t="s">
        <v>76</v>
      </c>
      <c r="V15" s="83">
        <f t="shared" si="1"/>
        <v>4</v>
      </c>
    </row>
    <row r="16" spans="1:22" ht="18" customHeight="1" x14ac:dyDescent="0.35">
      <c r="A16" s="7">
        <f t="shared" si="2"/>
        <v>6</v>
      </c>
      <c r="B16" s="93" t="s">
        <v>77</v>
      </c>
      <c r="C16" s="94">
        <v>5</v>
      </c>
      <c r="D16" s="7" t="s">
        <v>53</v>
      </c>
      <c r="E16" s="170" t="s">
        <v>108</v>
      </c>
      <c r="F16" s="19" t="s">
        <v>78</v>
      </c>
      <c r="G16" s="19" t="s">
        <v>62</v>
      </c>
      <c r="H16" s="20">
        <v>0.05</v>
      </c>
      <c r="I16" s="20">
        <v>0.05</v>
      </c>
      <c r="J16" s="72">
        <f t="shared" si="3"/>
        <v>2.5000000000000005E-3</v>
      </c>
      <c r="K16" s="20"/>
      <c r="L16" s="20"/>
      <c r="M16" s="73"/>
      <c r="N16" s="73"/>
      <c r="O16" s="23">
        <v>2</v>
      </c>
      <c r="P16" s="21"/>
      <c r="Q16" s="23">
        <v>2</v>
      </c>
      <c r="R16" s="16">
        <f t="shared" si="0"/>
        <v>0</v>
      </c>
      <c r="S16" s="24" t="s">
        <v>41</v>
      </c>
      <c r="T16" s="88"/>
      <c r="U16" s="31" t="s">
        <v>76</v>
      </c>
      <c r="V16" s="83">
        <f t="shared" si="1"/>
        <v>4</v>
      </c>
    </row>
    <row r="17" spans="1:22" ht="18" customHeight="1" x14ac:dyDescent="0.35">
      <c r="A17" s="7">
        <f t="shared" si="2"/>
        <v>7</v>
      </c>
      <c r="B17" s="93" t="s">
        <v>77</v>
      </c>
      <c r="C17" s="94">
        <v>5</v>
      </c>
      <c r="D17" s="7" t="s">
        <v>53</v>
      </c>
      <c r="E17" s="170" t="s">
        <v>108</v>
      </c>
      <c r="F17" s="19" t="s">
        <v>78</v>
      </c>
      <c r="G17" s="19" t="s">
        <v>27</v>
      </c>
      <c r="H17" s="20"/>
      <c r="I17" s="20"/>
      <c r="J17" s="73"/>
      <c r="K17" s="20">
        <v>0.1</v>
      </c>
      <c r="L17" s="20">
        <v>0.1</v>
      </c>
      <c r="M17" s="73">
        <f t="shared" ref="M17" si="5">K17*L17</f>
        <v>1.0000000000000002E-2</v>
      </c>
      <c r="N17" s="97">
        <f>M17-(J16*Q16)</f>
        <v>5.000000000000001E-3</v>
      </c>
      <c r="O17" s="23">
        <v>2</v>
      </c>
      <c r="P17" s="21">
        <v>50</v>
      </c>
      <c r="Q17" s="23">
        <v>1</v>
      </c>
      <c r="R17" s="16">
        <f t="shared" si="0"/>
        <v>100</v>
      </c>
      <c r="S17" s="24" t="s">
        <v>41</v>
      </c>
      <c r="T17" s="88"/>
      <c r="U17" s="31" t="s">
        <v>76</v>
      </c>
      <c r="V17" s="83">
        <f t="shared" si="1"/>
        <v>2</v>
      </c>
    </row>
    <row r="18" spans="1:22" ht="18" customHeight="1" x14ac:dyDescent="0.35">
      <c r="A18" s="7">
        <f t="shared" si="2"/>
        <v>8</v>
      </c>
      <c r="B18" s="93" t="s">
        <v>77</v>
      </c>
      <c r="C18" s="94">
        <v>6</v>
      </c>
      <c r="D18" s="7" t="s">
        <v>53</v>
      </c>
      <c r="E18" s="170" t="s">
        <v>108</v>
      </c>
      <c r="F18" s="19" t="s">
        <v>78</v>
      </c>
      <c r="G18" s="19" t="s">
        <v>24</v>
      </c>
      <c r="H18" s="20" t="s">
        <v>30</v>
      </c>
      <c r="I18" s="20"/>
      <c r="J18" s="73"/>
      <c r="K18" s="20" t="s">
        <v>63</v>
      </c>
      <c r="L18" s="20"/>
      <c r="M18" s="73"/>
      <c r="N18" s="73"/>
      <c r="O18" s="23">
        <v>2</v>
      </c>
      <c r="P18" s="21"/>
      <c r="Q18" s="23">
        <v>15</v>
      </c>
      <c r="R18" s="16">
        <f t="shared" si="0"/>
        <v>0</v>
      </c>
      <c r="S18" s="24" t="s">
        <v>40</v>
      </c>
      <c r="T18" s="88"/>
      <c r="U18" s="31" t="s">
        <v>76</v>
      </c>
      <c r="V18" s="83">
        <f t="shared" si="1"/>
        <v>30</v>
      </c>
    </row>
    <row r="19" spans="1:22" ht="18" customHeight="1" x14ac:dyDescent="0.35">
      <c r="A19" s="7">
        <f t="shared" si="2"/>
        <v>9</v>
      </c>
      <c r="B19" s="93" t="s">
        <v>77</v>
      </c>
      <c r="C19" s="94">
        <v>7</v>
      </c>
      <c r="D19" s="7" t="s">
        <v>53</v>
      </c>
      <c r="E19" s="170" t="s">
        <v>108</v>
      </c>
      <c r="F19" s="19" t="s">
        <v>78</v>
      </c>
      <c r="G19" s="19" t="s">
        <v>26</v>
      </c>
      <c r="H19" s="20" t="s">
        <v>13</v>
      </c>
      <c r="I19" s="20"/>
      <c r="J19" s="75"/>
      <c r="K19" s="20" t="s">
        <v>28</v>
      </c>
      <c r="L19" s="20"/>
      <c r="M19" s="73"/>
      <c r="N19" s="73"/>
      <c r="O19" s="23">
        <v>2</v>
      </c>
      <c r="P19" s="21"/>
      <c r="Q19" s="23">
        <v>2</v>
      </c>
      <c r="R19" s="16">
        <f t="shared" si="0"/>
        <v>0</v>
      </c>
      <c r="S19" s="24" t="s">
        <v>43</v>
      </c>
      <c r="T19" s="88"/>
      <c r="U19" s="31" t="s">
        <v>76</v>
      </c>
      <c r="V19" s="83">
        <f t="shared" si="1"/>
        <v>4</v>
      </c>
    </row>
    <row r="20" spans="1:22" ht="18" customHeight="1" x14ac:dyDescent="0.35">
      <c r="A20" s="7">
        <f t="shared" si="2"/>
        <v>10</v>
      </c>
      <c r="B20" s="93" t="s">
        <v>77</v>
      </c>
      <c r="C20" s="94">
        <v>8</v>
      </c>
      <c r="D20" s="7" t="s">
        <v>53</v>
      </c>
      <c r="E20" s="170" t="s">
        <v>108</v>
      </c>
      <c r="F20" s="19" t="s">
        <v>78</v>
      </c>
      <c r="G20" s="19" t="s">
        <v>18</v>
      </c>
      <c r="H20" s="20" t="s">
        <v>13</v>
      </c>
      <c r="I20" s="20"/>
      <c r="J20" s="72"/>
      <c r="K20" s="20" t="s">
        <v>28</v>
      </c>
      <c r="L20" s="20"/>
      <c r="M20" s="73"/>
      <c r="N20" s="73"/>
      <c r="O20" s="23">
        <v>2</v>
      </c>
      <c r="P20" s="21"/>
      <c r="Q20" s="23">
        <v>1</v>
      </c>
      <c r="R20" s="16">
        <f t="shared" si="0"/>
        <v>0</v>
      </c>
      <c r="S20" s="24" t="s">
        <v>42</v>
      </c>
      <c r="T20" s="88"/>
      <c r="U20" s="31" t="s">
        <v>76</v>
      </c>
      <c r="V20" s="83">
        <f t="shared" si="1"/>
        <v>2</v>
      </c>
    </row>
    <row r="21" spans="1:22" ht="18" customHeight="1" x14ac:dyDescent="0.35">
      <c r="A21" s="7">
        <f t="shared" si="2"/>
        <v>11</v>
      </c>
      <c r="B21" s="93" t="s">
        <v>77</v>
      </c>
      <c r="C21" s="94">
        <v>9</v>
      </c>
      <c r="D21" s="7" t="s">
        <v>53</v>
      </c>
      <c r="E21" s="170" t="s">
        <v>108</v>
      </c>
      <c r="F21" s="19" t="s">
        <v>78</v>
      </c>
      <c r="G21" s="19" t="s">
        <v>24</v>
      </c>
      <c r="H21" s="20" t="s">
        <v>30</v>
      </c>
      <c r="I21" s="20"/>
      <c r="J21" s="73"/>
      <c r="K21" s="20" t="s">
        <v>63</v>
      </c>
      <c r="L21" s="20"/>
      <c r="M21" s="73"/>
      <c r="N21" s="73"/>
      <c r="O21" s="23">
        <v>2</v>
      </c>
      <c r="P21" s="21"/>
      <c r="Q21" s="23">
        <v>13</v>
      </c>
      <c r="R21" s="16">
        <f t="shared" si="0"/>
        <v>0</v>
      </c>
      <c r="S21" s="24" t="s">
        <v>40</v>
      </c>
      <c r="T21" s="88"/>
      <c r="U21" s="31" t="s">
        <v>76</v>
      </c>
      <c r="V21" s="83">
        <f t="shared" si="1"/>
        <v>26</v>
      </c>
    </row>
    <row r="22" spans="1:22" ht="18" customHeight="1" x14ac:dyDescent="0.35">
      <c r="A22" s="7">
        <f t="shared" si="2"/>
        <v>12</v>
      </c>
      <c r="B22" s="93" t="s">
        <v>77</v>
      </c>
      <c r="C22" s="94">
        <v>10</v>
      </c>
      <c r="D22" s="7" t="s">
        <v>53</v>
      </c>
      <c r="E22" s="170" t="s">
        <v>108</v>
      </c>
      <c r="F22" s="19" t="s">
        <v>78</v>
      </c>
      <c r="G22" s="19" t="s">
        <v>15</v>
      </c>
      <c r="H22" s="20">
        <v>0.2</v>
      </c>
      <c r="I22" s="20">
        <v>0.25</v>
      </c>
      <c r="J22" s="73">
        <f t="shared" ref="J22" si="6">H22*I22</f>
        <v>0.05</v>
      </c>
      <c r="K22" s="20"/>
      <c r="L22" s="20"/>
      <c r="M22" s="73"/>
      <c r="N22" s="73"/>
      <c r="O22" s="23">
        <v>2</v>
      </c>
      <c r="P22" s="21"/>
      <c r="Q22" s="23">
        <v>2</v>
      </c>
      <c r="R22" s="16">
        <f t="shared" si="0"/>
        <v>0</v>
      </c>
      <c r="S22" s="24" t="s">
        <v>74</v>
      </c>
      <c r="T22" s="88"/>
      <c r="U22" s="31" t="s">
        <v>76</v>
      </c>
      <c r="V22" s="83">
        <f t="shared" si="1"/>
        <v>4</v>
      </c>
    </row>
    <row r="23" spans="1:22" ht="18" customHeight="1" x14ac:dyDescent="0.35">
      <c r="A23" s="7">
        <f t="shared" si="2"/>
        <v>13</v>
      </c>
      <c r="B23" s="93" t="s">
        <v>77</v>
      </c>
      <c r="C23" s="94">
        <v>10</v>
      </c>
      <c r="D23" s="7" t="s">
        <v>53</v>
      </c>
      <c r="E23" s="170" t="s">
        <v>108</v>
      </c>
      <c r="F23" s="19" t="s">
        <v>78</v>
      </c>
      <c r="G23" s="19" t="s">
        <v>27</v>
      </c>
      <c r="H23" s="20"/>
      <c r="I23" s="20"/>
      <c r="J23" s="73"/>
      <c r="K23" s="20">
        <v>0.28000000000000003</v>
      </c>
      <c r="L23" s="20">
        <v>0.6</v>
      </c>
      <c r="M23" s="73">
        <f t="shared" ref="M23" si="7">K23*L23</f>
        <v>0.16800000000000001</v>
      </c>
      <c r="N23" s="97">
        <f>M23-(J22*Q22)</f>
        <v>6.8000000000000005E-2</v>
      </c>
      <c r="O23" s="23">
        <v>2</v>
      </c>
      <c r="P23" s="21">
        <v>95</v>
      </c>
      <c r="Q23" s="23">
        <v>1</v>
      </c>
      <c r="R23" s="16">
        <f t="shared" si="0"/>
        <v>190</v>
      </c>
      <c r="S23" s="24" t="s">
        <v>41</v>
      </c>
      <c r="T23" s="88"/>
      <c r="U23" s="31" t="s">
        <v>76</v>
      </c>
      <c r="V23" s="83">
        <f t="shared" si="1"/>
        <v>2</v>
      </c>
    </row>
    <row r="24" spans="1:22" ht="18" customHeight="1" x14ac:dyDescent="0.35">
      <c r="A24" s="7">
        <f t="shared" si="2"/>
        <v>14</v>
      </c>
      <c r="B24" s="93" t="s">
        <v>77</v>
      </c>
      <c r="C24" s="94">
        <v>11</v>
      </c>
      <c r="D24" s="7" t="s">
        <v>53</v>
      </c>
      <c r="E24" s="170" t="s">
        <v>108</v>
      </c>
      <c r="F24" s="19" t="s">
        <v>78</v>
      </c>
      <c r="G24" s="19" t="s">
        <v>16</v>
      </c>
      <c r="H24" s="20" t="s">
        <v>17</v>
      </c>
      <c r="I24" s="20"/>
      <c r="J24" s="73"/>
      <c r="K24" s="20" t="s">
        <v>31</v>
      </c>
      <c r="L24" s="20"/>
      <c r="M24" s="73"/>
      <c r="N24" s="73"/>
      <c r="O24" s="23">
        <v>2</v>
      </c>
      <c r="P24" s="21"/>
      <c r="Q24" s="23">
        <v>2</v>
      </c>
      <c r="R24" s="16">
        <f t="shared" si="0"/>
        <v>0</v>
      </c>
      <c r="S24" s="24" t="s">
        <v>40</v>
      </c>
      <c r="T24" s="88"/>
      <c r="U24" s="31" t="s">
        <v>76</v>
      </c>
      <c r="V24" s="83">
        <f t="shared" si="1"/>
        <v>4</v>
      </c>
    </row>
    <row r="25" spans="1:22" ht="18" customHeight="1" x14ac:dyDescent="0.35">
      <c r="A25" s="7">
        <f t="shared" si="2"/>
        <v>15</v>
      </c>
      <c r="B25" s="93" t="s">
        <v>77</v>
      </c>
      <c r="C25" s="94">
        <v>12</v>
      </c>
      <c r="D25" s="7" t="s">
        <v>53</v>
      </c>
      <c r="E25" s="170" t="s">
        <v>108</v>
      </c>
      <c r="F25" s="19" t="s">
        <v>78</v>
      </c>
      <c r="G25" s="19" t="s">
        <v>29</v>
      </c>
      <c r="H25" s="20" t="s">
        <v>13</v>
      </c>
      <c r="I25" s="20"/>
      <c r="J25" s="73"/>
      <c r="K25" s="20" t="s">
        <v>28</v>
      </c>
      <c r="L25" s="20"/>
      <c r="M25" s="73"/>
      <c r="N25" s="73"/>
      <c r="O25" s="23">
        <v>2</v>
      </c>
      <c r="P25" s="21"/>
      <c r="Q25" s="23">
        <v>1</v>
      </c>
      <c r="R25" s="16">
        <f t="shared" si="0"/>
        <v>0</v>
      </c>
      <c r="S25" s="24" t="s">
        <v>43</v>
      </c>
      <c r="T25" s="88"/>
      <c r="U25" s="31" t="s">
        <v>76</v>
      </c>
      <c r="V25" s="83">
        <f t="shared" si="1"/>
        <v>2</v>
      </c>
    </row>
    <row r="26" spans="1:22" ht="18" customHeight="1" x14ac:dyDescent="0.35">
      <c r="A26" s="7">
        <f t="shared" si="2"/>
        <v>16</v>
      </c>
      <c r="B26" s="93" t="s">
        <v>77</v>
      </c>
      <c r="C26" s="94">
        <v>13</v>
      </c>
      <c r="D26" s="7" t="s">
        <v>53</v>
      </c>
      <c r="E26" s="170" t="s">
        <v>108</v>
      </c>
      <c r="F26" s="19" t="s">
        <v>78</v>
      </c>
      <c r="G26" s="19" t="s">
        <v>26</v>
      </c>
      <c r="H26" s="20" t="s">
        <v>17</v>
      </c>
      <c r="I26" s="20"/>
      <c r="J26" s="73"/>
      <c r="K26" s="20" t="s">
        <v>31</v>
      </c>
      <c r="L26" s="20"/>
      <c r="M26" s="73"/>
      <c r="N26" s="73"/>
      <c r="O26" s="23">
        <v>2</v>
      </c>
      <c r="P26" s="21"/>
      <c r="Q26" s="23">
        <v>1</v>
      </c>
      <c r="R26" s="16">
        <f t="shared" si="0"/>
        <v>0</v>
      </c>
      <c r="S26" s="24" t="s">
        <v>43</v>
      </c>
      <c r="T26" s="88"/>
      <c r="U26" s="31" t="s">
        <v>76</v>
      </c>
      <c r="V26" s="83">
        <f t="shared" si="1"/>
        <v>2</v>
      </c>
    </row>
    <row r="27" spans="1:22" ht="18" customHeight="1" x14ac:dyDescent="0.35">
      <c r="A27" s="7">
        <f t="shared" si="2"/>
        <v>17</v>
      </c>
      <c r="B27" s="93" t="s">
        <v>77</v>
      </c>
      <c r="C27" s="94">
        <v>14</v>
      </c>
      <c r="D27" s="7" t="s">
        <v>53</v>
      </c>
      <c r="E27" s="170" t="s">
        <v>108</v>
      </c>
      <c r="F27" s="19" t="s">
        <v>78</v>
      </c>
      <c r="G27" s="19" t="s">
        <v>25</v>
      </c>
      <c r="H27" s="20" t="s">
        <v>17</v>
      </c>
      <c r="I27" s="20"/>
      <c r="J27" s="75"/>
      <c r="K27" s="20" t="s">
        <v>31</v>
      </c>
      <c r="L27" s="20"/>
      <c r="M27" s="73"/>
      <c r="N27" s="73"/>
      <c r="O27" s="23">
        <v>2</v>
      </c>
      <c r="P27" s="21"/>
      <c r="Q27" s="23">
        <v>3</v>
      </c>
      <c r="R27" s="16">
        <f t="shared" si="0"/>
        <v>0</v>
      </c>
      <c r="S27" s="24" t="s">
        <v>43</v>
      </c>
      <c r="T27" s="88"/>
      <c r="U27" s="31" t="s">
        <v>76</v>
      </c>
      <c r="V27" s="83">
        <f t="shared" si="1"/>
        <v>6</v>
      </c>
    </row>
    <row r="28" spans="1:22" ht="18" customHeight="1" x14ac:dyDescent="0.35">
      <c r="A28" s="7">
        <f t="shared" si="2"/>
        <v>18</v>
      </c>
      <c r="B28" s="93" t="s">
        <v>77</v>
      </c>
      <c r="C28" s="94">
        <v>15</v>
      </c>
      <c r="D28" s="7" t="s">
        <v>53</v>
      </c>
      <c r="E28" s="170" t="s">
        <v>108</v>
      </c>
      <c r="F28" s="19" t="s">
        <v>78</v>
      </c>
      <c r="G28" s="19" t="s">
        <v>18</v>
      </c>
      <c r="H28" s="20" t="s">
        <v>13</v>
      </c>
      <c r="I28" s="20"/>
      <c r="J28" s="73"/>
      <c r="K28" s="20" t="s">
        <v>28</v>
      </c>
      <c r="L28" s="20"/>
      <c r="M28" s="73"/>
      <c r="N28" s="73"/>
      <c r="O28" s="23">
        <v>2</v>
      </c>
      <c r="P28" s="21"/>
      <c r="Q28" s="23">
        <v>1</v>
      </c>
      <c r="R28" s="16">
        <f t="shared" si="0"/>
        <v>0</v>
      </c>
      <c r="S28" s="24" t="s">
        <v>42</v>
      </c>
      <c r="T28" s="88"/>
      <c r="U28" s="31" t="s">
        <v>76</v>
      </c>
      <c r="V28" s="83">
        <f t="shared" si="1"/>
        <v>2</v>
      </c>
    </row>
    <row r="29" spans="1:22" ht="18" customHeight="1" x14ac:dyDescent="0.35">
      <c r="A29" s="7">
        <f t="shared" si="2"/>
        <v>19</v>
      </c>
      <c r="B29" s="93" t="s">
        <v>77</v>
      </c>
      <c r="C29" s="94">
        <v>16</v>
      </c>
      <c r="D29" s="7" t="s">
        <v>53</v>
      </c>
      <c r="E29" s="170" t="s">
        <v>108</v>
      </c>
      <c r="F29" s="19" t="s">
        <v>78</v>
      </c>
      <c r="G29" s="19" t="s">
        <v>24</v>
      </c>
      <c r="H29" s="20" t="s">
        <v>30</v>
      </c>
      <c r="I29" s="20"/>
      <c r="J29" s="73"/>
      <c r="K29" s="20" t="s">
        <v>63</v>
      </c>
      <c r="L29" s="20"/>
      <c r="M29" s="73"/>
      <c r="N29" s="73"/>
      <c r="O29" s="23">
        <v>2</v>
      </c>
      <c r="P29" s="21"/>
      <c r="Q29" s="23">
        <v>7</v>
      </c>
      <c r="R29" s="16">
        <f t="shared" si="0"/>
        <v>0</v>
      </c>
      <c r="S29" s="24" t="s">
        <v>40</v>
      </c>
      <c r="T29" s="88"/>
      <c r="U29" s="31" t="s">
        <v>76</v>
      </c>
      <c r="V29" s="83">
        <f t="shared" si="1"/>
        <v>14</v>
      </c>
    </row>
    <row r="30" spans="1:22" ht="18" customHeight="1" x14ac:dyDescent="0.35">
      <c r="A30" s="7">
        <f t="shared" si="2"/>
        <v>20</v>
      </c>
      <c r="B30" s="93" t="s">
        <v>77</v>
      </c>
      <c r="C30" s="94">
        <v>17</v>
      </c>
      <c r="D30" s="7" t="s">
        <v>53</v>
      </c>
      <c r="E30" s="170" t="s">
        <v>108</v>
      </c>
      <c r="F30" s="19" t="s">
        <v>78</v>
      </c>
      <c r="G30" s="19" t="s">
        <v>15</v>
      </c>
      <c r="H30" s="20">
        <v>0.2</v>
      </c>
      <c r="I30" s="20">
        <v>0.2</v>
      </c>
      <c r="J30" s="73">
        <f t="shared" ref="J30" si="8">H30*I30</f>
        <v>4.0000000000000008E-2</v>
      </c>
      <c r="K30" s="20"/>
      <c r="L30" s="20"/>
      <c r="M30" s="73"/>
      <c r="N30" s="73"/>
      <c r="O30" s="23">
        <v>2</v>
      </c>
      <c r="P30" s="21"/>
      <c r="Q30" s="23">
        <v>2</v>
      </c>
      <c r="R30" s="16">
        <f t="shared" si="0"/>
        <v>0</v>
      </c>
      <c r="S30" s="24" t="s">
        <v>74</v>
      </c>
      <c r="T30" s="88"/>
      <c r="U30" s="31" t="s">
        <v>76</v>
      </c>
      <c r="V30" s="83">
        <f t="shared" si="1"/>
        <v>4</v>
      </c>
    </row>
    <row r="31" spans="1:22" ht="18" customHeight="1" x14ac:dyDescent="0.35">
      <c r="A31" s="7">
        <f t="shared" si="2"/>
        <v>21</v>
      </c>
      <c r="B31" s="93" t="s">
        <v>77</v>
      </c>
      <c r="C31" s="94">
        <v>18</v>
      </c>
      <c r="D31" s="7" t="s">
        <v>53</v>
      </c>
      <c r="E31" s="170" t="s">
        <v>108</v>
      </c>
      <c r="F31" s="19" t="s">
        <v>78</v>
      </c>
      <c r="G31" s="19" t="s">
        <v>16</v>
      </c>
      <c r="H31" s="20" t="s">
        <v>17</v>
      </c>
      <c r="I31" s="20"/>
      <c r="J31" s="72">
        <v>4.4156249999999994E-3</v>
      </c>
      <c r="K31" s="20"/>
      <c r="L31" s="20"/>
      <c r="M31" s="73"/>
      <c r="N31" s="73"/>
      <c r="O31" s="23">
        <v>2</v>
      </c>
      <c r="P31" s="21"/>
      <c r="Q31" s="23">
        <v>2</v>
      </c>
      <c r="R31" s="16">
        <f t="shared" si="0"/>
        <v>0</v>
      </c>
      <c r="S31" s="24" t="s">
        <v>74</v>
      </c>
      <c r="T31" s="88"/>
      <c r="U31" s="31" t="s">
        <v>76</v>
      </c>
      <c r="V31" s="83">
        <f t="shared" si="1"/>
        <v>4</v>
      </c>
    </row>
    <row r="32" spans="1:22" ht="18" customHeight="1" x14ac:dyDescent="0.35">
      <c r="A32" s="7">
        <f t="shared" si="2"/>
        <v>22</v>
      </c>
      <c r="B32" s="93" t="s">
        <v>77</v>
      </c>
      <c r="C32" s="94">
        <v>19</v>
      </c>
      <c r="D32" s="7" t="s">
        <v>53</v>
      </c>
      <c r="E32" s="170" t="s">
        <v>108</v>
      </c>
      <c r="F32" s="19" t="s">
        <v>78</v>
      </c>
      <c r="G32" s="19" t="s">
        <v>25</v>
      </c>
      <c r="H32" s="20" t="s">
        <v>17</v>
      </c>
      <c r="I32" s="20"/>
      <c r="J32" s="72">
        <v>4.4156249999999994E-3</v>
      </c>
      <c r="K32" s="20"/>
      <c r="L32" s="20"/>
      <c r="M32" s="73"/>
      <c r="N32" s="73"/>
      <c r="O32" s="23">
        <v>2</v>
      </c>
      <c r="P32" s="21"/>
      <c r="Q32" s="23">
        <v>3</v>
      </c>
      <c r="R32" s="16">
        <f t="shared" si="0"/>
        <v>0</v>
      </c>
      <c r="S32" s="24" t="s">
        <v>55</v>
      </c>
      <c r="T32" s="88"/>
      <c r="U32" s="31" t="s">
        <v>76</v>
      </c>
      <c r="V32" s="83">
        <f t="shared" si="1"/>
        <v>6</v>
      </c>
    </row>
    <row r="33" spans="1:22" ht="18" customHeight="1" x14ac:dyDescent="0.35">
      <c r="A33" s="7">
        <f t="shared" si="2"/>
        <v>23</v>
      </c>
      <c r="B33" s="93" t="s">
        <v>77</v>
      </c>
      <c r="C33" s="94">
        <v>20</v>
      </c>
      <c r="D33" s="7" t="s">
        <v>53</v>
      </c>
      <c r="E33" s="170" t="s">
        <v>108</v>
      </c>
      <c r="F33" s="19" t="s">
        <v>78</v>
      </c>
      <c r="G33" s="19" t="s">
        <v>18</v>
      </c>
      <c r="H33" s="20" t="s">
        <v>17</v>
      </c>
      <c r="I33" s="20"/>
      <c r="J33" s="72">
        <v>4.4156249999999994E-3</v>
      </c>
      <c r="K33" s="20"/>
      <c r="L33" s="20"/>
      <c r="M33" s="73"/>
      <c r="N33" s="73"/>
      <c r="O33" s="23">
        <v>2</v>
      </c>
      <c r="P33" s="21"/>
      <c r="Q33" s="23">
        <v>1</v>
      </c>
      <c r="R33" s="16">
        <f t="shared" si="0"/>
        <v>0</v>
      </c>
      <c r="S33" s="24" t="s">
        <v>41</v>
      </c>
      <c r="T33" s="88"/>
      <c r="U33" s="31" t="s">
        <v>76</v>
      </c>
      <c r="V33" s="83">
        <f t="shared" si="1"/>
        <v>2</v>
      </c>
    </row>
    <row r="34" spans="1:22" ht="18" customHeight="1" x14ac:dyDescent="0.35">
      <c r="A34" s="7">
        <f t="shared" si="2"/>
        <v>24</v>
      </c>
      <c r="B34" s="93" t="s">
        <v>77</v>
      </c>
      <c r="C34" s="94">
        <v>21</v>
      </c>
      <c r="D34" s="7" t="s">
        <v>53</v>
      </c>
      <c r="E34" s="170" t="s">
        <v>108</v>
      </c>
      <c r="F34" s="19" t="s">
        <v>78</v>
      </c>
      <c r="G34" s="19" t="s">
        <v>29</v>
      </c>
      <c r="H34" s="20" t="s">
        <v>17</v>
      </c>
      <c r="I34" s="20"/>
      <c r="J34" s="72">
        <v>4.4156249999999994E-3</v>
      </c>
      <c r="K34" s="20"/>
      <c r="L34" s="20"/>
      <c r="M34" s="73"/>
      <c r="N34" s="73"/>
      <c r="O34" s="23">
        <v>2</v>
      </c>
      <c r="P34" s="21"/>
      <c r="Q34" s="23">
        <v>1</v>
      </c>
      <c r="R34" s="16">
        <f t="shared" si="0"/>
        <v>0</v>
      </c>
      <c r="S34" s="24" t="s">
        <v>55</v>
      </c>
      <c r="T34" s="88"/>
      <c r="U34" s="31" t="s">
        <v>76</v>
      </c>
      <c r="V34" s="83">
        <f t="shared" si="1"/>
        <v>2</v>
      </c>
    </row>
    <row r="35" spans="1:22" ht="18" customHeight="1" x14ac:dyDescent="0.35">
      <c r="A35" s="7">
        <f t="shared" si="2"/>
        <v>25</v>
      </c>
      <c r="B35" s="93" t="s">
        <v>77</v>
      </c>
      <c r="C35" s="94">
        <v>21</v>
      </c>
      <c r="D35" s="7" t="s">
        <v>53</v>
      </c>
      <c r="E35" s="170" t="s">
        <v>108</v>
      </c>
      <c r="F35" s="19" t="s">
        <v>68</v>
      </c>
      <c r="G35" s="19" t="s">
        <v>27</v>
      </c>
      <c r="H35" s="20"/>
      <c r="I35" s="20"/>
      <c r="J35" s="73"/>
      <c r="K35" s="20">
        <v>0.88</v>
      </c>
      <c r="L35" s="20">
        <v>1.35</v>
      </c>
      <c r="M35" s="73">
        <f t="shared" ref="M35" si="9">K35*L35</f>
        <v>1.1880000000000002</v>
      </c>
      <c r="N35" s="97">
        <f>M35-(J34*Q34)-(J33*Q33)-(J32*Q32)-(J31*Q31)-(J30*Q30)</f>
        <v>1.0770906249999999</v>
      </c>
      <c r="O35" s="23">
        <v>2</v>
      </c>
      <c r="P35" s="21">
        <v>450</v>
      </c>
      <c r="Q35" s="23">
        <v>1</v>
      </c>
      <c r="R35" s="16">
        <f>O35*P35*Q35*N35</f>
        <v>969.38156249999986</v>
      </c>
      <c r="S35" s="24" t="s">
        <v>41</v>
      </c>
      <c r="T35" s="88"/>
      <c r="U35" s="31" t="s">
        <v>76</v>
      </c>
      <c r="V35" s="83">
        <f>O35*Q35*N35</f>
        <v>2.1541812499999997</v>
      </c>
    </row>
    <row r="36" spans="1:22" ht="18" customHeight="1" x14ac:dyDescent="0.35">
      <c r="A36" s="7">
        <f t="shared" si="2"/>
        <v>26</v>
      </c>
      <c r="B36" s="93" t="s">
        <v>77</v>
      </c>
      <c r="C36" s="94">
        <v>22</v>
      </c>
      <c r="D36" s="7" t="s">
        <v>53</v>
      </c>
      <c r="E36" s="170" t="s">
        <v>108</v>
      </c>
      <c r="F36" s="19" t="s">
        <v>68</v>
      </c>
      <c r="G36" s="19" t="s">
        <v>18</v>
      </c>
      <c r="H36" s="20" t="s">
        <v>19</v>
      </c>
      <c r="I36" s="20"/>
      <c r="J36" s="73"/>
      <c r="K36" s="20" t="s">
        <v>13</v>
      </c>
      <c r="L36" s="20"/>
      <c r="M36" s="73"/>
      <c r="N36" s="73"/>
      <c r="O36" s="23">
        <v>2</v>
      </c>
      <c r="P36" s="21"/>
      <c r="Q36" s="23">
        <v>1</v>
      </c>
      <c r="R36" s="16">
        <f t="shared" si="0"/>
        <v>0</v>
      </c>
      <c r="S36" s="24" t="s">
        <v>42</v>
      </c>
      <c r="T36" s="88"/>
      <c r="U36" s="31" t="s">
        <v>76</v>
      </c>
      <c r="V36" s="83">
        <f t="shared" si="1"/>
        <v>2</v>
      </c>
    </row>
    <row r="37" spans="1:22" ht="18" customHeight="1" x14ac:dyDescent="0.35">
      <c r="A37" s="7">
        <f t="shared" si="2"/>
        <v>27</v>
      </c>
      <c r="B37" s="93" t="s">
        <v>77</v>
      </c>
      <c r="C37" s="94">
        <v>23</v>
      </c>
      <c r="D37" s="7" t="s">
        <v>53</v>
      </c>
      <c r="E37" s="170" t="s">
        <v>108</v>
      </c>
      <c r="F37" s="19" t="s">
        <v>68</v>
      </c>
      <c r="G37" s="19" t="s">
        <v>18</v>
      </c>
      <c r="H37" s="20" t="s">
        <v>17</v>
      </c>
      <c r="I37" s="20"/>
      <c r="J37" s="73"/>
      <c r="K37" s="20" t="s">
        <v>31</v>
      </c>
      <c r="L37" s="20"/>
      <c r="M37" s="73"/>
      <c r="N37" s="73"/>
      <c r="O37" s="23">
        <v>2</v>
      </c>
      <c r="P37" s="21"/>
      <c r="Q37" s="23">
        <v>2</v>
      </c>
      <c r="R37" s="16">
        <f t="shared" si="0"/>
        <v>0</v>
      </c>
      <c r="S37" s="24" t="s">
        <v>42</v>
      </c>
      <c r="T37" s="88"/>
      <c r="U37" s="31" t="s">
        <v>76</v>
      </c>
      <c r="V37" s="83">
        <f t="shared" si="1"/>
        <v>4</v>
      </c>
    </row>
    <row r="38" spans="1:22" ht="18" customHeight="1" x14ac:dyDescent="0.35">
      <c r="A38" s="7">
        <f t="shared" si="2"/>
        <v>28</v>
      </c>
      <c r="B38" s="93" t="s">
        <v>77</v>
      </c>
      <c r="C38" s="94">
        <v>24</v>
      </c>
      <c r="D38" s="7" t="s">
        <v>53</v>
      </c>
      <c r="E38" s="170" t="s">
        <v>108</v>
      </c>
      <c r="F38" s="19" t="s">
        <v>68</v>
      </c>
      <c r="G38" s="19" t="s">
        <v>24</v>
      </c>
      <c r="H38" s="20" t="s">
        <v>30</v>
      </c>
      <c r="I38" s="20"/>
      <c r="J38" s="73"/>
      <c r="K38" s="20" t="s">
        <v>63</v>
      </c>
      <c r="L38" s="20"/>
      <c r="M38" s="73"/>
      <c r="N38" s="73"/>
      <c r="O38" s="23">
        <v>2</v>
      </c>
      <c r="P38" s="21"/>
      <c r="Q38" s="23">
        <v>6</v>
      </c>
      <c r="R38" s="16">
        <f t="shared" si="0"/>
        <v>0</v>
      </c>
      <c r="S38" s="24" t="s">
        <v>40</v>
      </c>
      <c r="T38" s="88"/>
      <c r="U38" s="31" t="s">
        <v>76</v>
      </c>
      <c r="V38" s="83">
        <f t="shared" si="1"/>
        <v>12</v>
      </c>
    </row>
    <row r="39" spans="1:22" ht="18" customHeight="1" x14ac:dyDescent="0.35">
      <c r="U39" s="31" t="s">
        <v>76</v>
      </c>
    </row>
    <row r="40" spans="1:22" ht="18" customHeight="1" x14ac:dyDescent="0.35">
      <c r="A40" s="8" t="s">
        <v>75</v>
      </c>
      <c r="B40" s="92"/>
      <c r="C40" s="95"/>
      <c r="U40" s="31" t="s">
        <v>76</v>
      </c>
    </row>
    <row r="41" spans="1:22" ht="18" customHeight="1" x14ac:dyDescent="0.35">
      <c r="A41" s="7">
        <v>1</v>
      </c>
      <c r="B41" s="93" t="s">
        <v>79</v>
      </c>
      <c r="C41" s="94">
        <v>25</v>
      </c>
      <c r="D41" s="7" t="s">
        <v>53</v>
      </c>
      <c r="E41" s="170" t="s">
        <v>108</v>
      </c>
      <c r="F41" s="19" t="s">
        <v>78</v>
      </c>
      <c r="G41" s="19" t="s">
        <v>29</v>
      </c>
      <c r="H41" s="20" t="s">
        <v>17</v>
      </c>
      <c r="I41" s="20"/>
      <c r="J41" s="73"/>
      <c r="K41" s="20" t="s">
        <v>31</v>
      </c>
      <c r="L41" s="20"/>
      <c r="M41" s="73"/>
      <c r="N41" s="73"/>
      <c r="O41" s="23">
        <v>1</v>
      </c>
      <c r="P41" s="21"/>
      <c r="Q41" s="23">
        <v>1</v>
      </c>
      <c r="R41" s="16">
        <f t="shared" ref="R41:R73" si="10">O41*P41*Q41</f>
        <v>0</v>
      </c>
      <c r="S41" s="24" t="s">
        <v>43</v>
      </c>
      <c r="T41" s="35" t="s">
        <v>79</v>
      </c>
      <c r="U41" s="31" t="s">
        <v>76</v>
      </c>
      <c r="V41" s="83">
        <f t="shared" ref="V41:V73" si="11">O41*Q41</f>
        <v>1</v>
      </c>
    </row>
    <row r="42" spans="1:22" ht="18" customHeight="1" x14ac:dyDescent="0.35">
      <c r="A42" s="7">
        <f>A41+1</f>
        <v>2</v>
      </c>
      <c r="B42" s="93" t="s">
        <v>79</v>
      </c>
      <c r="C42" s="94">
        <v>26</v>
      </c>
      <c r="D42" s="7" t="s">
        <v>53</v>
      </c>
      <c r="E42" s="170" t="s">
        <v>108</v>
      </c>
      <c r="F42" s="19" t="s">
        <v>78</v>
      </c>
      <c r="G42" s="19" t="s">
        <v>16</v>
      </c>
      <c r="H42" s="20" t="s">
        <v>17</v>
      </c>
      <c r="I42" s="20"/>
      <c r="J42" s="73"/>
      <c r="K42" s="20" t="s">
        <v>31</v>
      </c>
      <c r="L42" s="20"/>
      <c r="M42" s="73"/>
      <c r="N42" s="73"/>
      <c r="O42" s="23">
        <v>1</v>
      </c>
      <c r="P42" s="21"/>
      <c r="Q42" s="23">
        <v>1</v>
      </c>
      <c r="R42" s="16">
        <f t="shared" si="10"/>
        <v>0</v>
      </c>
      <c r="S42" s="24" t="s">
        <v>40</v>
      </c>
      <c r="U42" s="31" t="s">
        <v>76</v>
      </c>
      <c r="V42" s="83">
        <f t="shared" si="11"/>
        <v>1</v>
      </c>
    </row>
    <row r="43" spans="1:22" ht="18" customHeight="1" x14ac:dyDescent="0.35">
      <c r="A43" s="7">
        <f t="shared" ref="A43:A73" si="12">A42+1</f>
        <v>3</v>
      </c>
      <c r="B43" s="93" t="s">
        <v>79</v>
      </c>
      <c r="C43" s="94">
        <v>27</v>
      </c>
      <c r="D43" s="7" t="s">
        <v>53</v>
      </c>
      <c r="E43" s="170" t="s">
        <v>108</v>
      </c>
      <c r="F43" s="19" t="s">
        <v>78</v>
      </c>
      <c r="G43" s="19" t="s">
        <v>16</v>
      </c>
      <c r="H43" s="20" t="s">
        <v>17</v>
      </c>
      <c r="I43" s="20"/>
      <c r="J43" s="72">
        <v>4.4156249999999994E-3</v>
      </c>
      <c r="K43" s="20"/>
      <c r="L43" s="20"/>
      <c r="M43" s="73"/>
      <c r="N43" s="73"/>
      <c r="O43" s="23">
        <v>1</v>
      </c>
      <c r="P43" s="21"/>
      <c r="Q43" s="23">
        <v>1</v>
      </c>
      <c r="R43" s="16">
        <f t="shared" si="10"/>
        <v>0</v>
      </c>
      <c r="S43" s="24" t="s">
        <v>40</v>
      </c>
      <c r="T43" s="88"/>
      <c r="U43" s="31" t="s">
        <v>76</v>
      </c>
      <c r="V43" s="83">
        <f t="shared" si="11"/>
        <v>1</v>
      </c>
    </row>
    <row r="44" spans="1:22" ht="18" customHeight="1" x14ac:dyDescent="0.35">
      <c r="A44" s="7">
        <f t="shared" si="12"/>
        <v>4</v>
      </c>
      <c r="B44" s="93" t="s">
        <v>79</v>
      </c>
      <c r="C44" s="94">
        <v>28</v>
      </c>
      <c r="D44" s="7" t="s">
        <v>53</v>
      </c>
      <c r="E44" s="170" t="s">
        <v>108</v>
      </c>
      <c r="F44" s="19" t="s">
        <v>78</v>
      </c>
      <c r="G44" s="19" t="s">
        <v>62</v>
      </c>
      <c r="H44" s="20">
        <v>0.05</v>
      </c>
      <c r="I44" s="20">
        <v>0.05</v>
      </c>
      <c r="J44" s="73">
        <v>0.01</v>
      </c>
      <c r="K44" s="20"/>
      <c r="L44" s="20"/>
      <c r="M44" s="73"/>
      <c r="N44" s="73"/>
      <c r="O44" s="23">
        <v>1</v>
      </c>
      <c r="P44" s="21"/>
      <c r="Q44" s="23">
        <v>2</v>
      </c>
      <c r="R44" s="16">
        <f t="shared" si="10"/>
        <v>0</v>
      </c>
      <c r="S44" s="24" t="s">
        <v>41</v>
      </c>
      <c r="T44" s="88"/>
      <c r="U44" s="31" t="s">
        <v>76</v>
      </c>
      <c r="V44" s="83">
        <f t="shared" si="11"/>
        <v>2</v>
      </c>
    </row>
    <row r="45" spans="1:22" ht="18" customHeight="1" x14ac:dyDescent="0.35">
      <c r="A45" s="7">
        <f t="shared" si="12"/>
        <v>5</v>
      </c>
      <c r="B45" s="93" t="s">
        <v>79</v>
      </c>
      <c r="C45" s="94">
        <v>29</v>
      </c>
      <c r="D45" s="7" t="s">
        <v>53</v>
      </c>
      <c r="E45" s="170" t="s">
        <v>108</v>
      </c>
      <c r="F45" s="19" t="s">
        <v>78</v>
      </c>
      <c r="G45" s="19" t="s">
        <v>24</v>
      </c>
      <c r="H45" s="20" t="s">
        <v>30</v>
      </c>
      <c r="I45" s="20"/>
      <c r="J45" s="75">
        <v>1.3266499999999999E-4</v>
      </c>
      <c r="K45" s="20"/>
      <c r="L45" s="20"/>
      <c r="M45" s="73"/>
      <c r="N45" s="73"/>
      <c r="O45" s="23">
        <v>1</v>
      </c>
      <c r="P45" s="21"/>
      <c r="Q45" s="23">
        <v>3</v>
      </c>
      <c r="R45" s="16">
        <f t="shared" si="10"/>
        <v>0</v>
      </c>
      <c r="S45" s="24" t="s">
        <v>74</v>
      </c>
      <c r="T45" s="88"/>
      <c r="U45" s="31" t="s">
        <v>76</v>
      </c>
      <c r="V45" s="83">
        <f t="shared" si="11"/>
        <v>3</v>
      </c>
    </row>
    <row r="46" spans="1:22" ht="18" customHeight="1" x14ac:dyDescent="0.35">
      <c r="A46" s="7">
        <f t="shared" si="12"/>
        <v>6</v>
      </c>
      <c r="B46" s="93" t="s">
        <v>79</v>
      </c>
      <c r="C46" s="94">
        <v>29</v>
      </c>
      <c r="D46" s="7" t="s">
        <v>53</v>
      </c>
      <c r="E46" s="170" t="s">
        <v>108</v>
      </c>
      <c r="F46" s="19" t="s">
        <v>78</v>
      </c>
      <c r="G46" s="19" t="s">
        <v>27</v>
      </c>
      <c r="H46" s="20"/>
      <c r="I46" s="20"/>
      <c r="J46" s="73"/>
      <c r="K46" s="20">
        <v>0.4</v>
      </c>
      <c r="L46" s="20">
        <v>0.4</v>
      </c>
      <c r="M46" s="73">
        <f t="shared" ref="M46" si="13">K46*L46</f>
        <v>0.16000000000000003</v>
      </c>
      <c r="N46" s="97">
        <f>M46-(J45*Q45)-(J44*Q44)-(J43*Q43)</f>
        <v>0.13518638000000002</v>
      </c>
      <c r="O46" s="23">
        <v>1</v>
      </c>
      <c r="P46" s="21">
        <v>150</v>
      </c>
      <c r="Q46" s="23">
        <v>1</v>
      </c>
      <c r="R46" s="16">
        <f t="shared" si="10"/>
        <v>150</v>
      </c>
      <c r="S46" s="24" t="s">
        <v>41</v>
      </c>
      <c r="T46" s="88"/>
      <c r="U46" s="31" t="s">
        <v>76</v>
      </c>
      <c r="V46" s="83">
        <f t="shared" si="11"/>
        <v>1</v>
      </c>
    </row>
    <row r="47" spans="1:22" ht="18" customHeight="1" x14ac:dyDescent="0.35">
      <c r="A47" s="7">
        <f t="shared" si="12"/>
        <v>7</v>
      </c>
      <c r="B47" s="93" t="s">
        <v>79</v>
      </c>
      <c r="C47" s="94">
        <v>30</v>
      </c>
      <c r="D47" s="7" t="s">
        <v>53</v>
      </c>
      <c r="E47" s="170" t="s">
        <v>108</v>
      </c>
      <c r="F47" s="19" t="s">
        <v>78</v>
      </c>
      <c r="G47" s="19" t="s">
        <v>15</v>
      </c>
      <c r="H47" s="20">
        <v>0.25</v>
      </c>
      <c r="I47" s="20">
        <v>0.25</v>
      </c>
      <c r="J47" s="73">
        <f t="shared" ref="J47" si="14">H47*I47</f>
        <v>6.25E-2</v>
      </c>
      <c r="K47" s="20"/>
      <c r="L47" s="20"/>
      <c r="M47" s="73"/>
      <c r="N47" s="73"/>
      <c r="O47" s="23">
        <v>1</v>
      </c>
      <c r="P47" s="21"/>
      <c r="Q47" s="23">
        <v>1</v>
      </c>
      <c r="R47" s="16">
        <f t="shared" si="10"/>
        <v>0</v>
      </c>
      <c r="S47" s="24" t="s">
        <v>74</v>
      </c>
      <c r="T47" s="88"/>
      <c r="U47" s="31" t="s">
        <v>76</v>
      </c>
      <c r="V47" s="83">
        <f t="shared" si="11"/>
        <v>1</v>
      </c>
    </row>
    <row r="48" spans="1:22" ht="18" customHeight="1" x14ac:dyDescent="0.35">
      <c r="A48" s="7">
        <f t="shared" si="12"/>
        <v>8</v>
      </c>
      <c r="B48" s="93" t="s">
        <v>79</v>
      </c>
      <c r="C48" s="94">
        <v>30</v>
      </c>
      <c r="D48" s="7" t="s">
        <v>53</v>
      </c>
      <c r="E48" s="170" t="s">
        <v>108</v>
      </c>
      <c r="F48" s="19" t="s">
        <v>78</v>
      </c>
      <c r="G48" s="19" t="s">
        <v>27</v>
      </c>
      <c r="H48" s="20"/>
      <c r="I48" s="20"/>
      <c r="J48" s="73"/>
      <c r="K48" s="20">
        <v>0.3</v>
      </c>
      <c r="L48" s="20">
        <v>0.38</v>
      </c>
      <c r="M48" s="73">
        <f t="shared" ref="M48" si="15">K48*L48</f>
        <v>0.11399999999999999</v>
      </c>
      <c r="N48" s="97">
        <f>M48-(J47*Q47)</f>
        <v>5.149999999999999E-2</v>
      </c>
      <c r="O48" s="23">
        <v>1</v>
      </c>
      <c r="P48" s="21">
        <v>50</v>
      </c>
      <c r="Q48" s="23">
        <v>1</v>
      </c>
      <c r="R48" s="16">
        <f t="shared" si="10"/>
        <v>50</v>
      </c>
      <c r="S48" s="24" t="s">
        <v>41</v>
      </c>
      <c r="T48" s="88"/>
      <c r="U48" s="31" t="s">
        <v>76</v>
      </c>
      <c r="V48" s="83">
        <f t="shared" si="11"/>
        <v>1</v>
      </c>
    </row>
    <row r="49" spans="1:22" ht="18" customHeight="1" x14ac:dyDescent="0.35">
      <c r="A49" s="7">
        <f t="shared" si="12"/>
        <v>9</v>
      </c>
      <c r="B49" s="93" t="s">
        <v>79</v>
      </c>
      <c r="C49" s="94">
        <v>31</v>
      </c>
      <c r="D49" s="7" t="s">
        <v>53</v>
      </c>
      <c r="E49" s="170" t="s">
        <v>108</v>
      </c>
      <c r="F49" s="19" t="s">
        <v>78</v>
      </c>
      <c r="G49" s="19" t="s">
        <v>25</v>
      </c>
      <c r="H49" s="20" t="s">
        <v>13</v>
      </c>
      <c r="I49" s="20"/>
      <c r="J49" s="73"/>
      <c r="K49" s="20" t="s">
        <v>28</v>
      </c>
      <c r="L49" s="20"/>
      <c r="M49" s="73"/>
      <c r="N49" s="73"/>
      <c r="O49" s="23">
        <v>1</v>
      </c>
      <c r="P49" s="21"/>
      <c r="Q49" s="23">
        <v>3</v>
      </c>
      <c r="R49" s="16">
        <f t="shared" si="10"/>
        <v>0</v>
      </c>
      <c r="S49" s="24" t="s">
        <v>43</v>
      </c>
      <c r="T49" s="88"/>
      <c r="U49" s="31" t="s">
        <v>76</v>
      </c>
      <c r="V49" s="83">
        <f t="shared" si="11"/>
        <v>3</v>
      </c>
    </row>
    <row r="50" spans="1:22" ht="18" customHeight="1" x14ac:dyDescent="0.35">
      <c r="A50" s="7">
        <f t="shared" si="12"/>
        <v>10</v>
      </c>
      <c r="B50" s="93" t="s">
        <v>79</v>
      </c>
      <c r="C50" s="94">
        <v>32</v>
      </c>
      <c r="D50" s="7" t="s">
        <v>53</v>
      </c>
      <c r="E50" s="170" t="s">
        <v>108</v>
      </c>
      <c r="F50" s="19" t="s">
        <v>78</v>
      </c>
      <c r="G50" s="19" t="s">
        <v>26</v>
      </c>
      <c r="H50" s="20" t="s">
        <v>21</v>
      </c>
      <c r="I50" s="20"/>
      <c r="J50" s="73"/>
      <c r="K50" s="20" t="s">
        <v>48</v>
      </c>
      <c r="L50" s="20"/>
      <c r="M50" s="73"/>
      <c r="N50" s="73"/>
      <c r="O50" s="23">
        <v>1</v>
      </c>
      <c r="P50" s="21"/>
      <c r="Q50" s="23">
        <v>1</v>
      </c>
      <c r="R50" s="16">
        <f t="shared" si="10"/>
        <v>0</v>
      </c>
      <c r="S50" s="24" t="s">
        <v>43</v>
      </c>
      <c r="T50" s="88"/>
      <c r="U50" s="31" t="s">
        <v>76</v>
      </c>
      <c r="V50" s="83">
        <f t="shared" si="11"/>
        <v>1</v>
      </c>
    </row>
    <row r="51" spans="1:22" ht="18" customHeight="1" x14ac:dyDescent="0.35">
      <c r="A51" s="7">
        <f t="shared" si="12"/>
        <v>11</v>
      </c>
      <c r="B51" s="93" t="s">
        <v>79</v>
      </c>
      <c r="C51" s="94">
        <v>33</v>
      </c>
      <c r="D51" s="7" t="s">
        <v>53</v>
      </c>
      <c r="E51" s="170" t="s">
        <v>108</v>
      </c>
      <c r="F51" s="19" t="s">
        <v>78</v>
      </c>
      <c r="G51" s="19" t="s">
        <v>16</v>
      </c>
      <c r="H51" s="20" t="s">
        <v>17</v>
      </c>
      <c r="I51" s="20"/>
      <c r="J51" s="72">
        <v>4.4156249999999994E-3</v>
      </c>
      <c r="K51" s="20"/>
      <c r="L51" s="20"/>
      <c r="M51" s="73"/>
      <c r="N51" s="73"/>
      <c r="O51" s="23">
        <v>2</v>
      </c>
      <c r="P51" s="21"/>
      <c r="Q51" s="23">
        <v>2</v>
      </c>
      <c r="R51" s="16">
        <f t="shared" si="10"/>
        <v>0</v>
      </c>
      <c r="S51" s="24" t="s">
        <v>74</v>
      </c>
      <c r="T51" s="88"/>
      <c r="U51" s="31" t="s">
        <v>76</v>
      </c>
      <c r="V51" s="83">
        <f t="shared" si="11"/>
        <v>4</v>
      </c>
    </row>
    <row r="52" spans="1:22" ht="18" customHeight="1" x14ac:dyDescent="0.35">
      <c r="A52" s="7">
        <f t="shared" si="12"/>
        <v>12</v>
      </c>
      <c r="B52" s="93" t="s">
        <v>79</v>
      </c>
      <c r="C52" s="94">
        <v>34</v>
      </c>
      <c r="D52" s="7" t="s">
        <v>53</v>
      </c>
      <c r="E52" s="170" t="s">
        <v>108</v>
      </c>
      <c r="F52" s="19" t="s">
        <v>78</v>
      </c>
      <c r="G52" s="19" t="s">
        <v>24</v>
      </c>
      <c r="H52" s="20" t="s">
        <v>30</v>
      </c>
      <c r="I52" s="20"/>
      <c r="J52" s="75">
        <v>1.3266499999999999E-4</v>
      </c>
      <c r="K52" s="20"/>
      <c r="L52" s="20"/>
      <c r="M52" s="73"/>
      <c r="N52" s="73"/>
      <c r="O52" s="23">
        <v>2</v>
      </c>
      <c r="P52" s="21"/>
      <c r="Q52" s="23">
        <v>6</v>
      </c>
      <c r="R52" s="16">
        <f t="shared" si="10"/>
        <v>0</v>
      </c>
      <c r="S52" s="24" t="s">
        <v>74</v>
      </c>
      <c r="T52" s="88"/>
      <c r="U52" s="31" t="s">
        <v>76</v>
      </c>
      <c r="V52" s="83">
        <f t="shared" si="11"/>
        <v>12</v>
      </c>
    </row>
    <row r="53" spans="1:22" ht="18" customHeight="1" x14ac:dyDescent="0.35">
      <c r="A53" s="7">
        <f t="shared" si="12"/>
        <v>13</v>
      </c>
      <c r="B53" s="93" t="s">
        <v>79</v>
      </c>
      <c r="C53" s="94">
        <v>34</v>
      </c>
      <c r="D53" s="7" t="s">
        <v>53</v>
      </c>
      <c r="E53" s="170" t="s">
        <v>108</v>
      </c>
      <c r="F53" s="19" t="s">
        <v>78</v>
      </c>
      <c r="G53" s="19" t="s">
        <v>27</v>
      </c>
      <c r="H53" s="20"/>
      <c r="I53" s="20"/>
      <c r="J53" s="73"/>
      <c r="K53" s="20">
        <v>0.3</v>
      </c>
      <c r="L53" s="20">
        <v>0.3</v>
      </c>
      <c r="M53" s="73">
        <f t="shared" ref="M53" si="16">K53*L53</f>
        <v>0.09</v>
      </c>
      <c r="N53" s="97">
        <f>M53-(J52*Q52)-(J51*Q51)</f>
        <v>8.0372760000000001E-2</v>
      </c>
      <c r="O53" s="23">
        <v>2</v>
      </c>
      <c r="P53" s="21">
        <v>95</v>
      </c>
      <c r="Q53" s="23">
        <v>1</v>
      </c>
      <c r="R53" s="16">
        <f t="shared" si="10"/>
        <v>190</v>
      </c>
      <c r="S53" s="24" t="s">
        <v>41</v>
      </c>
      <c r="T53" s="88"/>
      <c r="U53" s="31" t="s">
        <v>76</v>
      </c>
      <c r="V53" s="83">
        <f t="shared" si="11"/>
        <v>2</v>
      </c>
    </row>
    <row r="54" spans="1:22" ht="18" customHeight="1" x14ac:dyDescent="0.35">
      <c r="A54" s="7">
        <f t="shared" si="12"/>
        <v>14</v>
      </c>
      <c r="B54" s="93" t="s">
        <v>79</v>
      </c>
      <c r="C54" s="94">
        <v>35</v>
      </c>
      <c r="D54" s="7" t="s">
        <v>53</v>
      </c>
      <c r="E54" s="170" t="s">
        <v>108</v>
      </c>
      <c r="F54" s="19" t="s">
        <v>78</v>
      </c>
      <c r="G54" s="19" t="s">
        <v>15</v>
      </c>
      <c r="H54" s="20">
        <v>0.25</v>
      </c>
      <c r="I54" s="20">
        <v>0.4</v>
      </c>
      <c r="J54" s="73">
        <f t="shared" ref="J54" si="17">H54*I54</f>
        <v>0.1</v>
      </c>
      <c r="K54" s="20"/>
      <c r="L54" s="20"/>
      <c r="M54" s="73"/>
      <c r="N54" s="73"/>
      <c r="O54" s="23">
        <v>2</v>
      </c>
      <c r="P54" s="21"/>
      <c r="Q54" s="23">
        <v>1</v>
      </c>
      <c r="R54" s="16">
        <f t="shared" si="10"/>
        <v>0</v>
      </c>
      <c r="S54" s="24" t="s">
        <v>74</v>
      </c>
      <c r="T54" s="88"/>
      <c r="U54" s="31" t="s">
        <v>76</v>
      </c>
      <c r="V54" s="83">
        <f t="shared" si="11"/>
        <v>2</v>
      </c>
    </row>
    <row r="55" spans="1:22" ht="18" customHeight="1" x14ac:dyDescent="0.35">
      <c r="A55" s="7">
        <f t="shared" si="12"/>
        <v>15</v>
      </c>
      <c r="B55" s="93" t="s">
        <v>79</v>
      </c>
      <c r="C55" s="94">
        <v>35</v>
      </c>
      <c r="D55" s="7" t="s">
        <v>53</v>
      </c>
      <c r="E55" s="170" t="s">
        <v>108</v>
      </c>
      <c r="F55" s="19" t="s">
        <v>78</v>
      </c>
      <c r="G55" s="19" t="s">
        <v>27</v>
      </c>
      <c r="H55" s="20"/>
      <c r="I55" s="20"/>
      <c r="J55" s="73"/>
      <c r="K55" s="20">
        <v>0.3</v>
      </c>
      <c r="L55" s="20">
        <v>0.46</v>
      </c>
      <c r="M55" s="73">
        <f t="shared" ref="M55" si="18">K55*L55</f>
        <v>0.13800000000000001</v>
      </c>
      <c r="N55" s="97">
        <f>M55-(J54*Q54)</f>
        <v>3.8000000000000006E-2</v>
      </c>
      <c r="O55" s="23">
        <v>2</v>
      </c>
      <c r="P55" s="21">
        <v>50</v>
      </c>
      <c r="Q55" s="23">
        <v>1</v>
      </c>
      <c r="R55" s="16">
        <f t="shared" si="10"/>
        <v>100</v>
      </c>
      <c r="S55" s="24" t="s">
        <v>41</v>
      </c>
      <c r="T55" s="88"/>
      <c r="U55" s="31" t="s">
        <v>76</v>
      </c>
      <c r="V55" s="83">
        <f t="shared" si="11"/>
        <v>2</v>
      </c>
    </row>
    <row r="56" spans="1:22" ht="18" customHeight="1" x14ac:dyDescent="0.35">
      <c r="A56" s="7">
        <f t="shared" si="12"/>
        <v>16</v>
      </c>
      <c r="B56" s="93" t="s">
        <v>79</v>
      </c>
      <c r="C56" s="94">
        <v>36</v>
      </c>
      <c r="D56" s="7" t="s">
        <v>53</v>
      </c>
      <c r="E56" s="170" t="s">
        <v>108</v>
      </c>
      <c r="F56" s="19" t="s">
        <v>80</v>
      </c>
      <c r="G56" s="19" t="s">
        <v>24</v>
      </c>
      <c r="H56" s="20" t="s">
        <v>30</v>
      </c>
      <c r="I56" s="20"/>
      <c r="J56" s="73"/>
      <c r="K56" s="20" t="s">
        <v>63</v>
      </c>
      <c r="L56" s="20"/>
      <c r="M56" s="73"/>
      <c r="N56" s="73"/>
      <c r="O56" s="23">
        <v>2</v>
      </c>
      <c r="P56" s="21"/>
      <c r="Q56" s="23">
        <v>2</v>
      </c>
      <c r="R56" s="16">
        <f t="shared" si="10"/>
        <v>0</v>
      </c>
      <c r="S56" s="24" t="s">
        <v>40</v>
      </c>
      <c r="T56" s="88"/>
      <c r="U56" s="31" t="s">
        <v>76</v>
      </c>
      <c r="V56" s="83">
        <f t="shared" si="11"/>
        <v>4</v>
      </c>
    </row>
    <row r="57" spans="1:22" ht="18" customHeight="1" x14ac:dyDescent="0.35">
      <c r="A57" s="7">
        <f t="shared" si="12"/>
        <v>17</v>
      </c>
      <c r="B57" s="93" t="s">
        <v>79</v>
      </c>
      <c r="C57" s="94">
        <v>37</v>
      </c>
      <c r="D57" s="7" t="s">
        <v>53</v>
      </c>
      <c r="E57" s="170" t="s">
        <v>108</v>
      </c>
      <c r="F57" s="19" t="s">
        <v>80</v>
      </c>
      <c r="G57" s="19" t="s">
        <v>15</v>
      </c>
      <c r="H57" s="20">
        <v>0.25</v>
      </c>
      <c r="I57" s="20">
        <v>0.5</v>
      </c>
      <c r="J57" s="73">
        <f t="shared" ref="J57" si="19">H57*I57</f>
        <v>0.125</v>
      </c>
      <c r="K57" s="20"/>
      <c r="L57" s="20"/>
      <c r="M57" s="73"/>
      <c r="N57" s="73"/>
      <c r="O57" s="23">
        <v>2</v>
      </c>
      <c r="P57" s="21"/>
      <c r="Q57" s="23">
        <v>1</v>
      </c>
      <c r="R57" s="16">
        <f t="shared" si="10"/>
        <v>0</v>
      </c>
      <c r="S57" s="24" t="s">
        <v>74</v>
      </c>
      <c r="T57" s="88"/>
      <c r="U57" s="31" t="s">
        <v>76</v>
      </c>
      <c r="V57" s="83">
        <f t="shared" si="11"/>
        <v>2</v>
      </c>
    </row>
    <row r="58" spans="1:22" ht="18" customHeight="1" x14ac:dyDescent="0.35">
      <c r="A58" s="7">
        <f t="shared" si="12"/>
        <v>18</v>
      </c>
      <c r="B58" s="93" t="s">
        <v>79</v>
      </c>
      <c r="C58" s="94">
        <v>37</v>
      </c>
      <c r="D58" s="7" t="s">
        <v>53</v>
      </c>
      <c r="E58" s="170" t="s">
        <v>108</v>
      </c>
      <c r="F58" s="19" t="s">
        <v>80</v>
      </c>
      <c r="G58" s="19" t="s">
        <v>27</v>
      </c>
      <c r="H58" s="20"/>
      <c r="I58" s="20"/>
      <c r="J58" s="73"/>
      <c r="K58" s="20">
        <v>0.35</v>
      </c>
      <c r="L58" s="20">
        <v>0.65</v>
      </c>
      <c r="M58" s="73">
        <f t="shared" ref="M58" si="20">K58*L58</f>
        <v>0.22749999999999998</v>
      </c>
      <c r="N58" s="97">
        <f>M58-(J57*Q57)</f>
        <v>0.10249999999999998</v>
      </c>
      <c r="O58" s="23">
        <v>2</v>
      </c>
      <c r="P58" s="21">
        <v>95</v>
      </c>
      <c r="Q58" s="23">
        <v>1</v>
      </c>
      <c r="R58" s="16">
        <f t="shared" si="10"/>
        <v>190</v>
      </c>
      <c r="S58" s="24" t="s">
        <v>41</v>
      </c>
      <c r="T58" s="88"/>
      <c r="U58" s="31" t="s">
        <v>76</v>
      </c>
      <c r="V58" s="83">
        <f t="shared" si="11"/>
        <v>2</v>
      </c>
    </row>
    <row r="59" spans="1:22" ht="18" customHeight="1" x14ac:dyDescent="0.35">
      <c r="A59" s="7">
        <f t="shared" si="12"/>
        <v>19</v>
      </c>
      <c r="B59" s="93" t="s">
        <v>79</v>
      </c>
      <c r="C59" s="94">
        <v>38</v>
      </c>
      <c r="D59" s="7" t="s">
        <v>53</v>
      </c>
      <c r="E59" s="170" t="s">
        <v>108</v>
      </c>
      <c r="F59" s="19" t="s">
        <v>80</v>
      </c>
      <c r="G59" s="19" t="s">
        <v>26</v>
      </c>
      <c r="H59" s="20" t="s">
        <v>21</v>
      </c>
      <c r="I59" s="20"/>
      <c r="J59" s="73"/>
      <c r="K59" s="20" t="s">
        <v>48</v>
      </c>
      <c r="L59" s="20"/>
      <c r="M59" s="73"/>
      <c r="N59" s="73"/>
      <c r="O59" s="23">
        <v>2</v>
      </c>
      <c r="P59" s="21"/>
      <c r="Q59" s="23">
        <v>2</v>
      </c>
      <c r="R59" s="16">
        <f t="shared" si="10"/>
        <v>0</v>
      </c>
      <c r="S59" s="24" t="s">
        <v>43</v>
      </c>
      <c r="T59" s="88"/>
      <c r="U59" s="31" t="s">
        <v>76</v>
      </c>
      <c r="V59" s="83">
        <f t="shared" si="11"/>
        <v>4</v>
      </c>
    </row>
    <row r="60" spans="1:22" ht="18" customHeight="1" x14ac:dyDescent="0.35">
      <c r="A60" s="7">
        <f t="shared" si="12"/>
        <v>20</v>
      </c>
      <c r="B60" s="93" t="s">
        <v>79</v>
      </c>
      <c r="C60" s="94">
        <v>39</v>
      </c>
      <c r="D60" s="7" t="s">
        <v>53</v>
      </c>
      <c r="E60" s="170" t="s">
        <v>108</v>
      </c>
      <c r="F60" s="19" t="s">
        <v>80</v>
      </c>
      <c r="G60" s="19" t="s">
        <v>18</v>
      </c>
      <c r="H60" s="20" t="s">
        <v>21</v>
      </c>
      <c r="I60" s="20"/>
      <c r="J60" s="73"/>
      <c r="K60" s="20" t="s">
        <v>48</v>
      </c>
      <c r="L60" s="20"/>
      <c r="M60" s="73"/>
      <c r="N60" s="73"/>
      <c r="O60" s="23">
        <v>2</v>
      </c>
      <c r="P60" s="21"/>
      <c r="Q60" s="23">
        <v>1</v>
      </c>
      <c r="R60" s="16">
        <f t="shared" si="10"/>
        <v>0</v>
      </c>
      <c r="S60" s="24" t="s">
        <v>42</v>
      </c>
      <c r="T60" s="88"/>
      <c r="U60" s="31" t="s">
        <v>76</v>
      </c>
      <c r="V60" s="83">
        <f t="shared" si="11"/>
        <v>2</v>
      </c>
    </row>
    <row r="61" spans="1:22" ht="18" customHeight="1" x14ac:dyDescent="0.35">
      <c r="A61" s="7">
        <f t="shared" si="12"/>
        <v>21</v>
      </c>
      <c r="B61" s="93" t="s">
        <v>79</v>
      </c>
      <c r="C61" s="94">
        <v>40</v>
      </c>
      <c r="D61" s="7" t="s">
        <v>53</v>
      </c>
      <c r="E61" s="170" t="s">
        <v>108</v>
      </c>
      <c r="F61" s="19" t="s">
        <v>80</v>
      </c>
      <c r="G61" s="19" t="s">
        <v>15</v>
      </c>
      <c r="H61" s="20">
        <v>0.2</v>
      </c>
      <c r="I61" s="20">
        <v>0.6</v>
      </c>
      <c r="J61" s="73">
        <f t="shared" ref="J61" si="21">H61*I61</f>
        <v>0.12</v>
      </c>
      <c r="K61" s="20"/>
      <c r="L61" s="20"/>
      <c r="M61" s="73"/>
      <c r="N61" s="73"/>
      <c r="O61" s="23">
        <v>2</v>
      </c>
      <c r="P61" s="21"/>
      <c r="Q61" s="23">
        <v>1</v>
      </c>
      <c r="R61" s="16">
        <f t="shared" si="10"/>
        <v>0</v>
      </c>
      <c r="S61" s="24" t="s">
        <v>74</v>
      </c>
      <c r="T61" s="88"/>
      <c r="U61" s="31" t="s">
        <v>76</v>
      </c>
      <c r="V61" s="83">
        <f t="shared" si="11"/>
        <v>2</v>
      </c>
    </row>
    <row r="62" spans="1:22" ht="18" customHeight="1" x14ac:dyDescent="0.35">
      <c r="A62" s="7">
        <f t="shared" si="12"/>
        <v>22</v>
      </c>
      <c r="B62" s="93" t="s">
        <v>79</v>
      </c>
      <c r="C62" s="94">
        <v>40</v>
      </c>
      <c r="D62" s="7" t="s">
        <v>53</v>
      </c>
      <c r="E62" s="170" t="s">
        <v>108</v>
      </c>
      <c r="F62" s="19" t="s">
        <v>80</v>
      </c>
      <c r="G62" s="19" t="s">
        <v>27</v>
      </c>
      <c r="H62" s="20"/>
      <c r="I62" s="20"/>
      <c r="J62" s="73"/>
      <c r="K62" s="20">
        <v>0.3</v>
      </c>
      <c r="L62" s="20">
        <v>0.8</v>
      </c>
      <c r="M62" s="73">
        <f t="shared" ref="M62" si="22">K62*L62</f>
        <v>0.24</v>
      </c>
      <c r="N62" s="97">
        <f>M62-(J61*Q61)</f>
        <v>0.12</v>
      </c>
      <c r="O62" s="23">
        <v>2</v>
      </c>
      <c r="P62" s="21">
        <v>150</v>
      </c>
      <c r="Q62" s="23">
        <v>1</v>
      </c>
      <c r="R62" s="16">
        <f t="shared" si="10"/>
        <v>300</v>
      </c>
      <c r="S62" s="24" t="s">
        <v>41</v>
      </c>
      <c r="T62" s="88"/>
      <c r="U62" s="31" t="s">
        <v>76</v>
      </c>
      <c r="V62" s="83">
        <f t="shared" si="11"/>
        <v>2</v>
      </c>
    </row>
    <row r="63" spans="1:22" ht="18" customHeight="1" x14ac:dyDescent="0.35">
      <c r="A63" s="7">
        <f t="shared" si="12"/>
        <v>23</v>
      </c>
      <c r="B63" s="93" t="s">
        <v>79</v>
      </c>
      <c r="C63" s="94">
        <v>41</v>
      </c>
      <c r="D63" s="7" t="s">
        <v>53</v>
      </c>
      <c r="E63" s="170" t="s">
        <v>108</v>
      </c>
      <c r="F63" s="19" t="s">
        <v>80</v>
      </c>
      <c r="G63" s="19" t="s">
        <v>16</v>
      </c>
      <c r="H63" s="20" t="s">
        <v>54</v>
      </c>
      <c r="I63" s="20"/>
      <c r="J63" s="73"/>
      <c r="K63" s="20" t="s">
        <v>70</v>
      </c>
      <c r="L63" s="20"/>
      <c r="M63" s="73"/>
      <c r="N63" s="73"/>
      <c r="O63" s="23">
        <v>2</v>
      </c>
      <c r="P63" s="21"/>
      <c r="Q63" s="23">
        <v>2</v>
      </c>
      <c r="R63" s="16">
        <f t="shared" si="10"/>
        <v>0</v>
      </c>
      <c r="S63" s="24" t="s">
        <v>40</v>
      </c>
      <c r="T63" s="88"/>
      <c r="U63" s="31" t="s">
        <v>76</v>
      </c>
      <c r="V63" s="83">
        <f t="shared" si="11"/>
        <v>4</v>
      </c>
    </row>
    <row r="64" spans="1:22" ht="18" customHeight="1" x14ac:dyDescent="0.35">
      <c r="A64" s="7">
        <f t="shared" si="12"/>
        <v>24</v>
      </c>
      <c r="B64" s="93" t="s">
        <v>79</v>
      </c>
      <c r="C64" s="94">
        <v>42</v>
      </c>
      <c r="D64" s="7" t="s">
        <v>53</v>
      </c>
      <c r="E64" s="170" t="s">
        <v>108</v>
      </c>
      <c r="F64" s="19" t="s">
        <v>80</v>
      </c>
      <c r="G64" s="19" t="s">
        <v>26</v>
      </c>
      <c r="H64" s="20" t="s">
        <v>21</v>
      </c>
      <c r="I64" s="20"/>
      <c r="J64" s="73"/>
      <c r="K64" s="20" t="s">
        <v>48</v>
      </c>
      <c r="L64" s="20"/>
      <c r="M64" s="73"/>
      <c r="N64" s="73"/>
      <c r="O64" s="23">
        <v>2</v>
      </c>
      <c r="P64" s="21"/>
      <c r="Q64" s="23">
        <v>5</v>
      </c>
      <c r="R64" s="16">
        <f t="shared" si="10"/>
        <v>0</v>
      </c>
      <c r="S64" s="24" t="s">
        <v>43</v>
      </c>
      <c r="T64" s="88"/>
      <c r="U64" s="31" t="s">
        <v>76</v>
      </c>
      <c r="V64" s="83">
        <f t="shared" si="11"/>
        <v>10</v>
      </c>
    </row>
    <row r="65" spans="1:22" ht="18" customHeight="1" x14ac:dyDescent="0.35">
      <c r="A65" s="7">
        <f t="shared" si="12"/>
        <v>25</v>
      </c>
      <c r="B65" s="93" t="s">
        <v>79</v>
      </c>
      <c r="C65" s="94">
        <v>43</v>
      </c>
      <c r="D65" s="7" t="s">
        <v>53</v>
      </c>
      <c r="E65" s="170" t="s">
        <v>108</v>
      </c>
      <c r="F65" s="19" t="s">
        <v>80</v>
      </c>
      <c r="G65" s="19" t="s">
        <v>62</v>
      </c>
      <c r="H65" s="20">
        <v>0.15</v>
      </c>
      <c r="I65" s="20">
        <v>0.15</v>
      </c>
      <c r="J65" s="73">
        <f t="shared" ref="J65" si="23">H65*I65</f>
        <v>2.2499999999999999E-2</v>
      </c>
      <c r="K65" s="20"/>
      <c r="L65" s="20"/>
      <c r="M65" s="73"/>
      <c r="N65" s="73"/>
      <c r="O65" s="23">
        <v>2</v>
      </c>
      <c r="P65" s="21"/>
      <c r="Q65" s="23">
        <v>1</v>
      </c>
      <c r="R65" s="16">
        <f t="shared" si="10"/>
        <v>0</v>
      </c>
      <c r="S65" s="24" t="s">
        <v>41</v>
      </c>
      <c r="T65" s="88"/>
      <c r="U65" s="31" t="s">
        <v>76</v>
      </c>
      <c r="V65" s="83">
        <f t="shared" si="11"/>
        <v>2</v>
      </c>
    </row>
    <row r="66" spans="1:22" ht="18" customHeight="1" x14ac:dyDescent="0.35">
      <c r="A66" s="7">
        <f t="shared" si="12"/>
        <v>26</v>
      </c>
      <c r="B66" s="93" t="s">
        <v>79</v>
      </c>
      <c r="C66" s="94">
        <v>44</v>
      </c>
      <c r="D66" s="7" t="s">
        <v>53</v>
      </c>
      <c r="E66" s="170" t="s">
        <v>108</v>
      </c>
      <c r="F66" s="19" t="s">
        <v>80</v>
      </c>
      <c r="G66" s="19" t="s">
        <v>62</v>
      </c>
      <c r="H66" s="20">
        <v>7.0000000000000007E-2</v>
      </c>
      <c r="I66" s="20">
        <v>7.0000000000000007E-2</v>
      </c>
      <c r="J66" s="73">
        <v>0.01</v>
      </c>
      <c r="K66" s="20"/>
      <c r="L66" s="20"/>
      <c r="M66" s="73"/>
      <c r="N66" s="73"/>
      <c r="O66" s="23">
        <v>2</v>
      </c>
      <c r="P66" s="21"/>
      <c r="Q66" s="23">
        <v>1</v>
      </c>
      <c r="R66" s="16">
        <f t="shared" si="10"/>
        <v>0</v>
      </c>
      <c r="S66" s="24" t="s">
        <v>41</v>
      </c>
      <c r="T66" s="88"/>
      <c r="U66" s="31" t="s">
        <v>76</v>
      </c>
      <c r="V66" s="83">
        <f t="shared" si="11"/>
        <v>2</v>
      </c>
    </row>
    <row r="67" spans="1:22" ht="18" customHeight="1" x14ac:dyDescent="0.35">
      <c r="A67" s="7">
        <f t="shared" si="12"/>
        <v>27</v>
      </c>
      <c r="B67" s="93" t="s">
        <v>79</v>
      </c>
      <c r="C67" s="94">
        <v>44</v>
      </c>
      <c r="D67" s="7" t="s">
        <v>53</v>
      </c>
      <c r="E67" s="170" t="s">
        <v>108</v>
      </c>
      <c r="F67" s="19" t="s">
        <v>80</v>
      </c>
      <c r="G67" s="19" t="s">
        <v>27</v>
      </c>
      <c r="H67" s="20"/>
      <c r="I67" s="20"/>
      <c r="J67" s="73"/>
      <c r="K67" s="20">
        <v>0.5</v>
      </c>
      <c r="L67" s="20">
        <v>0.6</v>
      </c>
      <c r="M67" s="73">
        <f t="shared" ref="M67" si="24">K67*L67</f>
        <v>0.3</v>
      </c>
      <c r="N67" s="97">
        <f>M67-(J66*Q66)-(J65*Q65)</f>
        <v>0.26749999999999996</v>
      </c>
      <c r="O67" s="23">
        <v>2</v>
      </c>
      <c r="P67" s="21">
        <v>245</v>
      </c>
      <c r="Q67" s="23">
        <v>1</v>
      </c>
      <c r="R67" s="16">
        <f t="shared" si="10"/>
        <v>490</v>
      </c>
      <c r="S67" s="24" t="s">
        <v>41</v>
      </c>
      <c r="T67" s="88"/>
      <c r="U67" s="31" t="s">
        <v>76</v>
      </c>
      <c r="V67" s="83">
        <f t="shared" si="11"/>
        <v>2</v>
      </c>
    </row>
    <row r="68" spans="1:22" ht="18" customHeight="1" x14ac:dyDescent="0.35">
      <c r="A68" s="7">
        <f t="shared" si="12"/>
        <v>28</v>
      </c>
      <c r="B68" s="93" t="s">
        <v>79</v>
      </c>
      <c r="C68" s="94">
        <v>45</v>
      </c>
      <c r="D68" s="7" t="s">
        <v>53</v>
      </c>
      <c r="E68" s="170" t="s">
        <v>108</v>
      </c>
      <c r="F68" s="19" t="s">
        <v>80</v>
      </c>
      <c r="G68" s="19" t="s">
        <v>24</v>
      </c>
      <c r="H68" s="20" t="s">
        <v>30</v>
      </c>
      <c r="I68" s="20"/>
      <c r="J68" s="73"/>
      <c r="K68" s="20" t="s">
        <v>63</v>
      </c>
      <c r="L68" s="20"/>
      <c r="M68" s="73"/>
      <c r="N68" s="73"/>
      <c r="O68" s="23">
        <v>2</v>
      </c>
      <c r="P68" s="21"/>
      <c r="Q68" s="23">
        <v>9</v>
      </c>
      <c r="R68" s="16">
        <f t="shared" si="10"/>
        <v>0</v>
      </c>
      <c r="S68" s="24" t="s">
        <v>40</v>
      </c>
      <c r="T68" s="88"/>
      <c r="U68" s="31" t="s">
        <v>76</v>
      </c>
      <c r="V68" s="83">
        <f t="shared" si="11"/>
        <v>18</v>
      </c>
    </row>
    <row r="69" spans="1:22" ht="18" customHeight="1" x14ac:dyDescent="0.35">
      <c r="A69" s="7">
        <f t="shared" si="12"/>
        <v>29</v>
      </c>
      <c r="B69" s="93" t="s">
        <v>79</v>
      </c>
      <c r="C69" s="94">
        <v>46</v>
      </c>
      <c r="D69" s="7" t="s">
        <v>53</v>
      </c>
      <c r="E69" s="170" t="s">
        <v>108</v>
      </c>
      <c r="F69" s="19" t="s">
        <v>80</v>
      </c>
      <c r="G69" s="19" t="s">
        <v>15</v>
      </c>
      <c r="H69" s="20">
        <v>0.25</v>
      </c>
      <c r="I69" s="20">
        <v>0.5</v>
      </c>
      <c r="J69" s="73">
        <f t="shared" ref="J69:J70" si="25">H69*I69</f>
        <v>0.125</v>
      </c>
      <c r="K69" s="20">
        <v>0.3</v>
      </c>
      <c r="L69" s="20">
        <v>0.56000000000000005</v>
      </c>
      <c r="M69" s="73">
        <f t="shared" ref="M69" si="26">K69*L69</f>
        <v>0.16800000000000001</v>
      </c>
      <c r="N69" s="73"/>
      <c r="O69" s="23">
        <v>2</v>
      </c>
      <c r="P69" s="21"/>
      <c r="Q69" s="23">
        <v>1</v>
      </c>
      <c r="R69" s="16">
        <f t="shared" si="10"/>
        <v>0</v>
      </c>
      <c r="S69" s="24" t="s">
        <v>40</v>
      </c>
      <c r="T69" s="88"/>
      <c r="U69" s="31" t="s">
        <v>76</v>
      </c>
      <c r="V69" s="83">
        <f t="shared" si="11"/>
        <v>2</v>
      </c>
    </row>
    <row r="70" spans="1:22" ht="18" customHeight="1" x14ac:dyDescent="0.35">
      <c r="A70" s="7">
        <f t="shared" si="12"/>
        <v>30</v>
      </c>
      <c r="B70" s="93" t="s">
        <v>79</v>
      </c>
      <c r="C70" s="94">
        <v>47</v>
      </c>
      <c r="D70" s="7" t="s">
        <v>53</v>
      </c>
      <c r="E70" s="170" t="s">
        <v>108</v>
      </c>
      <c r="F70" s="19" t="s">
        <v>80</v>
      </c>
      <c r="G70" s="19" t="s">
        <v>15</v>
      </c>
      <c r="H70" s="20">
        <v>0.3</v>
      </c>
      <c r="I70" s="20">
        <v>0.5</v>
      </c>
      <c r="J70" s="73">
        <f t="shared" si="25"/>
        <v>0.15</v>
      </c>
      <c r="K70" s="20"/>
      <c r="L70" s="20"/>
      <c r="M70" s="73"/>
      <c r="N70" s="73"/>
      <c r="O70" s="23">
        <v>2</v>
      </c>
      <c r="P70" s="21"/>
      <c r="Q70" s="23">
        <v>1</v>
      </c>
      <c r="R70" s="16">
        <f t="shared" si="10"/>
        <v>0</v>
      </c>
      <c r="S70" s="24" t="s">
        <v>74</v>
      </c>
      <c r="T70" s="88"/>
      <c r="U70" s="31" t="s">
        <v>76</v>
      </c>
      <c r="V70" s="83">
        <f t="shared" si="11"/>
        <v>2</v>
      </c>
    </row>
    <row r="71" spans="1:22" ht="18" customHeight="1" x14ac:dyDescent="0.35">
      <c r="A71" s="7">
        <f t="shared" si="12"/>
        <v>31</v>
      </c>
      <c r="B71" s="93" t="s">
        <v>79</v>
      </c>
      <c r="C71" s="94">
        <v>47</v>
      </c>
      <c r="D71" s="7" t="s">
        <v>53</v>
      </c>
      <c r="E71" s="170" t="s">
        <v>108</v>
      </c>
      <c r="F71" s="19" t="s">
        <v>80</v>
      </c>
      <c r="G71" s="19" t="s">
        <v>27</v>
      </c>
      <c r="H71" s="20"/>
      <c r="I71" s="20"/>
      <c r="J71" s="73"/>
      <c r="K71" s="20">
        <v>0.4</v>
      </c>
      <c r="L71" s="20">
        <v>0.6</v>
      </c>
      <c r="M71" s="73">
        <f t="shared" ref="M71" si="27">K71*L71</f>
        <v>0.24</v>
      </c>
      <c r="N71" s="97">
        <f>M71-(J70*Q70)</f>
        <v>0.09</v>
      </c>
      <c r="O71" s="23">
        <v>2</v>
      </c>
      <c r="P71" s="21">
        <v>95</v>
      </c>
      <c r="Q71" s="23">
        <v>1</v>
      </c>
      <c r="R71" s="16">
        <f t="shared" si="10"/>
        <v>190</v>
      </c>
      <c r="S71" s="24" t="s">
        <v>41</v>
      </c>
      <c r="T71" s="88"/>
      <c r="U71" s="31" t="s">
        <v>76</v>
      </c>
      <c r="V71" s="83">
        <f t="shared" si="11"/>
        <v>2</v>
      </c>
    </row>
    <row r="72" spans="1:22" ht="18" customHeight="1" x14ac:dyDescent="0.35">
      <c r="A72" s="7">
        <f t="shared" si="12"/>
        <v>32</v>
      </c>
      <c r="B72" s="93" t="s">
        <v>79</v>
      </c>
      <c r="C72" s="94">
        <v>48</v>
      </c>
      <c r="D72" s="7" t="s">
        <v>53</v>
      </c>
      <c r="E72" s="170" t="s">
        <v>108</v>
      </c>
      <c r="F72" s="19" t="s">
        <v>80</v>
      </c>
      <c r="G72" s="19" t="s">
        <v>29</v>
      </c>
      <c r="H72" s="20" t="s">
        <v>17</v>
      </c>
      <c r="I72" s="20"/>
      <c r="J72" s="72">
        <v>4.4156249999999994E-3</v>
      </c>
      <c r="K72" s="20"/>
      <c r="L72" s="20"/>
      <c r="M72" s="73"/>
      <c r="N72" s="73"/>
      <c r="O72" s="23">
        <v>1</v>
      </c>
      <c r="P72" s="21"/>
      <c r="Q72" s="23">
        <v>1</v>
      </c>
      <c r="R72" s="16">
        <f t="shared" si="10"/>
        <v>0</v>
      </c>
      <c r="S72" s="24" t="s">
        <v>55</v>
      </c>
      <c r="T72" s="88"/>
      <c r="U72" s="31" t="s">
        <v>76</v>
      </c>
      <c r="V72" s="83">
        <f t="shared" si="11"/>
        <v>1</v>
      </c>
    </row>
    <row r="73" spans="1:22" ht="18" customHeight="1" x14ac:dyDescent="0.35">
      <c r="A73" s="7">
        <f t="shared" si="12"/>
        <v>33</v>
      </c>
      <c r="B73" s="93" t="s">
        <v>79</v>
      </c>
      <c r="C73" s="94">
        <v>48</v>
      </c>
      <c r="D73" s="7" t="s">
        <v>53</v>
      </c>
      <c r="E73" s="170" t="s">
        <v>108</v>
      </c>
      <c r="F73" s="19" t="s">
        <v>80</v>
      </c>
      <c r="G73" s="19" t="s">
        <v>27</v>
      </c>
      <c r="H73" s="20"/>
      <c r="I73" s="20"/>
      <c r="J73" s="73"/>
      <c r="K73" s="20">
        <v>0.2</v>
      </c>
      <c r="L73" s="20">
        <v>0.4</v>
      </c>
      <c r="M73" s="73">
        <f t="shared" ref="M73" si="28">K73*L73</f>
        <v>8.0000000000000016E-2</v>
      </c>
      <c r="N73" s="97">
        <f>M73-(J72*Q72)</f>
        <v>7.5584375000000009E-2</v>
      </c>
      <c r="O73" s="23">
        <v>1</v>
      </c>
      <c r="P73" s="21">
        <v>95</v>
      </c>
      <c r="Q73" s="23">
        <v>1</v>
      </c>
      <c r="R73" s="16">
        <f t="shared" si="10"/>
        <v>95</v>
      </c>
      <c r="S73" s="24" t="s">
        <v>41</v>
      </c>
      <c r="T73" s="88"/>
      <c r="U73" s="31" t="s">
        <v>76</v>
      </c>
      <c r="V73" s="83">
        <f t="shared" si="11"/>
        <v>1</v>
      </c>
    </row>
    <row r="74" spans="1:22" ht="18" customHeight="1" x14ac:dyDescent="0.35">
      <c r="U74" s="31" t="s">
        <v>76</v>
      </c>
    </row>
    <row r="75" spans="1:22" ht="18" customHeight="1" x14ac:dyDescent="0.35">
      <c r="A75" s="8" t="s">
        <v>75</v>
      </c>
      <c r="B75" s="92"/>
      <c r="C75" s="95"/>
      <c r="U75" s="31" t="s">
        <v>76</v>
      </c>
    </row>
    <row r="76" spans="1:22" ht="18" customHeight="1" x14ac:dyDescent="0.35">
      <c r="A76" s="7">
        <v>1</v>
      </c>
      <c r="B76" s="93" t="s">
        <v>81</v>
      </c>
      <c r="C76" s="94">
        <v>49</v>
      </c>
      <c r="D76" s="7" t="s">
        <v>53</v>
      </c>
      <c r="E76" s="170" t="s">
        <v>108</v>
      </c>
      <c r="F76" s="19" t="s">
        <v>78</v>
      </c>
      <c r="G76" s="19" t="s">
        <v>26</v>
      </c>
      <c r="H76" s="20" t="s">
        <v>21</v>
      </c>
      <c r="I76" s="20"/>
      <c r="J76" s="73">
        <v>1.7662499999999998E-2</v>
      </c>
      <c r="K76" s="20"/>
      <c r="L76" s="20"/>
      <c r="M76" s="73"/>
      <c r="N76" s="73"/>
      <c r="O76" s="23">
        <v>1</v>
      </c>
      <c r="P76" s="21"/>
      <c r="Q76" s="23">
        <v>2</v>
      </c>
      <c r="R76" s="16">
        <f t="shared" ref="R76:R109" si="29">O76*P76*Q76</f>
        <v>0</v>
      </c>
      <c r="S76" s="24" t="s">
        <v>55</v>
      </c>
      <c r="T76" s="35" t="s">
        <v>81</v>
      </c>
      <c r="U76" s="31" t="s">
        <v>76</v>
      </c>
      <c r="V76" s="83">
        <f t="shared" ref="V76:V109" si="30">O76*Q76</f>
        <v>2</v>
      </c>
    </row>
    <row r="77" spans="1:22" ht="18" customHeight="1" x14ac:dyDescent="0.35">
      <c r="A77" s="7">
        <f>A76+1</f>
        <v>2</v>
      </c>
      <c r="B77" s="93" t="s">
        <v>81</v>
      </c>
      <c r="C77" s="94">
        <v>50</v>
      </c>
      <c r="D77" s="7" t="s">
        <v>53</v>
      </c>
      <c r="E77" s="170" t="s">
        <v>108</v>
      </c>
      <c r="F77" s="19" t="s">
        <v>78</v>
      </c>
      <c r="G77" s="19" t="s">
        <v>62</v>
      </c>
      <c r="H77" s="20">
        <v>0.1</v>
      </c>
      <c r="I77" s="20">
        <v>0.1</v>
      </c>
      <c r="J77" s="73">
        <f t="shared" ref="J77" si="31">H77*I77</f>
        <v>1.0000000000000002E-2</v>
      </c>
      <c r="K77" s="20"/>
      <c r="L77" s="20"/>
      <c r="M77" s="73"/>
      <c r="N77" s="73"/>
      <c r="O77" s="23">
        <v>1</v>
      </c>
      <c r="P77" s="21"/>
      <c r="Q77" s="23">
        <v>2</v>
      </c>
      <c r="R77" s="16">
        <f t="shared" si="29"/>
        <v>0</v>
      </c>
      <c r="S77" s="24" t="s">
        <v>41</v>
      </c>
      <c r="U77" s="31" t="s">
        <v>76</v>
      </c>
      <c r="V77" s="83">
        <f t="shared" si="30"/>
        <v>2</v>
      </c>
    </row>
    <row r="78" spans="1:22" ht="18" customHeight="1" x14ac:dyDescent="0.35">
      <c r="A78" s="7">
        <f t="shared" ref="A78:A109" si="32">A77+1</f>
        <v>3</v>
      </c>
      <c r="B78" s="93" t="s">
        <v>81</v>
      </c>
      <c r="C78" s="94">
        <v>51</v>
      </c>
      <c r="D78" s="7" t="s">
        <v>53</v>
      </c>
      <c r="E78" s="170" t="s">
        <v>108</v>
      </c>
      <c r="F78" s="19" t="s">
        <v>78</v>
      </c>
      <c r="G78" s="19" t="s">
        <v>62</v>
      </c>
      <c r="H78" s="20">
        <v>0.05</v>
      </c>
      <c r="I78" s="20">
        <v>0.05</v>
      </c>
      <c r="J78" s="73">
        <v>0.01</v>
      </c>
      <c r="K78" s="20"/>
      <c r="L78" s="20"/>
      <c r="M78" s="73"/>
      <c r="N78" s="73"/>
      <c r="O78" s="23">
        <v>1</v>
      </c>
      <c r="P78" s="21"/>
      <c r="Q78" s="23">
        <v>3</v>
      </c>
      <c r="R78" s="16">
        <f t="shared" si="29"/>
        <v>0</v>
      </c>
      <c r="S78" s="24" t="s">
        <v>41</v>
      </c>
      <c r="T78" s="88"/>
      <c r="U78" s="31" t="s">
        <v>76</v>
      </c>
      <c r="V78" s="83">
        <f t="shared" si="30"/>
        <v>3</v>
      </c>
    </row>
    <row r="79" spans="1:22" ht="18" customHeight="1" x14ac:dyDescent="0.35">
      <c r="A79" s="7">
        <f t="shared" si="32"/>
        <v>4</v>
      </c>
      <c r="B79" s="93" t="s">
        <v>81</v>
      </c>
      <c r="C79" s="94">
        <v>52</v>
      </c>
      <c r="D79" s="7" t="s">
        <v>53</v>
      </c>
      <c r="E79" s="170" t="s">
        <v>108</v>
      </c>
      <c r="F79" s="19" t="s">
        <v>78</v>
      </c>
      <c r="G79" s="19" t="s">
        <v>26</v>
      </c>
      <c r="H79" s="20" t="s">
        <v>28</v>
      </c>
      <c r="I79" s="20"/>
      <c r="J79" s="73">
        <v>7.8500000000000011E-3</v>
      </c>
      <c r="K79" s="20"/>
      <c r="L79" s="20"/>
      <c r="M79" s="73"/>
      <c r="N79" s="73"/>
      <c r="O79" s="23">
        <v>1</v>
      </c>
      <c r="P79" s="21"/>
      <c r="Q79" s="23">
        <v>1</v>
      </c>
      <c r="R79" s="16">
        <f t="shared" si="29"/>
        <v>0</v>
      </c>
      <c r="S79" s="24" t="s">
        <v>55</v>
      </c>
      <c r="T79" s="88"/>
      <c r="U79" s="31" t="s">
        <v>76</v>
      </c>
      <c r="V79" s="83">
        <f t="shared" si="30"/>
        <v>1</v>
      </c>
    </row>
    <row r="80" spans="1:22" ht="18" customHeight="1" x14ac:dyDescent="0.35">
      <c r="A80" s="7">
        <f t="shared" si="32"/>
        <v>5</v>
      </c>
      <c r="B80" s="93" t="s">
        <v>81</v>
      </c>
      <c r="C80" s="94">
        <v>53</v>
      </c>
      <c r="D80" s="7" t="s">
        <v>53</v>
      </c>
      <c r="E80" s="170" t="s">
        <v>108</v>
      </c>
      <c r="F80" s="19" t="s">
        <v>78</v>
      </c>
      <c r="G80" s="19" t="s">
        <v>18</v>
      </c>
      <c r="H80" s="20" t="s">
        <v>28</v>
      </c>
      <c r="I80" s="20"/>
      <c r="J80" s="73">
        <v>7.8500000000000011E-3</v>
      </c>
      <c r="K80" s="20"/>
      <c r="L80" s="20"/>
      <c r="M80" s="73"/>
      <c r="N80" s="73"/>
      <c r="O80" s="23">
        <v>1</v>
      </c>
      <c r="P80" s="21"/>
      <c r="Q80" s="23">
        <v>1</v>
      </c>
      <c r="R80" s="16">
        <f t="shared" si="29"/>
        <v>0</v>
      </c>
      <c r="S80" s="24" t="s">
        <v>41</v>
      </c>
      <c r="T80" s="88"/>
      <c r="U80" s="31" t="s">
        <v>76</v>
      </c>
      <c r="V80" s="83">
        <f t="shared" si="30"/>
        <v>1</v>
      </c>
    </row>
    <row r="81" spans="1:22" ht="18" customHeight="1" x14ac:dyDescent="0.35">
      <c r="A81" s="7">
        <f t="shared" si="32"/>
        <v>6</v>
      </c>
      <c r="B81" s="93" t="s">
        <v>81</v>
      </c>
      <c r="C81" s="94">
        <v>54</v>
      </c>
      <c r="D81" s="7" t="s">
        <v>53</v>
      </c>
      <c r="E81" s="170" t="s">
        <v>108</v>
      </c>
      <c r="F81" s="19" t="s">
        <v>78</v>
      </c>
      <c r="G81" s="19" t="s">
        <v>25</v>
      </c>
      <c r="H81" s="20" t="s">
        <v>17</v>
      </c>
      <c r="I81" s="20"/>
      <c r="J81" s="72">
        <v>4.4156249999999994E-3</v>
      </c>
      <c r="K81" s="20"/>
      <c r="L81" s="20"/>
      <c r="M81" s="73"/>
      <c r="N81" s="73"/>
      <c r="O81" s="23">
        <v>1</v>
      </c>
      <c r="P81" s="21"/>
      <c r="Q81" s="23">
        <v>3</v>
      </c>
      <c r="R81" s="16">
        <f t="shared" si="29"/>
        <v>0</v>
      </c>
      <c r="S81" s="24" t="s">
        <v>55</v>
      </c>
      <c r="T81" s="88"/>
      <c r="U81" s="31" t="s">
        <v>76</v>
      </c>
      <c r="V81" s="83">
        <f t="shared" si="30"/>
        <v>3</v>
      </c>
    </row>
    <row r="82" spans="1:22" ht="18" customHeight="1" x14ac:dyDescent="0.35">
      <c r="A82" s="7">
        <f t="shared" si="32"/>
        <v>7</v>
      </c>
      <c r="B82" s="93" t="s">
        <v>81</v>
      </c>
      <c r="C82" s="94">
        <v>55</v>
      </c>
      <c r="D82" s="7" t="s">
        <v>53</v>
      </c>
      <c r="E82" s="170" t="s">
        <v>108</v>
      </c>
      <c r="F82" s="19" t="s">
        <v>78</v>
      </c>
      <c r="G82" s="19" t="s">
        <v>24</v>
      </c>
      <c r="H82" s="20" t="s">
        <v>30</v>
      </c>
      <c r="I82" s="20"/>
      <c r="J82" s="75">
        <v>1.3266499999999999E-4</v>
      </c>
      <c r="K82" s="20"/>
      <c r="L82" s="20"/>
      <c r="M82" s="73"/>
      <c r="N82" s="73"/>
      <c r="O82" s="23">
        <v>1</v>
      </c>
      <c r="P82" s="21"/>
      <c r="Q82" s="23">
        <v>3</v>
      </c>
      <c r="R82" s="16">
        <f t="shared" si="29"/>
        <v>0</v>
      </c>
      <c r="S82" s="24" t="s">
        <v>74</v>
      </c>
      <c r="T82" s="88"/>
      <c r="U82" s="31" t="s">
        <v>76</v>
      </c>
      <c r="V82" s="83">
        <f t="shared" si="30"/>
        <v>3</v>
      </c>
    </row>
    <row r="83" spans="1:22" ht="18" customHeight="1" x14ac:dyDescent="0.35">
      <c r="A83" s="7">
        <f t="shared" si="32"/>
        <v>8</v>
      </c>
      <c r="B83" s="93" t="s">
        <v>81</v>
      </c>
      <c r="C83" s="94">
        <v>55</v>
      </c>
      <c r="D83" s="7" t="s">
        <v>53</v>
      </c>
      <c r="E83" s="170" t="s">
        <v>108</v>
      </c>
      <c r="F83" s="19" t="s">
        <v>78</v>
      </c>
      <c r="G83" s="19" t="s">
        <v>27</v>
      </c>
      <c r="H83" s="20"/>
      <c r="I83" s="20"/>
      <c r="J83" s="73"/>
      <c r="K83" s="20">
        <v>0.57999999999999996</v>
      </c>
      <c r="L83" s="20">
        <v>1.95</v>
      </c>
      <c r="M83" s="73">
        <f t="shared" ref="M83" si="33">K83*L83</f>
        <v>1.131</v>
      </c>
      <c r="N83" s="97">
        <f>M83-(J82*Q82)-(J81*Q81)-(J80*Q80)-(J79*Q79)-(J78*Q78)-(J77*Q77)-(J76*Q76)</f>
        <v>1.0163301300000001</v>
      </c>
      <c r="O83" s="23">
        <v>1</v>
      </c>
      <c r="P83" s="21">
        <v>450</v>
      </c>
      <c r="Q83" s="23">
        <v>1</v>
      </c>
      <c r="R83" s="16">
        <f>O83*P83*Q83*N83</f>
        <v>457.34855850000002</v>
      </c>
      <c r="S83" s="24" t="s">
        <v>41</v>
      </c>
      <c r="T83" s="88"/>
      <c r="U83" s="31" t="s">
        <v>76</v>
      </c>
      <c r="V83" s="83">
        <f>O83*Q83*N83</f>
        <v>1.0163301300000001</v>
      </c>
    </row>
    <row r="84" spans="1:22" ht="18" customHeight="1" x14ac:dyDescent="0.35">
      <c r="A84" s="7">
        <f t="shared" si="32"/>
        <v>9</v>
      </c>
      <c r="B84" s="93" t="s">
        <v>81</v>
      </c>
      <c r="C84" s="94">
        <v>56</v>
      </c>
      <c r="D84" s="7" t="s">
        <v>53</v>
      </c>
      <c r="E84" s="170" t="s">
        <v>108</v>
      </c>
      <c r="F84" s="19" t="s">
        <v>78</v>
      </c>
      <c r="G84" s="19" t="s">
        <v>16</v>
      </c>
      <c r="H84" s="20" t="s">
        <v>28</v>
      </c>
      <c r="I84" s="20"/>
      <c r="J84" s="73">
        <v>7.8500000000000011E-3</v>
      </c>
      <c r="K84" s="20"/>
      <c r="L84" s="20"/>
      <c r="M84" s="73"/>
      <c r="N84" s="73"/>
      <c r="O84" s="23">
        <v>1</v>
      </c>
      <c r="P84" s="21"/>
      <c r="Q84" s="23">
        <v>2</v>
      </c>
      <c r="R84" s="16">
        <f t="shared" si="29"/>
        <v>0</v>
      </c>
      <c r="S84" s="24" t="s">
        <v>74</v>
      </c>
      <c r="T84" s="88"/>
      <c r="U84" s="31" t="s">
        <v>76</v>
      </c>
      <c r="V84" s="83">
        <f t="shared" si="30"/>
        <v>2</v>
      </c>
    </row>
    <row r="85" spans="1:22" ht="18" customHeight="1" x14ac:dyDescent="0.35">
      <c r="A85" s="7">
        <f t="shared" si="32"/>
        <v>10</v>
      </c>
      <c r="B85" s="93" t="s">
        <v>81</v>
      </c>
      <c r="C85" s="94">
        <v>56</v>
      </c>
      <c r="D85" s="7" t="s">
        <v>53</v>
      </c>
      <c r="E85" s="170" t="s">
        <v>108</v>
      </c>
      <c r="F85" s="19" t="s">
        <v>78</v>
      </c>
      <c r="G85" s="19" t="s">
        <v>27</v>
      </c>
      <c r="H85" s="20"/>
      <c r="I85" s="20"/>
      <c r="J85" s="73"/>
      <c r="K85" s="20">
        <v>0.2</v>
      </c>
      <c r="L85" s="20">
        <v>0.45</v>
      </c>
      <c r="M85" s="73">
        <f t="shared" ref="M85" si="34">K85*L85</f>
        <v>9.0000000000000011E-2</v>
      </c>
      <c r="N85" s="97">
        <f>M85-(J84*Q84)</f>
        <v>7.4300000000000005E-2</v>
      </c>
      <c r="O85" s="23">
        <v>1</v>
      </c>
      <c r="P85" s="21">
        <v>95</v>
      </c>
      <c r="Q85" s="23">
        <v>1</v>
      </c>
      <c r="R85" s="16">
        <f t="shared" si="29"/>
        <v>95</v>
      </c>
      <c r="S85" s="24" t="s">
        <v>41</v>
      </c>
      <c r="T85" s="88"/>
      <c r="U85" s="31" t="s">
        <v>76</v>
      </c>
      <c r="V85" s="83">
        <f t="shared" si="30"/>
        <v>1</v>
      </c>
    </row>
    <row r="86" spans="1:22" ht="18" customHeight="1" x14ac:dyDescent="0.35">
      <c r="A86" s="7">
        <f t="shared" si="32"/>
        <v>11</v>
      </c>
      <c r="B86" s="93" t="s">
        <v>81</v>
      </c>
      <c r="C86" s="94">
        <v>57</v>
      </c>
      <c r="D86" s="7" t="s">
        <v>53</v>
      </c>
      <c r="E86" s="170" t="s">
        <v>108</v>
      </c>
      <c r="F86" s="19" t="s">
        <v>78</v>
      </c>
      <c r="G86" s="19" t="s">
        <v>16</v>
      </c>
      <c r="H86" s="20" t="s">
        <v>28</v>
      </c>
      <c r="I86" s="20"/>
      <c r="J86" s="73">
        <v>7.8500000000000011E-3</v>
      </c>
      <c r="K86" s="20"/>
      <c r="L86" s="20"/>
      <c r="M86" s="73"/>
      <c r="N86" s="73"/>
      <c r="O86" s="23">
        <v>2</v>
      </c>
      <c r="P86" s="21"/>
      <c r="Q86" s="23">
        <v>2</v>
      </c>
      <c r="R86" s="16">
        <f t="shared" si="29"/>
        <v>0</v>
      </c>
      <c r="S86" s="24" t="s">
        <v>74</v>
      </c>
      <c r="T86" s="88"/>
      <c r="U86" s="31" t="s">
        <v>76</v>
      </c>
      <c r="V86" s="83">
        <f t="shared" si="30"/>
        <v>4</v>
      </c>
    </row>
    <row r="87" spans="1:22" ht="18" customHeight="1" x14ac:dyDescent="0.35">
      <c r="A87" s="7">
        <f t="shared" si="32"/>
        <v>12</v>
      </c>
      <c r="B87" s="93" t="s">
        <v>81</v>
      </c>
      <c r="C87" s="94">
        <v>57</v>
      </c>
      <c r="D87" s="7" t="s">
        <v>53</v>
      </c>
      <c r="E87" s="170" t="s">
        <v>108</v>
      </c>
      <c r="F87" s="19" t="s">
        <v>78</v>
      </c>
      <c r="G87" s="19" t="s">
        <v>27</v>
      </c>
      <c r="H87" s="20"/>
      <c r="I87" s="20"/>
      <c r="J87" s="73"/>
      <c r="K87" s="20">
        <v>0.3</v>
      </c>
      <c r="L87" s="20">
        <v>0.45</v>
      </c>
      <c r="M87" s="73">
        <f t="shared" ref="M87" si="35">K87*L87</f>
        <v>0.13500000000000001</v>
      </c>
      <c r="N87" s="97">
        <f>M87-(J86*Q86)</f>
        <v>0.1193</v>
      </c>
      <c r="O87" s="23">
        <v>2</v>
      </c>
      <c r="P87" s="21">
        <v>150</v>
      </c>
      <c r="Q87" s="23">
        <v>1</v>
      </c>
      <c r="R87" s="16">
        <f t="shared" si="29"/>
        <v>300</v>
      </c>
      <c r="S87" s="24" t="s">
        <v>41</v>
      </c>
      <c r="T87" s="88"/>
      <c r="U87" s="31" t="s">
        <v>76</v>
      </c>
      <c r="V87" s="83">
        <f t="shared" si="30"/>
        <v>2</v>
      </c>
    </row>
    <row r="88" spans="1:22" ht="18" customHeight="1" x14ac:dyDescent="0.35">
      <c r="A88" s="7">
        <f t="shared" si="32"/>
        <v>13</v>
      </c>
      <c r="B88" s="93" t="s">
        <v>81</v>
      </c>
      <c r="C88" s="94">
        <v>58</v>
      </c>
      <c r="D88" s="7" t="s">
        <v>53</v>
      </c>
      <c r="E88" s="170" t="s">
        <v>108</v>
      </c>
      <c r="F88" s="19" t="s">
        <v>78</v>
      </c>
      <c r="G88" s="19" t="s">
        <v>25</v>
      </c>
      <c r="H88" s="20" t="s">
        <v>17</v>
      </c>
      <c r="I88" s="20"/>
      <c r="J88" s="72">
        <v>4.4156249999999994E-3</v>
      </c>
      <c r="K88" s="20"/>
      <c r="L88" s="20"/>
      <c r="M88" s="73"/>
      <c r="N88" s="73"/>
      <c r="O88" s="23">
        <v>2</v>
      </c>
      <c r="P88" s="21"/>
      <c r="Q88" s="23">
        <v>3</v>
      </c>
      <c r="R88" s="16">
        <f t="shared" si="29"/>
        <v>0</v>
      </c>
      <c r="S88" s="24" t="s">
        <v>55</v>
      </c>
      <c r="T88" s="88"/>
      <c r="U88" s="31" t="s">
        <v>76</v>
      </c>
      <c r="V88" s="83">
        <f t="shared" si="30"/>
        <v>6</v>
      </c>
    </row>
    <row r="89" spans="1:22" ht="18" customHeight="1" x14ac:dyDescent="0.35">
      <c r="A89" s="7">
        <f t="shared" si="32"/>
        <v>14</v>
      </c>
      <c r="B89" s="93" t="s">
        <v>81</v>
      </c>
      <c r="C89" s="94">
        <v>59</v>
      </c>
      <c r="D89" s="7" t="s">
        <v>53</v>
      </c>
      <c r="E89" s="170" t="s">
        <v>108</v>
      </c>
      <c r="F89" s="19" t="s">
        <v>78</v>
      </c>
      <c r="G89" s="19" t="s">
        <v>18</v>
      </c>
      <c r="H89" s="20" t="s">
        <v>17</v>
      </c>
      <c r="I89" s="20"/>
      <c r="J89" s="72">
        <v>4.4156249999999994E-3</v>
      </c>
      <c r="K89" s="20"/>
      <c r="L89" s="20"/>
      <c r="M89" s="73"/>
      <c r="N89" s="73"/>
      <c r="O89" s="23">
        <v>2</v>
      </c>
      <c r="P89" s="21"/>
      <c r="Q89" s="23">
        <v>1</v>
      </c>
      <c r="R89" s="16">
        <f t="shared" si="29"/>
        <v>0</v>
      </c>
      <c r="S89" s="24" t="s">
        <v>41</v>
      </c>
      <c r="T89" s="88"/>
      <c r="U89" s="31" t="s">
        <v>76</v>
      </c>
      <c r="V89" s="83">
        <f t="shared" si="30"/>
        <v>2</v>
      </c>
    </row>
    <row r="90" spans="1:22" ht="18" customHeight="1" x14ac:dyDescent="0.35">
      <c r="A90" s="7">
        <f t="shared" si="32"/>
        <v>15</v>
      </c>
      <c r="B90" s="93" t="s">
        <v>81</v>
      </c>
      <c r="C90" s="94">
        <v>60</v>
      </c>
      <c r="D90" s="7" t="s">
        <v>53</v>
      </c>
      <c r="E90" s="170" t="s">
        <v>108</v>
      </c>
      <c r="F90" s="19" t="s">
        <v>78</v>
      </c>
      <c r="G90" s="19" t="s">
        <v>26</v>
      </c>
      <c r="H90" s="20" t="s">
        <v>28</v>
      </c>
      <c r="I90" s="20"/>
      <c r="J90" s="73">
        <v>7.8500000000000011E-3</v>
      </c>
      <c r="K90" s="20"/>
      <c r="L90" s="20"/>
      <c r="M90" s="73"/>
      <c r="N90" s="73"/>
      <c r="O90" s="23">
        <v>2</v>
      </c>
      <c r="P90" s="21"/>
      <c r="Q90" s="23">
        <v>1</v>
      </c>
      <c r="R90" s="16">
        <f t="shared" si="29"/>
        <v>0</v>
      </c>
      <c r="S90" s="24" t="s">
        <v>55</v>
      </c>
      <c r="T90" s="88"/>
      <c r="U90" s="31" t="s">
        <v>76</v>
      </c>
      <c r="V90" s="83">
        <f t="shared" si="30"/>
        <v>2</v>
      </c>
    </row>
    <row r="91" spans="1:22" ht="18" customHeight="1" x14ac:dyDescent="0.35">
      <c r="A91" s="7">
        <f t="shared" si="32"/>
        <v>16</v>
      </c>
      <c r="B91" s="93" t="s">
        <v>81</v>
      </c>
      <c r="C91" s="94">
        <v>61</v>
      </c>
      <c r="D91" s="7" t="s">
        <v>53</v>
      </c>
      <c r="E91" s="170" t="s">
        <v>108</v>
      </c>
      <c r="F91" s="19" t="s">
        <v>80</v>
      </c>
      <c r="G91" s="19" t="s">
        <v>26</v>
      </c>
      <c r="H91" s="20" t="s">
        <v>21</v>
      </c>
      <c r="I91" s="20"/>
      <c r="J91" s="73">
        <v>1.7662499999999998E-2</v>
      </c>
      <c r="K91" s="20"/>
      <c r="L91" s="20"/>
      <c r="M91" s="73"/>
      <c r="N91" s="73"/>
      <c r="O91" s="23">
        <v>2</v>
      </c>
      <c r="P91" s="21"/>
      <c r="Q91" s="23">
        <v>2</v>
      </c>
      <c r="R91" s="16">
        <f t="shared" si="29"/>
        <v>0</v>
      </c>
      <c r="S91" s="24" t="s">
        <v>55</v>
      </c>
      <c r="T91" s="88"/>
      <c r="U91" s="31" t="s">
        <v>76</v>
      </c>
      <c r="V91" s="83">
        <f t="shared" si="30"/>
        <v>4</v>
      </c>
    </row>
    <row r="92" spans="1:22" ht="18" customHeight="1" x14ac:dyDescent="0.35">
      <c r="A92" s="7">
        <f t="shared" si="32"/>
        <v>17</v>
      </c>
      <c r="B92" s="93" t="s">
        <v>81</v>
      </c>
      <c r="C92" s="94">
        <v>62</v>
      </c>
      <c r="D92" s="7" t="s">
        <v>53</v>
      </c>
      <c r="E92" s="170" t="s">
        <v>108</v>
      </c>
      <c r="F92" s="19" t="s">
        <v>80</v>
      </c>
      <c r="G92" s="19" t="s">
        <v>62</v>
      </c>
      <c r="H92" s="20">
        <v>0.15</v>
      </c>
      <c r="I92" s="20">
        <v>0.15</v>
      </c>
      <c r="J92" s="73">
        <f t="shared" ref="J92:J94" si="36">H92*I92</f>
        <v>2.2499999999999999E-2</v>
      </c>
      <c r="K92" s="20"/>
      <c r="L92" s="20"/>
      <c r="M92" s="73"/>
      <c r="N92" s="73"/>
      <c r="O92" s="23">
        <v>2</v>
      </c>
      <c r="P92" s="21"/>
      <c r="Q92" s="23">
        <v>1</v>
      </c>
      <c r="R92" s="16">
        <f t="shared" si="29"/>
        <v>0</v>
      </c>
      <c r="S92" s="24" t="s">
        <v>41</v>
      </c>
      <c r="T92" s="88"/>
      <c r="U92" s="31" t="s">
        <v>76</v>
      </c>
      <c r="V92" s="83">
        <f t="shared" si="30"/>
        <v>2</v>
      </c>
    </row>
    <row r="93" spans="1:22" ht="18" customHeight="1" x14ac:dyDescent="0.35">
      <c r="A93" s="7">
        <f t="shared" si="32"/>
        <v>18</v>
      </c>
      <c r="B93" s="93" t="s">
        <v>81</v>
      </c>
      <c r="C93" s="94">
        <v>63</v>
      </c>
      <c r="D93" s="7" t="s">
        <v>53</v>
      </c>
      <c r="E93" s="170" t="s">
        <v>108</v>
      </c>
      <c r="F93" s="19" t="s">
        <v>80</v>
      </c>
      <c r="G93" s="19" t="s">
        <v>62</v>
      </c>
      <c r="H93" s="20">
        <v>0.1</v>
      </c>
      <c r="I93" s="20">
        <v>0.1</v>
      </c>
      <c r="J93" s="73">
        <f t="shared" si="36"/>
        <v>1.0000000000000002E-2</v>
      </c>
      <c r="K93" s="20"/>
      <c r="L93" s="20"/>
      <c r="M93" s="73"/>
      <c r="N93" s="73"/>
      <c r="O93" s="23">
        <v>2</v>
      </c>
      <c r="P93" s="21"/>
      <c r="Q93" s="23">
        <v>3</v>
      </c>
      <c r="R93" s="16">
        <f t="shared" si="29"/>
        <v>0</v>
      </c>
      <c r="S93" s="24" t="s">
        <v>41</v>
      </c>
      <c r="T93" s="88"/>
      <c r="U93" s="31" t="s">
        <v>76</v>
      </c>
      <c r="V93" s="83">
        <f t="shared" si="30"/>
        <v>6</v>
      </c>
    </row>
    <row r="94" spans="1:22" ht="18" customHeight="1" x14ac:dyDescent="0.35">
      <c r="A94" s="7">
        <f t="shared" si="32"/>
        <v>19</v>
      </c>
      <c r="B94" s="93" t="s">
        <v>81</v>
      </c>
      <c r="C94" s="94">
        <v>64</v>
      </c>
      <c r="D94" s="7" t="s">
        <v>53</v>
      </c>
      <c r="E94" s="170" t="s">
        <v>108</v>
      </c>
      <c r="F94" s="19" t="s">
        <v>80</v>
      </c>
      <c r="G94" s="19" t="s">
        <v>61</v>
      </c>
      <c r="H94" s="20">
        <v>0.05</v>
      </c>
      <c r="I94" s="20">
        <v>0.2</v>
      </c>
      <c r="J94" s="73">
        <f t="shared" si="36"/>
        <v>1.0000000000000002E-2</v>
      </c>
      <c r="K94" s="20"/>
      <c r="L94" s="20"/>
      <c r="M94" s="73"/>
      <c r="N94" s="73"/>
      <c r="O94" s="23">
        <v>2</v>
      </c>
      <c r="P94" s="21"/>
      <c r="Q94" s="23">
        <v>1</v>
      </c>
      <c r="R94" s="16">
        <f t="shared" si="29"/>
        <v>0</v>
      </c>
      <c r="S94" s="24" t="s">
        <v>41</v>
      </c>
      <c r="T94" s="88"/>
      <c r="U94" s="31" t="s">
        <v>76</v>
      </c>
      <c r="V94" s="83">
        <f t="shared" si="30"/>
        <v>2</v>
      </c>
    </row>
    <row r="95" spans="1:22" ht="18" customHeight="1" x14ac:dyDescent="0.35">
      <c r="A95" s="7">
        <f t="shared" si="32"/>
        <v>20</v>
      </c>
      <c r="B95" s="93" t="s">
        <v>81</v>
      </c>
      <c r="C95" s="94">
        <v>65</v>
      </c>
      <c r="D95" s="7" t="s">
        <v>53</v>
      </c>
      <c r="E95" s="170" t="s">
        <v>108</v>
      </c>
      <c r="F95" s="19" t="s">
        <v>80</v>
      </c>
      <c r="G95" s="19" t="s">
        <v>24</v>
      </c>
      <c r="H95" s="20" t="s">
        <v>30</v>
      </c>
      <c r="I95" s="20"/>
      <c r="J95" s="75">
        <v>1.3266499999999999E-4</v>
      </c>
      <c r="K95" s="20"/>
      <c r="L95" s="20"/>
      <c r="M95" s="73"/>
      <c r="N95" s="73"/>
      <c r="O95" s="23">
        <v>2</v>
      </c>
      <c r="P95" s="21"/>
      <c r="Q95" s="23">
        <v>8</v>
      </c>
      <c r="R95" s="16">
        <f t="shared" si="29"/>
        <v>0</v>
      </c>
      <c r="S95" s="24" t="s">
        <v>74</v>
      </c>
      <c r="T95" s="88"/>
      <c r="U95" s="31" t="s">
        <v>76</v>
      </c>
      <c r="V95" s="83">
        <f t="shared" si="30"/>
        <v>16</v>
      </c>
    </row>
    <row r="96" spans="1:22" ht="18" customHeight="1" x14ac:dyDescent="0.35">
      <c r="A96" s="7">
        <f t="shared" si="32"/>
        <v>21</v>
      </c>
      <c r="B96" s="93" t="s">
        <v>81</v>
      </c>
      <c r="C96" s="94">
        <v>66</v>
      </c>
      <c r="D96" s="7" t="s">
        <v>53</v>
      </c>
      <c r="E96" s="170" t="s">
        <v>108</v>
      </c>
      <c r="F96" s="19" t="s">
        <v>80</v>
      </c>
      <c r="G96" s="19" t="s">
        <v>62</v>
      </c>
      <c r="H96" s="20">
        <v>0.05</v>
      </c>
      <c r="I96" s="20">
        <v>0.05</v>
      </c>
      <c r="J96" s="73">
        <v>0.01</v>
      </c>
      <c r="K96" s="20"/>
      <c r="L96" s="20"/>
      <c r="M96" s="73"/>
      <c r="N96" s="73"/>
      <c r="O96" s="23">
        <v>2</v>
      </c>
      <c r="P96" s="21"/>
      <c r="Q96" s="23">
        <v>3</v>
      </c>
      <c r="R96" s="16">
        <f t="shared" si="29"/>
        <v>0</v>
      </c>
      <c r="S96" s="24" t="s">
        <v>41</v>
      </c>
      <c r="T96" s="88"/>
      <c r="U96" s="31" t="s">
        <v>76</v>
      </c>
      <c r="V96" s="83">
        <f t="shared" si="30"/>
        <v>6</v>
      </c>
    </row>
    <row r="97" spans="1:22" ht="18" customHeight="1" x14ac:dyDescent="0.35">
      <c r="A97" s="7">
        <f t="shared" si="32"/>
        <v>22</v>
      </c>
      <c r="B97" s="93" t="s">
        <v>81</v>
      </c>
      <c r="C97" s="94">
        <v>66</v>
      </c>
      <c r="D97" s="7" t="s">
        <v>53</v>
      </c>
      <c r="E97" s="170" t="s">
        <v>108</v>
      </c>
      <c r="F97" s="19" t="s">
        <v>80</v>
      </c>
      <c r="G97" s="19" t="s">
        <v>27</v>
      </c>
      <c r="H97" s="20"/>
      <c r="I97" s="20"/>
      <c r="J97" s="73"/>
      <c r="K97" s="20">
        <v>0.6</v>
      </c>
      <c r="L97" s="20">
        <v>1.95</v>
      </c>
      <c r="M97" s="73">
        <f t="shared" ref="M97" si="37">K97*L97</f>
        <v>1.17</v>
      </c>
      <c r="N97" s="97">
        <f>M97-(J96*Q96)-(J95*Q95)-(J94*Q94)-(J93*Q93)-(J92*Q92)-(J91*Q91)-(J90*Q90)-(J89*Q89)-(J88*Q88)</f>
        <v>1.0156011799999998</v>
      </c>
      <c r="O97" s="23">
        <v>2</v>
      </c>
      <c r="P97" s="21">
        <v>450</v>
      </c>
      <c r="Q97" s="23">
        <v>1</v>
      </c>
      <c r="R97" s="16">
        <f>O97*P97*Q97*N97</f>
        <v>914.04106199999978</v>
      </c>
      <c r="S97" s="24" t="s">
        <v>41</v>
      </c>
      <c r="T97" s="88"/>
      <c r="U97" s="31" t="s">
        <v>76</v>
      </c>
      <c r="V97" s="83">
        <f>O97*Q97*N97</f>
        <v>2.0312023599999995</v>
      </c>
    </row>
    <row r="98" spans="1:22" ht="18" customHeight="1" x14ac:dyDescent="0.35">
      <c r="A98" s="7">
        <f t="shared" si="32"/>
        <v>23</v>
      </c>
      <c r="B98" s="93" t="s">
        <v>81</v>
      </c>
      <c r="C98" s="94">
        <v>67</v>
      </c>
      <c r="D98" s="7" t="s">
        <v>53</v>
      </c>
      <c r="E98" s="170" t="s">
        <v>108</v>
      </c>
      <c r="F98" s="19" t="s">
        <v>80</v>
      </c>
      <c r="G98" s="19" t="s">
        <v>15</v>
      </c>
      <c r="H98" s="20">
        <v>0.3</v>
      </c>
      <c r="I98" s="20">
        <v>0.5</v>
      </c>
      <c r="J98" s="73">
        <f t="shared" ref="J98:J99" si="38">H98*I98</f>
        <v>0.15</v>
      </c>
      <c r="K98" s="20"/>
      <c r="L98" s="20"/>
      <c r="M98" s="73"/>
      <c r="N98" s="73"/>
      <c r="O98" s="23">
        <v>2</v>
      </c>
      <c r="P98" s="21"/>
      <c r="Q98" s="23">
        <v>1</v>
      </c>
      <c r="R98" s="16">
        <f t="shared" si="29"/>
        <v>0</v>
      </c>
      <c r="S98" s="24" t="s">
        <v>74</v>
      </c>
      <c r="T98" s="88"/>
      <c r="U98" s="31" t="s">
        <v>76</v>
      </c>
      <c r="V98" s="83">
        <f t="shared" si="30"/>
        <v>2</v>
      </c>
    </row>
    <row r="99" spans="1:22" ht="18" customHeight="1" x14ac:dyDescent="0.35">
      <c r="A99" s="7">
        <f t="shared" si="32"/>
        <v>24</v>
      </c>
      <c r="B99" s="93" t="s">
        <v>81</v>
      </c>
      <c r="C99" s="94">
        <v>68</v>
      </c>
      <c r="D99" s="7" t="s">
        <v>53</v>
      </c>
      <c r="E99" s="170" t="s">
        <v>108</v>
      </c>
      <c r="F99" s="19" t="s">
        <v>80</v>
      </c>
      <c r="G99" s="19" t="s">
        <v>15</v>
      </c>
      <c r="H99" s="20">
        <v>0.25</v>
      </c>
      <c r="I99" s="20">
        <v>0.5</v>
      </c>
      <c r="J99" s="73">
        <f t="shared" si="38"/>
        <v>0.125</v>
      </c>
      <c r="K99" s="20"/>
      <c r="L99" s="20"/>
      <c r="M99" s="73"/>
      <c r="N99" s="73"/>
      <c r="O99" s="23">
        <v>2</v>
      </c>
      <c r="P99" s="21"/>
      <c r="Q99" s="23">
        <v>1</v>
      </c>
      <c r="R99" s="16">
        <f t="shared" si="29"/>
        <v>0</v>
      </c>
      <c r="S99" s="24" t="s">
        <v>74</v>
      </c>
      <c r="T99" s="88"/>
      <c r="U99" s="31" t="s">
        <v>76</v>
      </c>
      <c r="V99" s="83">
        <f t="shared" si="30"/>
        <v>2</v>
      </c>
    </row>
    <row r="100" spans="1:22" ht="18" customHeight="1" x14ac:dyDescent="0.35">
      <c r="A100" s="7">
        <f t="shared" si="32"/>
        <v>25</v>
      </c>
      <c r="B100" s="93" t="s">
        <v>81</v>
      </c>
      <c r="C100" s="94">
        <v>68</v>
      </c>
      <c r="D100" s="7" t="s">
        <v>53</v>
      </c>
      <c r="E100" s="170" t="s">
        <v>108</v>
      </c>
      <c r="F100" s="19" t="s">
        <v>80</v>
      </c>
      <c r="G100" s="19" t="s">
        <v>27</v>
      </c>
      <c r="H100" s="20"/>
      <c r="I100" s="20"/>
      <c r="J100" s="73"/>
      <c r="K100" s="20">
        <v>0.35</v>
      </c>
      <c r="L100" s="20">
        <v>1.18</v>
      </c>
      <c r="M100" s="73">
        <f t="shared" ref="M100" si="39">K100*L100</f>
        <v>0.41299999999999998</v>
      </c>
      <c r="N100" s="97">
        <f>M100-(J99*Q99)-(J98*Q98)</f>
        <v>0.13799999999999998</v>
      </c>
      <c r="O100" s="23">
        <v>2</v>
      </c>
      <c r="P100" s="21">
        <v>150</v>
      </c>
      <c r="Q100" s="23">
        <v>1</v>
      </c>
      <c r="R100" s="16">
        <f t="shared" si="29"/>
        <v>300</v>
      </c>
      <c r="S100" s="24" t="s">
        <v>41</v>
      </c>
      <c r="T100" s="88"/>
      <c r="U100" s="31" t="s">
        <v>76</v>
      </c>
      <c r="V100" s="83">
        <f t="shared" si="30"/>
        <v>2</v>
      </c>
    </row>
    <row r="101" spans="1:22" ht="18" customHeight="1" x14ac:dyDescent="0.35">
      <c r="A101" s="7">
        <f t="shared" si="32"/>
        <v>26</v>
      </c>
      <c r="B101" s="93" t="s">
        <v>81</v>
      </c>
      <c r="C101" s="94">
        <v>69</v>
      </c>
      <c r="D101" s="7" t="s">
        <v>53</v>
      </c>
      <c r="E101" s="170" t="s">
        <v>108</v>
      </c>
      <c r="F101" s="19" t="s">
        <v>80</v>
      </c>
      <c r="G101" s="19" t="s">
        <v>24</v>
      </c>
      <c r="H101" s="20" t="s">
        <v>30</v>
      </c>
      <c r="I101" s="20"/>
      <c r="J101" s="73"/>
      <c r="K101" s="20" t="s">
        <v>63</v>
      </c>
      <c r="L101" s="20"/>
      <c r="M101" s="73"/>
      <c r="N101" s="73"/>
      <c r="O101" s="23">
        <v>2</v>
      </c>
      <c r="P101" s="21"/>
      <c r="Q101" s="23">
        <v>7</v>
      </c>
      <c r="R101" s="16">
        <f t="shared" si="29"/>
        <v>0</v>
      </c>
      <c r="S101" s="24" t="s">
        <v>40</v>
      </c>
      <c r="T101" s="88"/>
      <c r="U101" s="31" t="s">
        <v>76</v>
      </c>
      <c r="V101" s="83">
        <f t="shared" si="30"/>
        <v>14</v>
      </c>
    </row>
    <row r="102" spans="1:22" ht="18" customHeight="1" x14ac:dyDescent="0.35">
      <c r="A102" s="7">
        <f t="shared" si="32"/>
        <v>27</v>
      </c>
      <c r="B102" s="93" t="s">
        <v>81</v>
      </c>
      <c r="C102" s="94">
        <v>70</v>
      </c>
      <c r="D102" s="7" t="s">
        <v>53</v>
      </c>
      <c r="E102" s="170" t="s">
        <v>108</v>
      </c>
      <c r="F102" s="19" t="s">
        <v>80</v>
      </c>
      <c r="G102" s="19" t="s">
        <v>26</v>
      </c>
      <c r="H102" s="20" t="s">
        <v>21</v>
      </c>
      <c r="I102" s="20"/>
      <c r="J102" s="73"/>
      <c r="K102" s="20" t="s">
        <v>48</v>
      </c>
      <c r="L102" s="20"/>
      <c r="M102" s="73"/>
      <c r="N102" s="73"/>
      <c r="O102" s="23">
        <v>2</v>
      </c>
      <c r="P102" s="21"/>
      <c r="Q102" s="23">
        <v>1</v>
      </c>
      <c r="R102" s="16">
        <f t="shared" si="29"/>
        <v>0</v>
      </c>
      <c r="S102" s="24" t="s">
        <v>43</v>
      </c>
      <c r="T102" s="88"/>
      <c r="U102" s="31" t="s">
        <v>76</v>
      </c>
      <c r="V102" s="83">
        <f t="shared" si="30"/>
        <v>2</v>
      </c>
    </row>
    <row r="103" spans="1:22" ht="18" customHeight="1" x14ac:dyDescent="0.35">
      <c r="A103" s="7">
        <f t="shared" si="32"/>
        <v>28</v>
      </c>
      <c r="B103" s="93" t="s">
        <v>81</v>
      </c>
      <c r="C103" s="94">
        <v>71</v>
      </c>
      <c r="D103" s="7" t="s">
        <v>53</v>
      </c>
      <c r="E103" s="170" t="s">
        <v>108</v>
      </c>
      <c r="F103" s="19" t="s">
        <v>80</v>
      </c>
      <c r="G103" s="19" t="s">
        <v>15</v>
      </c>
      <c r="H103" s="20">
        <v>0.5</v>
      </c>
      <c r="I103" s="20">
        <v>1.4</v>
      </c>
      <c r="J103" s="73">
        <f t="shared" ref="J103" si="40">H103*I103</f>
        <v>0.7</v>
      </c>
      <c r="K103" s="20">
        <v>0.6</v>
      </c>
      <c r="L103" s="20">
        <v>1.5</v>
      </c>
      <c r="M103" s="73">
        <f t="shared" ref="M103" si="41">K103*L103</f>
        <v>0.89999999999999991</v>
      </c>
      <c r="N103" s="73"/>
      <c r="O103" s="23">
        <v>2</v>
      </c>
      <c r="P103" s="21"/>
      <c r="Q103" s="23">
        <v>3</v>
      </c>
      <c r="R103" s="16">
        <f t="shared" si="29"/>
        <v>0</v>
      </c>
      <c r="S103" s="24" t="s">
        <v>40</v>
      </c>
      <c r="T103" s="88"/>
      <c r="U103" s="31" t="s">
        <v>76</v>
      </c>
      <c r="V103" s="83">
        <f t="shared" si="30"/>
        <v>6</v>
      </c>
    </row>
    <row r="104" spans="1:22" ht="18" customHeight="1" x14ac:dyDescent="0.35">
      <c r="A104" s="7">
        <f t="shared" si="32"/>
        <v>29</v>
      </c>
      <c r="B104" s="93" t="s">
        <v>81</v>
      </c>
      <c r="C104" s="94">
        <v>72</v>
      </c>
      <c r="D104" s="7" t="s">
        <v>53</v>
      </c>
      <c r="E104" s="170" t="s">
        <v>108</v>
      </c>
      <c r="F104" s="19" t="s">
        <v>80</v>
      </c>
      <c r="G104" s="19" t="s">
        <v>18</v>
      </c>
      <c r="H104" s="20" t="s">
        <v>19</v>
      </c>
      <c r="I104" s="20"/>
      <c r="J104" s="73"/>
      <c r="K104" s="20" t="s">
        <v>13</v>
      </c>
      <c r="L104" s="20"/>
      <c r="M104" s="73"/>
      <c r="N104" s="73"/>
      <c r="O104" s="23">
        <v>2</v>
      </c>
      <c r="P104" s="21"/>
      <c r="Q104" s="23">
        <v>1</v>
      </c>
      <c r="R104" s="16">
        <f t="shared" si="29"/>
        <v>0</v>
      </c>
      <c r="S104" s="24" t="s">
        <v>42</v>
      </c>
      <c r="T104" s="88"/>
      <c r="U104" s="31" t="s">
        <v>76</v>
      </c>
      <c r="V104" s="83">
        <f t="shared" si="30"/>
        <v>2</v>
      </c>
    </row>
    <row r="105" spans="1:22" ht="18" customHeight="1" x14ac:dyDescent="0.35">
      <c r="A105" s="7">
        <f t="shared" si="32"/>
        <v>30</v>
      </c>
      <c r="B105" s="93" t="s">
        <v>81</v>
      </c>
      <c r="C105" s="94">
        <v>73</v>
      </c>
      <c r="D105" s="7" t="s">
        <v>53</v>
      </c>
      <c r="E105" s="170" t="s">
        <v>108</v>
      </c>
      <c r="F105" s="19" t="s">
        <v>80</v>
      </c>
      <c r="G105" s="19" t="s">
        <v>62</v>
      </c>
      <c r="H105" s="20">
        <v>0.1</v>
      </c>
      <c r="I105" s="20">
        <v>0.1</v>
      </c>
      <c r="J105" s="73">
        <f t="shared" ref="J105" si="42">H105*I105</f>
        <v>1.0000000000000002E-2</v>
      </c>
      <c r="K105" s="20"/>
      <c r="L105" s="20"/>
      <c r="M105" s="73"/>
      <c r="N105" s="73"/>
      <c r="O105" s="23">
        <v>2</v>
      </c>
      <c r="P105" s="21"/>
      <c r="Q105" s="23">
        <v>2</v>
      </c>
      <c r="R105" s="16">
        <f t="shared" si="29"/>
        <v>0</v>
      </c>
      <c r="S105" s="24" t="s">
        <v>41</v>
      </c>
      <c r="T105" s="88"/>
      <c r="U105" s="31" t="s">
        <v>76</v>
      </c>
      <c r="V105" s="83">
        <f t="shared" si="30"/>
        <v>4</v>
      </c>
    </row>
    <row r="106" spans="1:22" ht="18" customHeight="1" x14ac:dyDescent="0.35">
      <c r="A106" s="7">
        <f t="shared" si="32"/>
        <v>31</v>
      </c>
      <c r="B106" s="93" t="s">
        <v>81</v>
      </c>
      <c r="C106" s="94">
        <v>73</v>
      </c>
      <c r="D106" s="7" t="s">
        <v>53</v>
      </c>
      <c r="E106" s="170" t="s">
        <v>108</v>
      </c>
      <c r="F106" s="19" t="s">
        <v>80</v>
      </c>
      <c r="G106" s="19" t="s">
        <v>27</v>
      </c>
      <c r="H106" s="20"/>
      <c r="I106" s="20"/>
      <c r="J106" s="73"/>
      <c r="K106" s="20">
        <v>0.25</v>
      </c>
      <c r="L106" s="20">
        <v>0.5</v>
      </c>
      <c r="M106" s="73">
        <f t="shared" ref="M106" si="43">K106*L106</f>
        <v>0.125</v>
      </c>
      <c r="N106" s="97">
        <f>M106-(J105*Q105)</f>
        <v>0.105</v>
      </c>
      <c r="O106" s="23">
        <v>2</v>
      </c>
      <c r="P106" s="21">
        <v>150</v>
      </c>
      <c r="Q106" s="23">
        <v>1</v>
      </c>
      <c r="R106" s="16">
        <f t="shared" si="29"/>
        <v>300</v>
      </c>
      <c r="S106" s="24" t="s">
        <v>41</v>
      </c>
      <c r="T106" s="88"/>
      <c r="U106" s="31" t="s">
        <v>76</v>
      </c>
      <c r="V106" s="83">
        <f t="shared" si="30"/>
        <v>2</v>
      </c>
    </row>
    <row r="107" spans="1:22" ht="18" customHeight="1" x14ac:dyDescent="0.35">
      <c r="A107" s="7">
        <f t="shared" si="32"/>
        <v>32</v>
      </c>
      <c r="B107" s="93" t="s">
        <v>81</v>
      </c>
      <c r="C107" s="94">
        <v>74</v>
      </c>
      <c r="D107" s="7" t="s">
        <v>53</v>
      </c>
      <c r="E107" s="170" t="s">
        <v>108</v>
      </c>
      <c r="F107" s="19" t="s">
        <v>80</v>
      </c>
      <c r="G107" s="19" t="s">
        <v>15</v>
      </c>
      <c r="H107" s="20">
        <v>0.4</v>
      </c>
      <c r="I107" s="20">
        <v>1.5</v>
      </c>
      <c r="J107" s="73">
        <f t="shared" ref="J107" si="44">H107*I107</f>
        <v>0.60000000000000009</v>
      </c>
      <c r="K107" s="20"/>
      <c r="L107" s="20"/>
      <c r="M107" s="73"/>
      <c r="N107" s="73"/>
      <c r="O107" s="23">
        <v>2</v>
      </c>
      <c r="P107" s="21"/>
      <c r="Q107" s="23">
        <v>1</v>
      </c>
      <c r="R107" s="16">
        <f t="shared" si="29"/>
        <v>0</v>
      </c>
      <c r="S107" s="24" t="s">
        <v>74</v>
      </c>
      <c r="T107" s="88"/>
      <c r="U107" s="31" t="s">
        <v>76</v>
      </c>
      <c r="V107" s="83">
        <f t="shared" si="30"/>
        <v>2</v>
      </c>
    </row>
    <row r="108" spans="1:22" ht="18" customHeight="1" x14ac:dyDescent="0.35">
      <c r="A108" s="7">
        <f t="shared" si="32"/>
        <v>33</v>
      </c>
      <c r="B108" s="93" t="s">
        <v>81</v>
      </c>
      <c r="C108" s="94">
        <v>74</v>
      </c>
      <c r="D108" s="7" t="s">
        <v>53</v>
      </c>
      <c r="E108" s="170" t="s">
        <v>108</v>
      </c>
      <c r="F108" s="19" t="s">
        <v>80</v>
      </c>
      <c r="G108" s="19" t="s">
        <v>27</v>
      </c>
      <c r="H108" s="20"/>
      <c r="I108" s="20"/>
      <c r="J108" s="73"/>
      <c r="K108" s="20">
        <v>0.55000000000000004</v>
      </c>
      <c r="L108" s="20">
        <v>1.7</v>
      </c>
      <c r="M108" s="73">
        <f t="shared" ref="M108" si="45">K108*L108</f>
        <v>0.93500000000000005</v>
      </c>
      <c r="N108" s="97">
        <f>M108-(J107*Q107)</f>
        <v>0.33499999999999996</v>
      </c>
      <c r="O108" s="23">
        <v>2</v>
      </c>
      <c r="P108" s="21">
        <v>245</v>
      </c>
      <c r="Q108" s="23">
        <v>1</v>
      </c>
      <c r="R108" s="16">
        <f t="shared" si="29"/>
        <v>490</v>
      </c>
      <c r="S108" s="24" t="s">
        <v>41</v>
      </c>
      <c r="T108" s="88"/>
      <c r="U108" s="31" t="s">
        <v>76</v>
      </c>
      <c r="V108" s="83">
        <f t="shared" si="30"/>
        <v>2</v>
      </c>
    </row>
    <row r="109" spans="1:22" ht="18" customHeight="1" x14ac:dyDescent="0.35">
      <c r="A109" s="7">
        <f t="shared" si="32"/>
        <v>34</v>
      </c>
      <c r="B109" s="93" t="s">
        <v>81</v>
      </c>
      <c r="C109" s="94">
        <v>75</v>
      </c>
      <c r="D109" s="7" t="s">
        <v>53</v>
      </c>
      <c r="E109" s="170" t="s">
        <v>108</v>
      </c>
      <c r="F109" s="19" t="s">
        <v>80</v>
      </c>
      <c r="G109" s="19" t="s">
        <v>18</v>
      </c>
      <c r="H109" s="20" t="s">
        <v>19</v>
      </c>
      <c r="I109" s="20"/>
      <c r="J109" s="73"/>
      <c r="K109" s="20" t="s">
        <v>13</v>
      </c>
      <c r="L109" s="20"/>
      <c r="M109" s="73"/>
      <c r="N109" s="73"/>
      <c r="O109" s="23">
        <v>2</v>
      </c>
      <c r="P109" s="21"/>
      <c r="Q109" s="23">
        <v>3</v>
      </c>
      <c r="R109" s="16">
        <f t="shared" si="29"/>
        <v>0</v>
      </c>
      <c r="S109" s="24" t="s">
        <v>42</v>
      </c>
      <c r="T109" s="88"/>
      <c r="U109" s="31" t="s">
        <v>76</v>
      </c>
      <c r="V109" s="83">
        <f t="shared" si="30"/>
        <v>6</v>
      </c>
    </row>
    <row r="110" spans="1:22" ht="18" customHeight="1" x14ac:dyDescent="0.35">
      <c r="U110" s="31" t="s">
        <v>76</v>
      </c>
    </row>
    <row r="111" spans="1:22" ht="18" customHeight="1" x14ac:dyDescent="0.35">
      <c r="A111" s="8" t="s">
        <v>75</v>
      </c>
      <c r="B111" s="92"/>
      <c r="C111" s="95"/>
      <c r="U111" s="31" t="s">
        <v>76</v>
      </c>
    </row>
    <row r="112" spans="1:22" ht="18" customHeight="1" x14ac:dyDescent="0.35">
      <c r="A112" s="7">
        <v>1</v>
      </c>
      <c r="B112" s="93" t="s">
        <v>83</v>
      </c>
      <c r="C112" s="94">
        <v>76</v>
      </c>
      <c r="D112" s="7" t="s">
        <v>53</v>
      </c>
      <c r="E112" s="170" t="s">
        <v>108</v>
      </c>
      <c r="F112" s="19" t="s">
        <v>84</v>
      </c>
      <c r="G112" s="19" t="s">
        <v>15</v>
      </c>
      <c r="H112" s="20">
        <v>0.5</v>
      </c>
      <c r="I112" s="20">
        <v>1.4</v>
      </c>
      <c r="J112" s="73">
        <f t="shared" ref="J112" si="46">H112*I112</f>
        <v>0.7</v>
      </c>
      <c r="K112" s="20"/>
      <c r="L112" s="20"/>
      <c r="M112" s="73"/>
      <c r="N112" s="73"/>
      <c r="O112" s="23">
        <v>2</v>
      </c>
      <c r="P112" s="21"/>
      <c r="Q112" s="23">
        <v>3</v>
      </c>
      <c r="R112" s="16">
        <f t="shared" ref="R112:R149" si="47">O112*P112*Q112</f>
        <v>0</v>
      </c>
      <c r="S112" s="24" t="s">
        <v>74</v>
      </c>
      <c r="T112" s="35" t="s">
        <v>83</v>
      </c>
      <c r="U112" s="31" t="s">
        <v>76</v>
      </c>
      <c r="V112" s="83">
        <f t="shared" ref="V112:V149" si="48">O112*Q112</f>
        <v>6</v>
      </c>
    </row>
    <row r="113" spans="1:22" ht="18" customHeight="1" x14ac:dyDescent="0.35">
      <c r="A113" s="7">
        <f>A112+1</f>
        <v>2</v>
      </c>
      <c r="B113" s="93" t="s">
        <v>83</v>
      </c>
      <c r="C113" s="94">
        <v>76</v>
      </c>
      <c r="D113" s="7" t="s">
        <v>53</v>
      </c>
      <c r="E113" s="170" t="s">
        <v>108</v>
      </c>
      <c r="F113" s="19" t="s">
        <v>84</v>
      </c>
      <c r="G113" s="19" t="s">
        <v>27</v>
      </c>
      <c r="H113" s="20"/>
      <c r="I113" s="20"/>
      <c r="J113" s="73"/>
      <c r="K113" s="20">
        <v>0.6</v>
      </c>
      <c r="L113" s="20">
        <v>1.5</v>
      </c>
      <c r="M113" s="73">
        <f>K113*L113</f>
        <v>0.89999999999999991</v>
      </c>
      <c r="N113" s="97">
        <f>M113-J112</f>
        <v>0.19999999999999996</v>
      </c>
      <c r="O113" s="23">
        <v>2</v>
      </c>
      <c r="P113" s="21">
        <v>180</v>
      </c>
      <c r="Q113" s="23">
        <v>1</v>
      </c>
      <c r="R113" s="16">
        <f t="shared" si="47"/>
        <v>360</v>
      </c>
      <c r="S113" s="24" t="s">
        <v>41</v>
      </c>
      <c r="U113" s="31" t="s">
        <v>76</v>
      </c>
      <c r="V113" s="83">
        <f t="shared" si="48"/>
        <v>2</v>
      </c>
    </row>
    <row r="114" spans="1:22" ht="18" customHeight="1" x14ac:dyDescent="0.35">
      <c r="A114" s="7">
        <f t="shared" ref="A114:A149" si="49">A113+1</f>
        <v>3</v>
      </c>
      <c r="B114" s="93" t="s">
        <v>83</v>
      </c>
      <c r="C114" s="94">
        <v>77</v>
      </c>
      <c r="D114" s="7" t="s">
        <v>53</v>
      </c>
      <c r="E114" s="170" t="s">
        <v>108</v>
      </c>
      <c r="F114" s="19" t="s">
        <v>84</v>
      </c>
      <c r="G114" s="19" t="s">
        <v>18</v>
      </c>
      <c r="H114" s="20" t="s">
        <v>19</v>
      </c>
      <c r="I114" s="20"/>
      <c r="J114" s="73"/>
      <c r="K114" s="20" t="s">
        <v>13</v>
      </c>
      <c r="L114" s="20"/>
      <c r="M114" s="73"/>
      <c r="N114" s="73"/>
      <c r="O114" s="23">
        <v>2</v>
      </c>
      <c r="P114" s="21"/>
      <c r="Q114" s="23">
        <v>1</v>
      </c>
      <c r="R114" s="16">
        <f t="shared" si="47"/>
        <v>0</v>
      </c>
      <c r="S114" s="24" t="s">
        <v>42</v>
      </c>
      <c r="T114" s="88"/>
      <c r="U114" s="31" t="s">
        <v>76</v>
      </c>
      <c r="V114" s="83">
        <f t="shared" si="48"/>
        <v>2</v>
      </c>
    </row>
    <row r="115" spans="1:22" ht="18" customHeight="1" x14ac:dyDescent="0.35">
      <c r="A115" s="7">
        <f t="shared" si="49"/>
        <v>4</v>
      </c>
      <c r="B115" s="93" t="s">
        <v>83</v>
      </c>
      <c r="C115" s="94">
        <v>78</v>
      </c>
      <c r="D115" s="7" t="s">
        <v>53</v>
      </c>
      <c r="E115" s="170" t="s">
        <v>108</v>
      </c>
      <c r="F115" s="19" t="s">
        <v>84</v>
      </c>
      <c r="G115" s="19" t="s">
        <v>62</v>
      </c>
      <c r="H115" s="20">
        <v>0.1</v>
      </c>
      <c r="I115" s="20">
        <v>0.1</v>
      </c>
      <c r="J115" s="73">
        <f t="shared" ref="J115" si="50">H115*I115</f>
        <v>1.0000000000000002E-2</v>
      </c>
      <c r="K115" s="20"/>
      <c r="L115" s="20"/>
      <c r="M115" s="73"/>
      <c r="N115" s="73"/>
      <c r="O115" s="23">
        <v>2</v>
      </c>
      <c r="P115" s="21"/>
      <c r="Q115" s="23">
        <v>2</v>
      </c>
      <c r="R115" s="16">
        <f t="shared" si="47"/>
        <v>0</v>
      </c>
      <c r="S115" s="24" t="s">
        <v>41</v>
      </c>
      <c r="T115" s="88"/>
      <c r="U115" s="31" t="s">
        <v>76</v>
      </c>
      <c r="V115" s="83">
        <f t="shared" si="48"/>
        <v>4</v>
      </c>
    </row>
    <row r="116" spans="1:22" ht="18" customHeight="1" x14ac:dyDescent="0.35">
      <c r="A116" s="7">
        <f t="shared" si="49"/>
        <v>5</v>
      </c>
      <c r="B116" s="93" t="s">
        <v>83</v>
      </c>
      <c r="C116" s="94">
        <v>78</v>
      </c>
      <c r="D116" s="7" t="s">
        <v>53</v>
      </c>
      <c r="E116" s="170" t="s">
        <v>108</v>
      </c>
      <c r="F116" s="19" t="s">
        <v>84</v>
      </c>
      <c r="G116" s="19" t="s">
        <v>27</v>
      </c>
      <c r="H116" s="20"/>
      <c r="I116" s="20"/>
      <c r="J116" s="73"/>
      <c r="K116" s="20">
        <v>0.25</v>
      </c>
      <c r="L116" s="20">
        <v>0.5</v>
      </c>
      <c r="M116" s="73">
        <f t="shared" ref="M116" si="51">K116*L116</f>
        <v>0.125</v>
      </c>
      <c r="N116" s="97">
        <f>M116-(J115*Q115)</f>
        <v>0.105</v>
      </c>
      <c r="O116" s="23">
        <v>2</v>
      </c>
      <c r="P116" s="21">
        <v>150</v>
      </c>
      <c r="Q116" s="23">
        <v>1</v>
      </c>
      <c r="R116" s="16">
        <f t="shared" si="47"/>
        <v>300</v>
      </c>
      <c r="S116" s="24" t="s">
        <v>41</v>
      </c>
      <c r="T116" s="88"/>
      <c r="U116" s="31" t="s">
        <v>76</v>
      </c>
      <c r="V116" s="83">
        <f t="shared" si="48"/>
        <v>2</v>
      </c>
    </row>
    <row r="117" spans="1:22" ht="18" customHeight="1" x14ac:dyDescent="0.35">
      <c r="A117" s="7">
        <f t="shared" si="49"/>
        <v>6</v>
      </c>
      <c r="B117" s="93" t="s">
        <v>83</v>
      </c>
      <c r="C117" s="94">
        <v>79</v>
      </c>
      <c r="D117" s="7" t="s">
        <v>53</v>
      </c>
      <c r="E117" s="170" t="s">
        <v>108</v>
      </c>
      <c r="F117" s="19" t="s">
        <v>84</v>
      </c>
      <c r="G117" s="19" t="s">
        <v>15</v>
      </c>
      <c r="H117" s="20">
        <v>0.4</v>
      </c>
      <c r="I117" s="20">
        <v>1.5</v>
      </c>
      <c r="J117" s="73">
        <f t="shared" ref="J117" si="52">H117*I117</f>
        <v>0.60000000000000009</v>
      </c>
      <c r="K117" s="20"/>
      <c r="L117" s="20"/>
      <c r="M117" s="73"/>
      <c r="N117" s="73"/>
      <c r="O117" s="23">
        <v>2</v>
      </c>
      <c r="P117" s="21"/>
      <c r="Q117" s="23">
        <v>1</v>
      </c>
      <c r="R117" s="16">
        <f t="shared" si="47"/>
        <v>0</v>
      </c>
      <c r="S117" s="24" t="s">
        <v>74</v>
      </c>
      <c r="T117" s="88"/>
      <c r="U117" s="31" t="s">
        <v>76</v>
      </c>
      <c r="V117" s="83">
        <f t="shared" si="48"/>
        <v>2</v>
      </c>
    </row>
    <row r="118" spans="1:22" ht="18" customHeight="1" x14ac:dyDescent="0.35">
      <c r="A118" s="7">
        <f t="shared" si="49"/>
        <v>7</v>
      </c>
      <c r="B118" s="93" t="s">
        <v>83</v>
      </c>
      <c r="C118" s="94">
        <v>79</v>
      </c>
      <c r="D118" s="7" t="s">
        <v>53</v>
      </c>
      <c r="E118" s="170" t="s">
        <v>108</v>
      </c>
      <c r="F118" s="19" t="s">
        <v>84</v>
      </c>
      <c r="G118" s="19" t="s">
        <v>27</v>
      </c>
      <c r="H118" s="20"/>
      <c r="I118" s="20"/>
      <c r="J118" s="73"/>
      <c r="K118" s="20">
        <v>0.55000000000000004</v>
      </c>
      <c r="L118" s="20">
        <v>1.7</v>
      </c>
      <c r="M118" s="73">
        <f t="shared" ref="M118" si="53">K118*L118</f>
        <v>0.93500000000000005</v>
      </c>
      <c r="N118" s="97">
        <f>M118-(J117*Q117)</f>
        <v>0.33499999999999996</v>
      </c>
      <c r="O118" s="23">
        <v>2</v>
      </c>
      <c r="P118" s="21">
        <v>245</v>
      </c>
      <c r="Q118" s="23">
        <v>1</v>
      </c>
      <c r="R118" s="16">
        <f t="shared" si="47"/>
        <v>490</v>
      </c>
      <c r="S118" s="24" t="s">
        <v>41</v>
      </c>
      <c r="T118" s="88"/>
      <c r="U118" s="31" t="s">
        <v>76</v>
      </c>
      <c r="V118" s="83">
        <f t="shared" si="48"/>
        <v>2</v>
      </c>
    </row>
    <row r="119" spans="1:22" ht="18" customHeight="1" x14ac:dyDescent="0.35">
      <c r="A119" s="7">
        <f t="shared" si="49"/>
        <v>8</v>
      </c>
      <c r="B119" s="93" t="s">
        <v>83</v>
      </c>
      <c r="C119" s="94">
        <v>80</v>
      </c>
      <c r="D119" s="7" t="s">
        <v>53</v>
      </c>
      <c r="E119" s="170" t="s">
        <v>108</v>
      </c>
      <c r="F119" s="19" t="s">
        <v>84</v>
      </c>
      <c r="G119" s="19" t="s">
        <v>18</v>
      </c>
      <c r="H119" s="20" t="s">
        <v>19</v>
      </c>
      <c r="I119" s="20"/>
      <c r="J119" s="73"/>
      <c r="K119" s="20" t="s">
        <v>13</v>
      </c>
      <c r="L119" s="20"/>
      <c r="M119" s="73"/>
      <c r="N119" s="73"/>
      <c r="O119" s="23">
        <v>2</v>
      </c>
      <c r="P119" s="21"/>
      <c r="Q119" s="23">
        <v>3</v>
      </c>
      <c r="R119" s="16">
        <f t="shared" si="47"/>
        <v>0</v>
      </c>
      <c r="S119" s="24" t="s">
        <v>42</v>
      </c>
      <c r="T119" s="88"/>
      <c r="U119" s="31" t="s">
        <v>76</v>
      </c>
      <c r="V119" s="83">
        <f t="shared" si="48"/>
        <v>6</v>
      </c>
    </row>
    <row r="120" spans="1:22" ht="18" customHeight="1" x14ac:dyDescent="0.35">
      <c r="A120" s="7">
        <f t="shared" si="49"/>
        <v>9</v>
      </c>
      <c r="B120" s="93" t="s">
        <v>83</v>
      </c>
      <c r="C120" s="94">
        <v>81</v>
      </c>
      <c r="D120" s="7" t="s">
        <v>53</v>
      </c>
      <c r="E120" s="170" t="s">
        <v>108</v>
      </c>
      <c r="F120" s="19" t="s">
        <v>84</v>
      </c>
      <c r="G120" s="19" t="s">
        <v>18</v>
      </c>
      <c r="H120" s="20" t="s">
        <v>17</v>
      </c>
      <c r="I120" s="20"/>
      <c r="J120" s="73"/>
      <c r="K120" s="20" t="s">
        <v>31</v>
      </c>
      <c r="L120" s="20"/>
      <c r="M120" s="73"/>
      <c r="N120" s="73"/>
      <c r="O120" s="23">
        <v>2</v>
      </c>
      <c r="P120" s="21"/>
      <c r="Q120" s="23">
        <v>1</v>
      </c>
      <c r="R120" s="16">
        <f t="shared" si="47"/>
        <v>0</v>
      </c>
      <c r="S120" s="24" t="s">
        <v>42</v>
      </c>
      <c r="T120" s="88"/>
      <c r="U120" s="31" t="s">
        <v>76</v>
      </c>
      <c r="V120" s="83">
        <f t="shared" si="48"/>
        <v>2</v>
      </c>
    </row>
    <row r="121" spans="1:22" ht="18" customHeight="1" x14ac:dyDescent="0.35">
      <c r="A121" s="7">
        <f t="shared" si="49"/>
        <v>10</v>
      </c>
      <c r="B121" s="93" t="s">
        <v>83</v>
      </c>
      <c r="C121" s="94">
        <v>82</v>
      </c>
      <c r="D121" s="7" t="s">
        <v>53</v>
      </c>
      <c r="E121" s="170" t="s">
        <v>108</v>
      </c>
      <c r="F121" s="19" t="s">
        <v>84</v>
      </c>
      <c r="G121" s="19" t="s">
        <v>24</v>
      </c>
      <c r="H121" s="20" t="s">
        <v>30</v>
      </c>
      <c r="I121" s="20"/>
      <c r="J121" s="73"/>
      <c r="K121" s="20" t="s">
        <v>63</v>
      </c>
      <c r="L121" s="20"/>
      <c r="M121" s="73"/>
      <c r="N121" s="73"/>
      <c r="O121" s="23">
        <v>2</v>
      </c>
      <c r="P121" s="21"/>
      <c r="Q121" s="23">
        <v>13</v>
      </c>
      <c r="R121" s="16">
        <f t="shared" si="47"/>
        <v>0</v>
      </c>
      <c r="S121" s="24" t="s">
        <v>40</v>
      </c>
      <c r="T121" s="88"/>
      <c r="U121" s="31" t="s">
        <v>76</v>
      </c>
      <c r="V121" s="83">
        <f t="shared" si="48"/>
        <v>26</v>
      </c>
    </row>
    <row r="122" spans="1:22" ht="18" customHeight="1" x14ac:dyDescent="0.35">
      <c r="A122" s="7">
        <f t="shared" si="49"/>
        <v>11</v>
      </c>
      <c r="B122" s="93" t="s">
        <v>83</v>
      </c>
      <c r="C122" s="94">
        <v>83</v>
      </c>
      <c r="D122" s="7" t="s">
        <v>53</v>
      </c>
      <c r="E122" s="170" t="s">
        <v>108</v>
      </c>
      <c r="F122" s="19" t="s">
        <v>84</v>
      </c>
      <c r="G122" s="19" t="s">
        <v>24</v>
      </c>
      <c r="H122" s="20" t="s">
        <v>30</v>
      </c>
      <c r="I122" s="20"/>
      <c r="J122" s="73"/>
      <c r="K122" s="20" t="s">
        <v>63</v>
      </c>
      <c r="L122" s="20"/>
      <c r="M122" s="73"/>
      <c r="N122" s="73"/>
      <c r="O122" s="23">
        <v>2</v>
      </c>
      <c r="P122" s="21"/>
      <c r="Q122" s="23">
        <v>10</v>
      </c>
      <c r="R122" s="16">
        <f t="shared" si="47"/>
        <v>0</v>
      </c>
      <c r="S122" s="24" t="s">
        <v>40</v>
      </c>
      <c r="T122" s="88"/>
      <c r="U122" s="31" t="s">
        <v>76</v>
      </c>
      <c r="V122" s="83">
        <f t="shared" si="48"/>
        <v>20</v>
      </c>
    </row>
    <row r="123" spans="1:22" ht="18" customHeight="1" x14ac:dyDescent="0.35">
      <c r="A123" s="7">
        <f t="shared" si="49"/>
        <v>12</v>
      </c>
      <c r="B123" s="93" t="s">
        <v>83</v>
      </c>
      <c r="C123" s="94">
        <v>84</v>
      </c>
      <c r="D123" s="7" t="s">
        <v>53</v>
      </c>
      <c r="E123" s="170" t="s">
        <v>108</v>
      </c>
      <c r="F123" s="19" t="s">
        <v>84</v>
      </c>
      <c r="G123" s="19" t="s">
        <v>15</v>
      </c>
      <c r="H123" s="20">
        <v>0.4</v>
      </c>
      <c r="I123" s="20">
        <v>1</v>
      </c>
      <c r="J123" s="73">
        <f t="shared" ref="J123" si="54">H123*I123</f>
        <v>0.4</v>
      </c>
      <c r="K123" s="20"/>
      <c r="L123" s="20"/>
      <c r="M123" s="73"/>
      <c r="N123" s="73"/>
      <c r="O123" s="23">
        <v>2</v>
      </c>
      <c r="P123" s="21"/>
      <c r="Q123" s="23">
        <v>1</v>
      </c>
      <c r="R123" s="16">
        <f t="shared" si="47"/>
        <v>0</v>
      </c>
      <c r="S123" s="24" t="s">
        <v>74</v>
      </c>
      <c r="T123" s="88"/>
      <c r="U123" s="31" t="s">
        <v>76</v>
      </c>
      <c r="V123" s="83">
        <f t="shared" si="48"/>
        <v>2</v>
      </c>
    </row>
    <row r="124" spans="1:22" ht="18" customHeight="1" x14ac:dyDescent="0.35">
      <c r="A124" s="7">
        <f t="shared" si="49"/>
        <v>13</v>
      </c>
      <c r="B124" s="93" t="s">
        <v>83</v>
      </c>
      <c r="C124" s="94">
        <v>84</v>
      </c>
      <c r="D124" s="7" t="s">
        <v>53</v>
      </c>
      <c r="E124" s="170" t="s">
        <v>108</v>
      </c>
      <c r="F124" s="19" t="s">
        <v>84</v>
      </c>
      <c r="G124" s="19" t="s">
        <v>27</v>
      </c>
      <c r="H124" s="20"/>
      <c r="I124" s="20"/>
      <c r="J124" s="73"/>
      <c r="K124" s="20">
        <v>0.6</v>
      </c>
      <c r="L124" s="20">
        <v>1.5</v>
      </c>
      <c r="M124" s="73">
        <f t="shared" ref="M124" si="55">K124*L124</f>
        <v>0.89999999999999991</v>
      </c>
      <c r="N124" s="97">
        <f>M124-(J123*Q123)</f>
        <v>0.49999999999999989</v>
      </c>
      <c r="O124" s="23">
        <v>2</v>
      </c>
      <c r="P124" s="21">
        <v>310</v>
      </c>
      <c r="Q124" s="23">
        <v>1</v>
      </c>
      <c r="R124" s="16">
        <f t="shared" si="47"/>
        <v>620</v>
      </c>
      <c r="S124" s="24" t="s">
        <v>41</v>
      </c>
      <c r="T124" s="88"/>
      <c r="U124" s="31" t="s">
        <v>76</v>
      </c>
      <c r="V124" s="83">
        <f t="shared" si="48"/>
        <v>2</v>
      </c>
    </row>
    <row r="125" spans="1:22" ht="18" customHeight="1" x14ac:dyDescent="0.35">
      <c r="A125" s="7">
        <f t="shared" si="49"/>
        <v>14</v>
      </c>
      <c r="B125" s="93" t="s">
        <v>83</v>
      </c>
      <c r="C125" s="94">
        <v>85</v>
      </c>
      <c r="D125" s="7" t="s">
        <v>53</v>
      </c>
      <c r="E125" s="170" t="s">
        <v>108</v>
      </c>
      <c r="F125" s="19" t="s">
        <v>84</v>
      </c>
      <c r="G125" s="19" t="s">
        <v>62</v>
      </c>
      <c r="H125" s="20">
        <v>0.1</v>
      </c>
      <c r="I125" s="20">
        <v>0.1</v>
      </c>
      <c r="J125" s="73">
        <f t="shared" ref="J125" si="56">H125*I125</f>
        <v>1.0000000000000002E-2</v>
      </c>
      <c r="K125" s="20"/>
      <c r="L125" s="20"/>
      <c r="M125" s="73"/>
      <c r="N125" s="73"/>
      <c r="O125" s="23">
        <v>2</v>
      </c>
      <c r="P125" s="21"/>
      <c r="Q125" s="23">
        <v>2</v>
      </c>
      <c r="R125" s="16">
        <f t="shared" si="47"/>
        <v>0</v>
      </c>
      <c r="S125" s="24" t="s">
        <v>41</v>
      </c>
      <c r="T125" s="88"/>
      <c r="U125" s="31" t="s">
        <v>76</v>
      </c>
      <c r="V125" s="83">
        <f t="shared" si="48"/>
        <v>4</v>
      </c>
    </row>
    <row r="126" spans="1:22" ht="18" customHeight="1" x14ac:dyDescent="0.35">
      <c r="A126" s="7">
        <f t="shared" si="49"/>
        <v>15</v>
      </c>
      <c r="B126" s="93" t="s">
        <v>83</v>
      </c>
      <c r="C126" s="94">
        <v>85</v>
      </c>
      <c r="D126" s="7" t="s">
        <v>53</v>
      </c>
      <c r="E126" s="170" t="s">
        <v>108</v>
      </c>
      <c r="F126" s="19" t="s">
        <v>84</v>
      </c>
      <c r="G126" s="19" t="s">
        <v>27</v>
      </c>
      <c r="H126" s="20"/>
      <c r="I126" s="20"/>
      <c r="J126" s="73"/>
      <c r="K126" s="20">
        <v>0.15</v>
      </c>
      <c r="L126" s="20">
        <v>0.25</v>
      </c>
      <c r="M126" s="73">
        <f t="shared" ref="M126" si="57">K126*L126</f>
        <v>3.7499999999999999E-2</v>
      </c>
      <c r="N126" s="97">
        <f>M126-(J125*Q125)</f>
        <v>1.7499999999999995E-2</v>
      </c>
      <c r="O126" s="23">
        <v>2</v>
      </c>
      <c r="P126" s="21">
        <v>50</v>
      </c>
      <c r="Q126" s="23">
        <v>1</v>
      </c>
      <c r="R126" s="16">
        <f t="shared" si="47"/>
        <v>100</v>
      </c>
      <c r="S126" s="24" t="s">
        <v>41</v>
      </c>
      <c r="T126" s="88"/>
      <c r="U126" s="31" t="s">
        <v>76</v>
      </c>
      <c r="V126" s="83">
        <f t="shared" si="48"/>
        <v>2</v>
      </c>
    </row>
    <row r="127" spans="1:22" ht="18" customHeight="1" x14ac:dyDescent="0.35">
      <c r="A127" s="7">
        <f t="shared" si="49"/>
        <v>16</v>
      </c>
      <c r="B127" s="93" t="s">
        <v>83</v>
      </c>
      <c r="C127" s="94">
        <v>86</v>
      </c>
      <c r="D127" s="7" t="s">
        <v>53</v>
      </c>
      <c r="E127" s="170" t="s">
        <v>108</v>
      </c>
      <c r="F127" s="19" t="s">
        <v>84</v>
      </c>
      <c r="G127" s="19" t="s">
        <v>15</v>
      </c>
      <c r="H127" s="20">
        <v>0.4</v>
      </c>
      <c r="I127" s="20">
        <v>1.4</v>
      </c>
      <c r="J127" s="73">
        <f t="shared" ref="J127" si="58">H127*I127</f>
        <v>0.55999999999999994</v>
      </c>
      <c r="K127" s="20"/>
      <c r="L127" s="20"/>
      <c r="M127" s="73"/>
      <c r="N127" s="73"/>
      <c r="O127" s="23">
        <v>2</v>
      </c>
      <c r="P127" s="21"/>
      <c r="Q127" s="23">
        <v>1</v>
      </c>
      <c r="R127" s="16">
        <f t="shared" si="47"/>
        <v>0</v>
      </c>
      <c r="S127" s="24" t="s">
        <v>74</v>
      </c>
      <c r="T127" s="88"/>
      <c r="U127" s="31" t="s">
        <v>76</v>
      </c>
      <c r="V127" s="83">
        <f t="shared" si="48"/>
        <v>2</v>
      </c>
    </row>
    <row r="128" spans="1:22" ht="18" customHeight="1" x14ac:dyDescent="0.35">
      <c r="A128" s="7">
        <f t="shared" si="49"/>
        <v>17</v>
      </c>
      <c r="B128" s="93" t="s">
        <v>83</v>
      </c>
      <c r="C128" s="94">
        <v>86</v>
      </c>
      <c r="D128" s="7" t="s">
        <v>53</v>
      </c>
      <c r="E128" s="170" t="s">
        <v>108</v>
      </c>
      <c r="F128" s="19" t="s">
        <v>84</v>
      </c>
      <c r="G128" s="19" t="s">
        <v>27</v>
      </c>
      <c r="H128" s="20"/>
      <c r="I128" s="20"/>
      <c r="J128" s="73"/>
      <c r="K128" s="20">
        <v>0.46</v>
      </c>
      <c r="L128" s="20">
        <v>1.5</v>
      </c>
      <c r="M128" s="73">
        <f t="shared" ref="M128" si="59">K128*L128</f>
        <v>0.69000000000000006</v>
      </c>
      <c r="N128" s="97">
        <f>M128-(J127*Q127)</f>
        <v>0.13000000000000012</v>
      </c>
      <c r="O128" s="23">
        <v>2</v>
      </c>
      <c r="P128" s="21">
        <v>150</v>
      </c>
      <c r="Q128" s="23">
        <v>1</v>
      </c>
      <c r="R128" s="16">
        <f t="shared" si="47"/>
        <v>300</v>
      </c>
      <c r="S128" s="24" t="s">
        <v>41</v>
      </c>
      <c r="T128" s="88"/>
      <c r="U128" s="31" t="s">
        <v>76</v>
      </c>
      <c r="V128" s="83">
        <f t="shared" si="48"/>
        <v>2</v>
      </c>
    </row>
    <row r="129" spans="1:22" ht="18" customHeight="1" x14ac:dyDescent="0.35">
      <c r="A129" s="7">
        <f t="shared" si="49"/>
        <v>18</v>
      </c>
      <c r="B129" s="93" t="s">
        <v>83</v>
      </c>
      <c r="C129" s="94">
        <v>87</v>
      </c>
      <c r="D129" s="7" t="s">
        <v>53</v>
      </c>
      <c r="E129" s="170" t="s">
        <v>108</v>
      </c>
      <c r="F129" s="19" t="s">
        <v>84</v>
      </c>
      <c r="G129" s="19" t="s">
        <v>15</v>
      </c>
      <c r="H129" s="20">
        <v>0.4</v>
      </c>
      <c r="I129" s="20">
        <v>1.4</v>
      </c>
      <c r="J129" s="73">
        <f t="shared" ref="J129" si="60">H129*I129</f>
        <v>0.55999999999999994</v>
      </c>
      <c r="K129" s="20"/>
      <c r="L129" s="20"/>
      <c r="M129" s="73"/>
      <c r="N129" s="73"/>
      <c r="O129" s="23">
        <v>2</v>
      </c>
      <c r="P129" s="21"/>
      <c r="Q129" s="23">
        <v>2</v>
      </c>
      <c r="R129" s="16">
        <f t="shared" si="47"/>
        <v>0</v>
      </c>
      <c r="S129" s="24" t="s">
        <v>74</v>
      </c>
      <c r="T129" s="88"/>
      <c r="U129" s="31" t="s">
        <v>76</v>
      </c>
      <c r="V129" s="83">
        <f t="shared" si="48"/>
        <v>4</v>
      </c>
    </row>
    <row r="130" spans="1:22" ht="18" customHeight="1" x14ac:dyDescent="0.35">
      <c r="A130" s="7">
        <f t="shared" si="49"/>
        <v>19</v>
      </c>
      <c r="B130" s="93" t="s">
        <v>83</v>
      </c>
      <c r="C130" s="94">
        <v>87</v>
      </c>
      <c r="D130" s="7" t="s">
        <v>53</v>
      </c>
      <c r="E130" s="170" t="s">
        <v>108</v>
      </c>
      <c r="F130" s="19" t="s">
        <v>84</v>
      </c>
      <c r="G130" s="19" t="s">
        <v>27</v>
      </c>
      <c r="H130" s="20"/>
      <c r="I130" s="20"/>
      <c r="J130" s="73"/>
      <c r="K130" s="20">
        <v>1</v>
      </c>
      <c r="L130" s="20">
        <v>1.5</v>
      </c>
      <c r="M130" s="73">
        <f t="shared" ref="M130" si="61">K130*L130</f>
        <v>1.5</v>
      </c>
      <c r="N130" s="97">
        <f>M130-(J129*Q129)</f>
        <v>0.38000000000000012</v>
      </c>
      <c r="O130" s="23">
        <v>2</v>
      </c>
      <c r="P130" s="21">
        <v>310</v>
      </c>
      <c r="Q130" s="23">
        <v>1</v>
      </c>
      <c r="R130" s="16">
        <f t="shared" si="47"/>
        <v>620</v>
      </c>
      <c r="S130" s="24" t="s">
        <v>41</v>
      </c>
      <c r="T130" s="88"/>
      <c r="U130" s="31" t="s">
        <v>76</v>
      </c>
      <c r="V130" s="83">
        <f t="shared" si="48"/>
        <v>2</v>
      </c>
    </row>
    <row r="131" spans="1:22" ht="18" customHeight="1" x14ac:dyDescent="0.35">
      <c r="A131" s="7">
        <f t="shared" si="49"/>
        <v>20</v>
      </c>
      <c r="B131" s="93" t="s">
        <v>83</v>
      </c>
      <c r="C131" s="94">
        <v>88</v>
      </c>
      <c r="D131" s="7" t="s">
        <v>53</v>
      </c>
      <c r="E131" s="170" t="s">
        <v>108</v>
      </c>
      <c r="F131" s="19" t="s">
        <v>84</v>
      </c>
      <c r="G131" s="19" t="s">
        <v>26</v>
      </c>
      <c r="H131" s="20" t="s">
        <v>21</v>
      </c>
      <c r="I131" s="20"/>
      <c r="J131" s="73">
        <v>1.7662499999999998E-2</v>
      </c>
      <c r="K131" s="20"/>
      <c r="L131" s="20"/>
      <c r="M131" s="73"/>
      <c r="N131" s="73"/>
      <c r="O131" s="23">
        <v>2</v>
      </c>
      <c r="P131" s="21"/>
      <c r="Q131" s="23">
        <v>1</v>
      </c>
      <c r="R131" s="16">
        <f t="shared" si="47"/>
        <v>0</v>
      </c>
      <c r="S131" s="24" t="s">
        <v>55</v>
      </c>
      <c r="T131" s="88"/>
      <c r="U131" s="31" t="s">
        <v>76</v>
      </c>
      <c r="V131" s="83">
        <f t="shared" si="48"/>
        <v>2</v>
      </c>
    </row>
    <row r="132" spans="1:22" ht="18" customHeight="1" x14ac:dyDescent="0.35">
      <c r="A132" s="7">
        <f t="shared" si="49"/>
        <v>21</v>
      </c>
      <c r="B132" s="93" t="s">
        <v>83</v>
      </c>
      <c r="C132" s="94">
        <v>88</v>
      </c>
      <c r="D132" s="7" t="s">
        <v>53</v>
      </c>
      <c r="E132" s="170" t="s">
        <v>108</v>
      </c>
      <c r="F132" s="19" t="s">
        <v>84</v>
      </c>
      <c r="G132" s="19" t="s">
        <v>27</v>
      </c>
      <c r="H132" s="20"/>
      <c r="I132" s="20"/>
      <c r="J132" s="73"/>
      <c r="K132" s="20">
        <v>0.55000000000000004</v>
      </c>
      <c r="L132" s="20">
        <v>0.6</v>
      </c>
      <c r="M132" s="73">
        <f t="shared" ref="M132" si="62">K132*L132</f>
        <v>0.33</v>
      </c>
      <c r="N132" s="97">
        <f>M132-(J131*Q131)</f>
        <v>0.31233750000000005</v>
      </c>
      <c r="O132" s="23">
        <v>2</v>
      </c>
      <c r="P132" s="21">
        <v>245</v>
      </c>
      <c r="Q132" s="23">
        <v>1</v>
      </c>
      <c r="R132" s="16">
        <f t="shared" si="47"/>
        <v>490</v>
      </c>
      <c r="S132" s="24" t="s">
        <v>41</v>
      </c>
      <c r="T132" s="88"/>
      <c r="U132" s="31" t="s">
        <v>76</v>
      </c>
      <c r="V132" s="83">
        <f t="shared" si="48"/>
        <v>2</v>
      </c>
    </row>
    <row r="133" spans="1:22" ht="18" customHeight="1" x14ac:dyDescent="0.35">
      <c r="A133" s="7">
        <f t="shared" si="49"/>
        <v>22</v>
      </c>
      <c r="B133" s="93" t="s">
        <v>83</v>
      </c>
      <c r="C133" s="94">
        <v>89</v>
      </c>
      <c r="D133" s="7" t="s">
        <v>53</v>
      </c>
      <c r="E133" s="170" t="s">
        <v>108</v>
      </c>
      <c r="F133" s="19" t="s">
        <v>84</v>
      </c>
      <c r="G133" s="19" t="s">
        <v>26</v>
      </c>
      <c r="H133" s="20" t="s">
        <v>21</v>
      </c>
      <c r="I133" s="20"/>
      <c r="J133" s="73"/>
      <c r="K133" s="20" t="s">
        <v>48</v>
      </c>
      <c r="L133" s="20"/>
      <c r="M133" s="73"/>
      <c r="N133" s="73"/>
      <c r="O133" s="23">
        <v>2</v>
      </c>
      <c r="P133" s="21"/>
      <c r="Q133" s="23">
        <v>1</v>
      </c>
      <c r="R133" s="16">
        <f t="shared" si="47"/>
        <v>0</v>
      </c>
      <c r="S133" s="24" t="s">
        <v>43</v>
      </c>
      <c r="T133" s="88"/>
      <c r="U133" s="31" t="s">
        <v>76</v>
      </c>
      <c r="V133" s="83">
        <f t="shared" si="48"/>
        <v>2</v>
      </c>
    </row>
    <row r="134" spans="1:22" ht="18" customHeight="1" x14ac:dyDescent="0.35">
      <c r="A134" s="7">
        <f t="shared" si="49"/>
        <v>23</v>
      </c>
      <c r="B134" s="93" t="s">
        <v>83</v>
      </c>
      <c r="C134" s="94">
        <v>90</v>
      </c>
      <c r="D134" s="7" t="s">
        <v>53</v>
      </c>
      <c r="E134" s="170" t="s">
        <v>108</v>
      </c>
      <c r="F134" s="19" t="s">
        <v>84</v>
      </c>
      <c r="G134" s="19" t="s">
        <v>24</v>
      </c>
      <c r="H134" s="20" t="s">
        <v>30</v>
      </c>
      <c r="I134" s="20"/>
      <c r="J134" s="73"/>
      <c r="K134" s="20" t="s">
        <v>63</v>
      </c>
      <c r="L134" s="20"/>
      <c r="M134" s="73"/>
      <c r="N134" s="73"/>
      <c r="O134" s="23">
        <v>2</v>
      </c>
      <c r="P134" s="21"/>
      <c r="Q134" s="23">
        <v>14</v>
      </c>
      <c r="R134" s="16">
        <f t="shared" si="47"/>
        <v>0</v>
      </c>
      <c r="S134" s="24" t="s">
        <v>40</v>
      </c>
      <c r="T134" s="88"/>
      <c r="U134" s="31" t="s">
        <v>76</v>
      </c>
      <c r="V134" s="83">
        <f t="shared" si="48"/>
        <v>28</v>
      </c>
    </row>
    <row r="135" spans="1:22" ht="18" customHeight="1" x14ac:dyDescent="0.35">
      <c r="A135" s="7">
        <f t="shared" si="49"/>
        <v>24</v>
      </c>
      <c r="B135" s="93" t="s">
        <v>83</v>
      </c>
      <c r="C135" s="94">
        <v>91</v>
      </c>
      <c r="D135" s="7" t="s">
        <v>53</v>
      </c>
      <c r="E135" s="170" t="s">
        <v>108</v>
      </c>
      <c r="F135" s="19" t="s">
        <v>84</v>
      </c>
      <c r="G135" s="19" t="s">
        <v>18</v>
      </c>
      <c r="H135" s="20" t="s">
        <v>13</v>
      </c>
      <c r="I135" s="20"/>
      <c r="J135" s="73"/>
      <c r="K135" s="20" t="s">
        <v>28</v>
      </c>
      <c r="L135" s="20"/>
      <c r="M135" s="73"/>
      <c r="N135" s="73"/>
      <c r="O135" s="23">
        <v>2</v>
      </c>
      <c r="P135" s="21"/>
      <c r="Q135" s="23">
        <v>1</v>
      </c>
      <c r="R135" s="16">
        <f t="shared" si="47"/>
        <v>0</v>
      </c>
      <c r="S135" s="24" t="s">
        <v>42</v>
      </c>
      <c r="T135" s="88"/>
      <c r="U135" s="31" t="s">
        <v>76</v>
      </c>
      <c r="V135" s="83">
        <f t="shared" si="48"/>
        <v>2</v>
      </c>
    </row>
    <row r="136" spans="1:22" ht="18" customHeight="1" x14ac:dyDescent="0.35">
      <c r="A136" s="7">
        <f t="shared" si="49"/>
        <v>25</v>
      </c>
      <c r="B136" s="93" t="s">
        <v>83</v>
      </c>
      <c r="C136" s="94">
        <v>92</v>
      </c>
      <c r="D136" s="7" t="s">
        <v>53</v>
      </c>
      <c r="E136" s="170" t="s">
        <v>108</v>
      </c>
      <c r="F136" s="19" t="s">
        <v>84</v>
      </c>
      <c r="G136" s="19" t="s">
        <v>62</v>
      </c>
      <c r="H136" s="20">
        <v>0.15</v>
      </c>
      <c r="I136" s="20">
        <v>0.15</v>
      </c>
      <c r="J136" s="73">
        <f t="shared" ref="J136" si="63">H136*I136</f>
        <v>2.2499999999999999E-2</v>
      </c>
      <c r="K136" s="20"/>
      <c r="L136" s="20"/>
      <c r="M136" s="73"/>
      <c r="N136" s="73"/>
      <c r="O136" s="23">
        <v>2</v>
      </c>
      <c r="P136" s="21"/>
      <c r="Q136" s="23">
        <v>3</v>
      </c>
      <c r="R136" s="16">
        <f t="shared" si="47"/>
        <v>0</v>
      </c>
      <c r="S136" s="24" t="s">
        <v>41</v>
      </c>
      <c r="T136" s="88"/>
      <c r="U136" s="31" t="s">
        <v>76</v>
      </c>
      <c r="V136" s="83">
        <f t="shared" si="48"/>
        <v>6</v>
      </c>
    </row>
    <row r="137" spans="1:22" ht="18" customHeight="1" x14ac:dyDescent="0.35">
      <c r="A137" s="7">
        <f t="shared" si="49"/>
        <v>26</v>
      </c>
      <c r="B137" s="93" t="s">
        <v>83</v>
      </c>
      <c r="C137" s="94">
        <v>93</v>
      </c>
      <c r="D137" s="7" t="s">
        <v>53</v>
      </c>
      <c r="E137" s="170" t="s">
        <v>108</v>
      </c>
      <c r="F137" s="19" t="s">
        <v>84</v>
      </c>
      <c r="G137" s="19" t="s">
        <v>62</v>
      </c>
      <c r="H137" s="20">
        <v>0.05</v>
      </c>
      <c r="I137" s="20">
        <v>0.05</v>
      </c>
      <c r="J137" s="73">
        <v>0.01</v>
      </c>
      <c r="K137" s="20"/>
      <c r="L137" s="20"/>
      <c r="M137" s="73"/>
      <c r="N137" s="73"/>
      <c r="O137" s="23">
        <v>2</v>
      </c>
      <c r="P137" s="21"/>
      <c r="Q137" s="23">
        <v>2</v>
      </c>
      <c r="R137" s="16">
        <f t="shared" si="47"/>
        <v>0</v>
      </c>
      <c r="S137" s="24" t="s">
        <v>41</v>
      </c>
      <c r="T137" s="88"/>
      <c r="U137" s="31" t="s">
        <v>76</v>
      </c>
      <c r="V137" s="83">
        <f t="shared" si="48"/>
        <v>4</v>
      </c>
    </row>
    <row r="138" spans="1:22" ht="18" customHeight="1" x14ac:dyDescent="0.35">
      <c r="A138" s="7">
        <f t="shared" si="49"/>
        <v>27</v>
      </c>
      <c r="B138" s="93" t="s">
        <v>83</v>
      </c>
      <c r="C138" s="94">
        <v>93</v>
      </c>
      <c r="D138" s="7" t="s">
        <v>53</v>
      </c>
      <c r="E138" s="170" t="s">
        <v>108</v>
      </c>
      <c r="F138" s="19" t="s">
        <v>84</v>
      </c>
      <c r="G138" s="19" t="s">
        <v>27</v>
      </c>
      <c r="H138" s="20"/>
      <c r="I138" s="20"/>
      <c r="J138" s="73"/>
      <c r="K138" s="20">
        <v>0.25</v>
      </c>
      <c r="L138" s="20">
        <v>0.8</v>
      </c>
      <c r="M138" s="73">
        <f t="shared" ref="M138" si="64">K138*L138</f>
        <v>0.2</v>
      </c>
      <c r="N138" s="97">
        <f>M138-(J137*Q137)-(J136*Q136)</f>
        <v>0.11250000000000002</v>
      </c>
      <c r="O138" s="23">
        <v>2</v>
      </c>
      <c r="P138" s="21">
        <v>150</v>
      </c>
      <c r="Q138" s="23">
        <v>1</v>
      </c>
      <c r="R138" s="16">
        <f t="shared" si="47"/>
        <v>300</v>
      </c>
      <c r="S138" s="24" t="s">
        <v>41</v>
      </c>
      <c r="T138" s="88"/>
      <c r="U138" s="31" t="s">
        <v>76</v>
      </c>
      <c r="V138" s="83">
        <f t="shared" si="48"/>
        <v>2</v>
      </c>
    </row>
    <row r="139" spans="1:22" ht="18" customHeight="1" x14ac:dyDescent="0.35">
      <c r="A139" s="7">
        <f t="shared" si="49"/>
        <v>28</v>
      </c>
      <c r="B139" s="93" t="s">
        <v>83</v>
      </c>
      <c r="C139" s="94">
        <v>94</v>
      </c>
      <c r="D139" s="7" t="s">
        <v>53</v>
      </c>
      <c r="E139" s="170" t="s">
        <v>108</v>
      </c>
      <c r="F139" s="19" t="s">
        <v>84</v>
      </c>
      <c r="G139" s="19" t="s">
        <v>24</v>
      </c>
      <c r="H139" s="20" t="s">
        <v>30</v>
      </c>
      <c r="I139" s="20"/>
      <c r="J139" s="73"/>
      <c r="K139" s="20" t="s">
        <v>63</v>
      </c>
      <c r="L139" s="20"/>
      <c r="M139" s="73"/>
      <c r="N139" s="73"/>
      <c r="O139" s="23">
        <v>2</v>
      </c>
      <c r="P139" s="21"/>
      <c r="Q139" s="23">
        <v>11</v>
      </c>
      <c r="R139" s="16">
        <f t="shared" si="47"/>
        <v>0</v>
      </c>
      <c r="S139" s="24" t="s">
        <v>40</v>
      </c>
      <c r="T139" s="88"/>
      <c r="U139" s="31" t="s">
        <v>76</v>
      </c>
      <c r="V139" s="83">
        <f t="shared" si="48"/>
        <v>22</v>
      </c>
    </row>
    <row r="140" spans="1:22" ht="18" customHeight="1" x14ac:dyDescent="0.35">
      <c r="A140" s="7">
        <f t="shared" si="49"/>
        <v>29</v>
      </c>
      <c r="B140" s="93" t="s">
        <v>83</v>
      </c>
      <c r="C140" s="94">
        <v>95</v>
      </c>
      <c r="D140" s="7" t="s">
        <v>53</v>
      </c>
      <c r="E140" s="170" t="s">
        <v>108</v>
      </c>
      <c r="F140" s="19" t="s">
        <v>84</v>
      </c>
      <c r="G140" s="19" t="s">
        <v>24</v>
      </c>
      <c r="H140" s="20" t="s">
        <v>30</v>
      </c>
      <c r="I140" s="20"/>
      <c r="J140" s="73"/>
      <c r="K140" s="20" t="s">
        <v>63</v>
      </c>
      <c r="L140" s="20"/>
      <c r="M140" s="73"/>
      <c r="N140" s="73"/>
      <c r="O140" s="23">
        <v>2</v>
      </c>
      <c r="P140" s="21"/>
      <c r="Q140" s="23">
        <v>13</v>
      </c>
      <c r="R140" s="16">
        <f t="shared" si="47"/>
        <v>0</v>
      </c>
      <c r="S140" s="24" t="s">
        <v>40</v>
      </c>
      <c r="T140" s="88"/>
      <c r="U140" s="31" t="s">
        <v>76</v>
      </c>
      <c r="V140" s="83">
        <f t="shared" si="48"/>
        <v>26</v>
      </c>
    </row>
    <row r="141" spans="1:22" ht="18" customHeight="1" x14ac:dyDescent="0.35">
      <c r="A141" s="7">
        <f t="shared" si="49"/>
        <v>30</v>
      </c>
      <c r="B141" s="93" t="s">
        <v>83</v>
      </c>
      <c r="C141" s="94">
        <v>96</v>
      </c>
      <c r="D141" s="7" t="s">
        <v>53</v>
      </c>
      <c r="E141" s="170" t="s">
        <v>108</v>
      </c>
      <c r="F141" s="19" t="s">
        <v>84</v>
      </c>
      <c r="G141" s="19" t="s">
        <v>26</v>
      </c>
      <c r="H141" s="20" t="s">
        <v>28</v>
      </c>
      <c r="I141" s="20"/>
      <c r="J141" s="73"/>
      <c r="K141" s="20" t="s">
        <v>21</v>
      </c>
      <c r="L141" s="20"/>
      <c r="M141" s="73"/>
      <c r="N141" s="73"/>
      <c r="O141" s="23">
        <v>2</v>
      </c>
      <c r="P141" s="21"/>
      <c r="Q141" s="23">
        <v>1</v>
      </c>
      <c r="R141" s="16">
        <f t="shared" si="47"/>
        <v>0</v>
      </c>
      <c r="S141" s="24" t="s">
        <v>43</v>
      </c>
      <c r="T141" s="88"/>
      <c r="U141" s="31" t="s">
        <v>76</v>
      </c>
      <c r="V141" s="83">
        <f t="shared" si="48"/>
        <v>2</v>
      </c>
    </row>
    <row r="142" spans="1:22" ht="18" customHeight="1" x14ac:dyDescent="0.35">
      <c r="A142" s="7">
        <f t="shared" si="49"/>
        <v>31</v>
      </c>
      <c r="B142" s="93" t="s">
        <v>83</v>
      </c>
      <c r="C142" s="94">
        <v>97</v>
      </c>
      <c r="D142" s="7" t="s">
        <v>53</v>
      </c>
      <c r="E142" s="170" t="s">
        <v>108</v>
      </c>
      <c r="F142" s="19" t="s">
        <v>84</v>
      </c>
      <c r="G142" s="19" t="s">
        <v>62</v>
      </c>
      <c r="H142" s="20">
        <v>0.1</v>
      </c>
      <c r="I142" s="20">
        <v>0.1</v>
      </c>
      <c r="J142" s="73">
        <f t="shared" ref="J142" si="65">H142*I142</f>
        <v>1.0000000000000002E-2</v>
      </c>
      <c r="K142" s="20"/>
      <c r="L142" s="20"/>
      <c r="M142" s="73"/>
      <c r="N142" s="73"/>
      <c r="O142" s="23">
        <v>2</v>
      </c>
      <c r="P142" s="21"/>
      <c r="Q142" s="23">
        <v>1</v>
      </c>
      <c r="R142" s="16">
        <f t="shared" si="47"/>
        <v>0</v>
      </c>
      <c r="S142" s="24" t="s">
        <v>41</v>
      </c>
      <c r="T142" s="88"/>
      <c r="U142" s="31" t="s">
        <v>76</v>
      </c>
      <c r="V142" s="83">
        <f t="shared" si="48"/>
        <v>2</v>
      </c>
    </row>
    <row r="143" spans="1:22" ht="18" customHeight="1" x14ac:dyDescent="0.35">
      <c r="A143" s="7">
        <f t="shared" si="49"/>
        <v>32</v>
      </c>
      <c r="B143" s="93" t="s">
        <v>83</v>
      </c>
      <c r="C143" s="94">
        <v>98</v>
      </c>
      <c r="D143" s="7" t="s">
        <v>53</v>
      </c>
      <c r="E143" s="170" t="s">
        <v>108</v>
      </c>
      <c r="F143" s="19" t="s">
        <v>84</v>
      </c>
      <c r="G143" s="19" t="s">
        <v>62</v>
      </c>
      <c r="H143" s="20">
        <v>0.05</v>
      </c>
      <c r="I143" s="20">
        <v>0.05</v>
      </c>
      <c r="J143" s="73">
        <v>0.01</v>
      </c>
      <c r="K143" s="20"/>
      <c r="L143" s="20"/>
      <c r="M143" s="73"/>
      <c r="N143" s="73"/>
      <c r="O143" s="23">
        <v>2</v>
      </c>
      <c r="P143" s="21"/>
      <c r="Q143" s="23">
        <v>1</v>
      </c>
      <c r="R143" s="16">
        <f t="shared" si="47"/>
        <v>0</v>
      </c>
      <c r="S143" s="24" t="s">
        <v>41</v>
      </c>
      <c r="T143" s="88"/>
      <c r="U143" s="31" t="s">
        <v>76</v>
      </c>
      <c r="V143" s="83">
        <f t="shared" si="48"/>
        <v>2</v>
      </c>
    </row>
    <row r="144" spans="1:22" ht="18" customHeight="1" x14ac:dyDescent="0.35">
      <c r="A144" s="7">
        <f t="shared" si="49"/>
        <v>33</v>
      </c>
      <c r="B144" s="93" t="s">
        <v>83</v>
      </c>
      <c r="C144" s="94">
        <v>99</v>
      </c>
      <c r="D144" s="7" t="s">
        <v>53</v>
      </c>
      <c r="E144" s="170" t="s">
        <v>108</v>
      </c>
      <c r="F144" s="19" t="s">
        <v>84</v>
      </c>
      <c r="G144" s="19" t="s">
        <v>61</v>
      </c>
      <c r="H144" s="20">
        <v>0.05</v>
      </c>
      <c r="I144" s="20">
        <v>0.2</v>
      </c>
      <c r="J144" s="73">
        <f t="shared" ref="J144" si="66">H144*I144</f>
        <v>1.0000000000000002E-2</v>
      </c>
      <c r="K144" s="20"/>
      <c r="L144" s="20"/>
      <c r="M144" s="73"/>
      <c r="N144" s="73"/>
      <c r="O144" s="23">
        <v>2</v>
      </c>
      <c r="P144" s="21"/>
      <c r="Q144" s="23">
        <v>1</v>
      </c>
      <c r="R144" s="16">
        <f t="shared" si="47"/>
        <v>0</v>
      </c>
      <c r="S144" s="24" t="s">
        <v>41</v>
      </c>
      <c r="T144" s="88"/>
      <c r="U144" s="31" t="s">
        <v>76</v>
      </c>
      <c r="V144" s="83">
        <f t="shared" si="48"/>
        <v>2</v>
      </c>
    </row>
    <row r="145" spans="1:22" ht="18" customHeight="1" x14ac:dyDescent="0.35">
      <c r="A145" s="7">
        <f t="shared" si="49"/>
        <v>34</v>
      </c>
      <c r="B145" s="93" t="s">
        <v>83</v>
      </c>
      <c r="C145" s="94">
        <v>99</v>
      </c>
      <c r="D145" s="7" t="s">
        <v>53</v>
      </c>
      <c r="E145" s="170" t="s">
        <v>108</v>
      </c>
      <c r="F145" s="19" t="s">
        <v>84</v>
      </c>
      <c r="G145" s="19" t="s">
        <v>27</v>
      </c>
      <c r="H145" s="20"/>
      <c r="I145" s="20"/>
      <c r="J145" s="73"/>
      <c r="K145" s="20">
        <v>0.25</v>
      </c>
      <c r="L145" s="20">
        <v>0.5</v>
      </c>
      <c r="M145" s="73">
        <f t="shared" ref="M145" si="67">K145*L145</f>
        <v>0.125</v>
      </c>
      <c r="N145" s="97">
        <f>M145-(J144*Q144)-(J143*Q143)-(J142*Q142)</f>
        <v>9.5000000000000001E-2</v>
      </c>
      <c r="O145" s="23">
        <v>2</v>
      </c>
      <c r="P145" s="21">
        <v>95</v>
      </c>
      <c r="Q145" s="23">
        <v>1</v>
      </c>
      <c r="R145" s="16">
        <f t="shared" si="47"/>
        <v>190</v>
      </c>
      <c r="S145" s="24" t="s">
        <v>41</v>
      </c>
      <c r="T145" s="88"/>
      <c r="U145" s="31" t="s">
        <v>76</v>
      </c>
      <c r="V145" s="83">
        <f t="shared" si="48"/>
        <v>2</v>
      </c>
    </row>
    <row r="146" spans="1:22" ht="18" customHeight="1" x14ac:dyDescent="0.35">
      <c r="A146" s="7">
        <f t="shared" si="49"/>
        <v>35</v>
      </c>
      <c r="B146" s="93" t="s">
        <v>83</v>
      </c>
      <c r="C146" s="94">
        <v>100</v>
      </c>
      <c r="D146" s="7" t="s">
        <v>53</v>
      </c>
      <c r="E146" s="170" t="s">
        <v>108</v>
      </c>
      <c r="F146" s="19" t="s">
        <v>84</v>
      </c>
      <c r="G146" s="19" t="s">
        <v>26</v>
      </c>
      <c r="H146" s="20" t="s">
        <v>21</v>
      </c>
      <c r="I146" s="20"/>
      <c r="J146" s="73"/>
      <c r="K146" s="20" t="s">
        <v>48</v>
      </c>
      <c r="L146" s="20"/>
      <c r="M146" s="73"/>
      <c r="N146" s="73"/>
      <c r="O146" s="23">
        <v>2</v>
      </c>
      <c r="P146" s="21"/>
      <c r="Q146" s="23">
        <v>2</v>
      </c>
      <c r="R146" s="16">
        <f t="shared" si="47"/>
        <v>0</v>
      </c>
      <c r="S146" s="24" t="s">
        <v>43</v>
      </c>
      <c r="T146" s="88"/>
      <c r="U146" s="31" t="s">
        <v>76</v>
      </c>
      <c r="V146" s="83">
        <f t="shared" si="48"/>
        <v>4</v>
      </c>
    </row>
    <row r="147" spans="1:22" ht="18" customHeight="1" x14ac:dyDescent="0.35">
      <c r="A147" s="7">
        <f t="shared" si="49"/>
        <v>36</v>
      </c>
      <c r="B147" s="93" t="s">
        <v>83</v>
      </c>
      <c r="C147" s="94">
        <v>101</v>
      </c>
      <c r="D147" s="7" t="s">
        <v>53</v>
      </c>
      <c r="E147" s="170" t="s">
        <v>108</v>
      </c>
      <c r="F147" s="19" t="s">
        <v>84</v>
      </c>
      <c r="G147" s="19" t="s">
        <v>26</v>
      </c>
      <c r="H147" s="20" t="s">
        <v>28</v>
      </c>
      <c r="I147" s="20"/>
      <c r="J147" s="73"/>
      <c r="K147" s="20" t="s">
        <v>21</v>
      </c>
      <c r="L147" s="20"/>
      <c r="M147" s="73"/>
      <c r="N147" s="73"/>
      <c r="O147" s="23">
        <v>2</v>
      </c>
      <c r="P147" s="21"/>
      <c r="Q147" s="23">
        <v>1</v>
      </c>
      <c r="R147" s="16">
        <f t="shared" si="47"/>
        <v>0</v>
      </c>
      <c r="S147" s="24" t="s">
        <v>43</v>
      </c>
      <c r="T147" s="88"/>
      <c r="U147" s="31" t="s">
        <v>76</v>
      </c>
      <c r="V147" s="83">
        <f t="shared" si="48"/>
        <v>2</v>
      </c>
    </row>
    <row r="148" spans="1:22" ht="18" customHeight="1" x14ac:dyDescent="0.35">
      <c r="A148" s="7">
        <f t="shared" si="49"/>
        <v>37</v>
      </c>
      <c r="B148" s="93" t="s">
        <v>83</v>
      </c>
      <c r="C148" s="94">
        <v>102</v>
      </c>
      <c r="D148" s="7" t="s">
        <v>53</v>
      </c>
      <c r="E148" s="170" t="s">
        <v>108</v>
      </c>
      <c r="F148" s="19" t="s">
        <v>84</v>
      </c>
      <c r="G148" s="19" t="s">
        <v>26</v>
      </c>
      <c r="H148" s="20" t="s">
        <v>28</v>
      </c>
      <c r="I148" s="20"/>
      <c r="J148" s="73">
        <v>7.8500000000000011E-3</v>
      </c>
      <c r="K148" s="20"/>
      <c r="L148" s="20"/>
      <c r="M148" s="73"/>
      <c r="N148" s="73"/>
      <c r="O148" s="23">
        <v>2</v>
      </c>
      <c r="P148" s="21"/>
      <c r="Q148" s="23">
        <v>1</v>
      </c>
      <c r="R148" s="16">
        <f t="shared" si="47"/>
        <v>0</v>
      </c>
      <c r="S148" s="24" t="s">
        <v>55</v>
      </c>
      <c r="T148" s="88"/>
      <c r="U148" s="31" t="s">
        <v>76</v>
      </c>
      <c r="V148" s="83">
        <f t="shared" si="48"/>
        <v>2</v>
      </c>
    </row>
    <row r="149" spans="1:22" ht="18" customHeight="1" x14ac:dyDescent="0.35">
      <c r="A149" s="7">
        <f t="shared" si="49"/>
        <v>38</v>
      </c>
      <c r="B149" s="93" t="s">
        <v>83</v>
      </c>
      <c r="C149" s="94">
        <v>102</v>
      </c>
      <c r="D149" s="7" t="s">
        <v>53</v>
      </c>
      <c r="E149" s="170" t="s">
        <v>108</v>
      </c>
      <c r="F149" s="19" t="s">
        <v>84</v>
      </c>
      <c r="G149" s="19" t="s">
        <v>27</v>
      </c>
      <c r="H149" s="20"/>
      <c r="I149" s="20"/>
      <c r="J149" s="73"/>
      <c r="K149" s="20">
        <v>0.2</v>
      </c>
      <c r="L149" s="20">
        <v>0.4</v>
      </c>
      <c r="M149" s="73">
        <f t="shared" ref="M149" si="68">K149*L149</f>
        <v>8.0000000000000016E-2</v>
      </c>
      <c r="N149" s="97">
        <f>M149-(J148*Q148)</f>
        <v>7.215000000000002E-2</v>
      </c>
      <c r="O149" s="23">
        <v>2</v>
      </c>
      <c r="P149" s="21">
        <v>95</v>
      </c>
      <c r="Q149" s="23">
        <v>1</v>
      </c>
      <c r="R149" s="16">
        <f t="shared" si="47"/>
        <v>190</v>
      </c>
      <c r="S149" s="24" t="s">
        <v>41</v>
      </c>
      <c r="T149" s="88"/>
      <c r="U149" s="31" t="s">
        <v>76</v>
      </c>
      <c r="V149" s="83">
        <f t="shared" si="48"/>
        <v>2</v>
      </c>
    </row>
    <row r="150" spans="1:22" ht="18" customHeight="1" x14ac:dyDescent="0.35">
      <c r="U150" s="31" t="s">
        <v>76</v>
      </c>
    </row>
    <row r="151" spans="1:22" ht="18" customHeight="1" x14ac:dyDescent="0.35">
      <c r="A151" s="8" t="s">
        <v>75</v>
      </c>
      <c r="B151" s="92"/>
      <c r="C151" s="95"/>
      <c r="U151" s="31" t="s">
        <v>76</v>
      </c>
    </row>
    <row r="152" spans="1:22" ht="18" customHeight="1" x14ac:dyDescent="0.35">
      <c r="A152" s="7">
        <v>1</v>
      </c>
      <c r="B152" s="93" t="s">
        <v>85</v>
      </c>
      <c r="C152" s="94">
        <v>103</v>
      </c>
      <c r="D152" s="7" t="s">
        <v>53</v>
      </c>
      <c r="E152" s="170" t="s">
        <v>108</v>
      </c>
      <c r="F152" s="19" t="s">
        <v>84</v>
      </c>
      <c r="G152" s="19" t="s">
        <v>26</v>
      </c>
      <c r="H152" s="20" t="s">
        <v>28</v>
      </c>
      <c r="I152" s="20"/>
      <c r="J152" s="73">
        <v>7.8500000000000011E-3</v>
      </c>
      <c r="K152" s="20"/>
      <c r="L152" s="20"/>
      <c r="M152" s="73"/>
      <c r="N152" s="73"/>
      <c r="O152" s="23">
        <v>2</v>
      </c>
      <c r="P152" s="21"/>
      <c r="Q152" s="23">
        <v>1</v>
      </c>
      <c r="R152" s="16">
        <f t="shared" ref="R152:R186" si="69">O152*P152*Q152</f>
        <v>0</v>
      </c>
      <c r="S152" s="24" t="s">
        <v>55</v>
      </c>
      <c r="T152" s="35" t="s">
        <v>85</v>
      </c>
      <c r="U152" s="31" t="s">
        <v>76</v>
      </c>
      <c r="V152" s="83">
        <f t="shared" ref="V152:V186" si="70">O152*Q152</f>
        <v>2</v>
      </c>
    </row>
    <row r="153" spans="1:22" ht="18" customHeight="1" x14ac:dyDescent="0.35">
      <c r="A153" s="7">
        <f>A152+1</f>
        <v>2</v>
      </c>
      <c r="B153" s="93" t="s">
        <v>85</v>
      </c>
      <c r="C153" s="94">
        <v>103</v>
      </c>
      <c r="D153" s="7" t="s">
        <v>53</v>
      </c>
      <c r="E153" s="170" t="s">
        <v>108</v>
      </c>
      <c r="F153" s="19" t="s">
        <v>84</v>
      </c>
      <c r="G153" s="19" t="s">
        <v>27</v>
      </c>
      <c r="H153" s="20"/>
      <c r="I153" s="20"/>
      <c r="J153" s="73"/>
      <c r="K153" s="20">
        <v>0.3</v>
      </c>
      <c r="L153" s="20">
        <v>0.5</v>
      </c>
      <c r="M153" s="73">
        <f t="shared" ref="M153" si="71">K153*L153</f>
        <v>0.15</v>
      </c>
      <c r="N153" s="97">
        <f>M153-(J152*Q152)</f>
        <v>0.14215</v>
      </c>
      <c r="O153" s="23">
        <v>2</v>
      </c>
      <c r="P153" s="21">
        <v>150</v>
      </c>
      <c r="Q153" s="23">
        <v>1</v>
      </c>
      <c r="R153" s="16">
        <f t="shared" si="69"/>
        <v>300</v>
      </c>
      <c r="S153" s="24" t="s">
        <v>41</v>
      </c>
      <c r="U153" s="31" t="s">
        <v>76</v>
      </c>
      <c r="V153" s="83">
        <f t="shared" si="70"/>
        <v>2</v>
      </c>
    </row>
    <row r="154" spans="1:22" ht="18" customHeight="1" x14ac:dyDescent="0.35">
      <c r="A154" s="7">
        <f t="shared" ref="A154:A186" si="72">A153+1</f>
        <v>3</v>
      </c>
      <c r="B154" s="93" t="s">
        <v>85</v>
      </c>
      <c r="C154" s="94">
        <v>104</v>
      </c>
      <c r="D154" s="7" t="s">
        <v>53</v>
      </c>
      <c r="E154" s="170" t="s">
        <v>108</v>
      </c>
      <c r="F154" s="19" t="s">
        <v>84</v>
      </c>
      <c r="G154" s="19" t="s">
        <v>26</v>
      </c>
      <c r="H154" s="20" t="s">
        <v>28</v>
      </c>
      <c r="I154" s="20"/>
      <c r="J154" s="73">
        <v>7.8500000000000011E-3</v>
      </c>
      <c r="K154" s="20"/>
      <c r="L154" s="20"/>
      <c r="M154" s="73"/>
      <c r="N154" s="73"/>
      <c r="O154" s="23">
        <v>2</v>
      </c>
      <c r="P154" s="21"/>
      <c r="Q154" s="23">
        <v>1</v>
      </c>
      <c r="R154" s="16">
        <f t="shared" si="69"/>
        <v>0</v>
      </c>
      <c r="S154" s="24" t="s">
        <v>55</v>
      </c>
      <c r="T154" s="88"/>
      <c r="U154" s="31" t="s">
        <v>76</v>
      </c>
      <c r="V154" s="83">
        <f t="shared" si="70"/>
        <v>2</v>
      </c>
    </row>
    <row r="155" spans="1:22" ht="18" customHeight="1" x14ac:dyDescent="0.35">
      <c r="A155" s="7">
        <f t="shared" si="72"/>
        <v>4</v>
      </c>
      <c r="B155" s="93" t="s">
        <v>85</v>
      </c>
      <c r="C155" s="94">
        <v>105</v>
      </c>
      <c r="D155" s="7" t="s">
        <v>53</v>
      </c>
      <c r="E155" s="170" t="s">
        <v>108</v>
      </c>
      <c r="F155" s="19" t="s">
        <v>84</v>
      </c>
      <c r="G155" s="19" t="s">
        <v>26</v>
      </c>
      <c r="H155" s="20" t="s">
        <v>13</v>
      </c>
      <c r="I155" s="20"/>
      <c r="J155" s="72">
        <v>1.9625000000000003E-3</v>
      </c>
      <c r="K155" s="20"/>
      <c r="L155" s="20"/>
      <c r="M155" s="73"/>
      <c r="N155" s="73"/>
      <c r="O155" s="23">
        <v>2</v>
      </c>
      <c r="P155" s="21"/>
      <c r="Q155" s="23">
        <v>2</v>
      </c>
      <c r="R155" s="16">
        <f t="shared" si="69"/>
        <v>0</v>
      </c>
      <c r="S155" s="24" t="s">
        <v>55</v>
      </c>
      <c r="T155" s="88"/>
      <c r="U155" s="31" t="s">
        <v>76</v>
      </c>
      <c r="V155" s="83">
        <f t="shared" si="70"/>
        <v>4</v>
      </c>
    </row>
    <row r="156" spans="1:22" ht="18" customHeight="1" x14ac:dyDescent="0.35">
      <c r="A156" s="7">
        <f t="shared" si="72"/>
        <v>5</v>
      </c>
      <c r="B156" s="93" t="s">
        <v>85</v>
      </c>
      <c r="C156" s="94">
        <v>105</v>
      </c>
      <c r="D156" s="7" t="s">
        <v>53</v>
      </c>
      <c r="E156" s="170" t="s">
        <v>108</v>
      </c>
      <c r="F156" s="19" t="s">
        <v>84</v>
      </c>
      <c r="G156" s="19" t="s">
        <v>27</v>
      </c>
      <c r="H156" s="20"/>
      <c r="I156" s="20"/>
      <c r="J156" s="73"/>
      <c r="K156" s="20">
        <v>0.25</v>
      </c>
      <c r="L156" s="20">
        <v>0.45</v>
      </c>
      <c r="M156" s="73">
        <f t="shared" ref="M156" si="73">K156*L156</f>
        <v>0.1125</v>
      </c>
      <c r="N156" s="97">
        <f>M156-(J155*Q155)-(J154*Q154)</f>
        <v>0.10072500000000001</v>
      </c>
      <c r="O156" s="23">
        <v>2</v>
      </c>
      <c r="P156" s="21">
        <v>95</v>
      </c>
      <c r="Q156" s="23">
        <v>1</v>
      </c>
      <c r="R156" s="16">
        <f t="shared" si="69"/>
        <v>190</v>
      </c>
      <c r="S156" s="24" t="s">
        <v>41</v>
      </c>
      <c r="T156" s="88"/>
      <c r="U156" s="31" t="s">
        <v>76</v>
      </c>
      <c r="V156" s="83">
        <f t="shared" si="70"/>
        <v>2</v>
      </c>
    </row>
    <row r="157" spans="1:22" ht="18" customHeight="1" x14ac:dyDescent="0.35">
      <c r="A157" s="7">
        <f t="shared" si="72"/>
        <v>6</v>
      </c>
      <c r="B157" s="93" t="s">
        <v>85</v>
      </c>
      <c r="C157" s="94">
        <v>106</v>
      </c>
      <c r="D157" s="7" t="s">
        <v>53</v>
      </c>
      <c r="E157" s="170" t="s">
        <v>108</v>
      </c>
      <c r="F157" s="19" t="s">
        <v>84</v>
      </c>
      <c r="G157" s="19" t="s">
        <v>18</v>
      </c>
      <c r="H157" s="20" t="s">
        <v>19</v>
      </c>
      <c r="I157" s="20"/>
      <c r="J157" s="73"/>
      <c r="K157" s="20" t="s">
        <v>13</v>
      </c>
      <c r="L157" s="20"/>
      <c r="M157" s="73"/>
      <c r="N157" s="73"/>
      <c r="O157" s="23">
        <v>2</v>
      </c>
      <c r="P157" s="21"/>
      <c r="Q157" s="23">
        <v>2</v>
      </c>
      <c r="R157" s="16">
        <f t="shared" si="69"/>
        <v>0</v>
      </c>
      <c r="S157" s="24" t="s">
        <v>42</v>
      </c>
      <c r="T157" s="88"/>
      <c r="U157" s="31" t="s">
        <v>76</v>
      </c>
      <c r="V157" s="83">
        <f t="shared" si="70"/>
        <v>4</v>
      </c>
    </row>
    <row r="158" spans="1:22" ht="18" customHeight="1" x14ac:dyDescent="0.35">
      <c r="A158" s="7">
        <f t="shared" si="72"/>
        <v>7</v>
      </c>
      <c r="B158" s="93" t="s">
        <v>85</v>
      </c>
      <c r="C158" s="94">
        <v>107</v>
      </c>
      <c r="D158" s="7" t="s">
        <v>53</v>
      </c>
      <c r="E158" s="170" t="s">
        <v>108</v>
      </c>
      <c r="F158" s="19" t="s">
        <v>84</v>
      </c>
      <c r="G158" s="19" t="s">
        <v>24</v>
      </c>
      <c r="H158" s="20" t="s">
        <v>30</v>
      </c>
      <c r="I158" s="20"/>
      <c r="J158" s="73"/>
      <c r="K158" s="20" t="s">
        <v>63</v>
      </c>
      <c r="L158" s="20"/>
      <c r="M158" s="73"/>
      <c r="N158" s="73"/>
      <c r="O158" s="23">
        <v>2</v>
      </c>
      <c r="P158" s="21"/>
      <c r="Q158" s="23">
        <v>15</v>
      </c>
      <c r="R158" s="16">
        <f t="shared" si="69"/>
        <v>0</v>
      </c>
      <c r="S158" s="24" t="s">
        <v>40</v>
      </c>
      <c r="T158" s="88"/>
      <c r="U158" s="31" t="s">
        <v>76</v>
      </c>
      <c r="V158" s="83">
        <f t="shared" si="70"/>
        <v>30</v>
      </c>
    </row>
    <row r="159" spans="1:22" ht="18" customHeight="1" x14ac:dyDescent="0.35">
      <c r="A159" s="7">
        <f t="shared" si="72"/>
        <v>8</v>
      </c>
      <c r="B159" s="93" t="s">
        <v>85</v>
      </c>
      <c r="C159" s="94">
        <v>108</v>
      </c>
      <c r="D159" s="7" t="s">
        <v>53</v>
      </c>
      <c r="E159" s="170" t="s">
        <v>108</v>
      </c>
      <c r="F159" s="19" t="s">
        <v>84</v>
      </c>
      <c r="G159" s="19" t="s">
        <v>26</v>
      </c>
      <c r="H159" s="20" t="s">
        <v>28</v>
      </c>
      <c r="I159" s="20"/>
      <c r="J159" s="73">
        <v>7.8500000000000011E-3</v>
      </c>
      <c r="K159" s="20"/>
      <c r="L159" s="20"/>
      <c r="M159" s="73"/>
      <c r="N159" s="73"/>
      <c r="O159" s="23">
        <v>1</v>
      </c>
      <c r="P159" s="21"/>
      <c r="Q159" s="23">
        <v>1</v>
      </c>
      <c r="R159" s="16">
        <f t="shared" si="69"/>
        <v>0</v>
      </c>
      <c r="S159" s="24" t="s">
        <v>55</v>
      </c>
      <c r="T159" s="88"/>
      <c r="U159" s="31" t="s">
        <v>76</v>
      </c>
      <c r="V159" s="83">
        <f t="shared" si="70"/>
        <v>1</v>
      </c>
    </row>
    <row r="160" spans="1:22" ht="18" customHeight="1" x14ac:dyDescent="0.35">
      <c r="A160" s="7">
        <f t="shared" si="72"/>
        <v>9</v>
      </c>
      <c r="B160" s="93" t="s">
        <v>85</v>
      </c>
      <c r="C160" s="94">
        <v>108</v>
      </c>
      <c r="D160" s="7" t="s">
        <v>53</v>
      </c>
      <c r="E160" s="170" t="s">
        <v>108</v>
      </c>
      <c r="F160" s="19" t="s">
        <v>84</v>
      </c>
      <c r="G160" s="19" t="s">
        <v>27</v>
      </c>
      <c r="H160" s="20"/>
      <c r="I160" s="20"/>
      <c r="J160" s="73"/>
      <c r="K160" s="20">
        <v>0.41</v>
      </c>
      <c r="L160" s="20">
        <v>0.98</v>
      </c>
      <c r="M160" s="73">
        <f t="shared" ref="M160" si="74">K160*L160</f>
        <v>0.40179999999999999</v>
      </c>
      <c r="N160" s="97">
        <f>M160-(J159*Q159)</f>
        <v>0.39394999999999997</v>
      </c>
      <c r="O160" s="23">
        <v>1</v>
      </c>
      <c r="P160" s="21">
        <v>310</v>
      </c>
      <c r="Q160" s="23">
        <v>1</v>
      </c>
      <c r="R160" s="16">
        <f t="shared" si="69"/>
        <v>310</v>
      </c>
      <c r="S160" s="24" t="s">
        <v>41</v>
      </c>
      <c r="T160" s="88"/>
      <c r="U160" s="31" t="s">
        <v>76</v>
      </c>
      <c r="V160" s="83">
        <f t="shared" si="70"/>
        <v>1</v>
      </c>
    </row>
    <row r="161" spans="1:22" ht="18" customHeight="1" x14ac:dyDescent="0.35">
      <c r="A161" s="7">
        <f t="shared" si="72"/>
        <v>10</v>
      </c>
      <c r="B161" s="93" t="s">
        <v>85</v>
      </c>
      <c r="C161" s="94">
        <v>109</v>
      </c>
      <c r="D161" s="7" t="s">
        <v>53</v>
      </c>
      <c r="E161" s="170" t="s">
        <v>108</v>
      </c>
      <c r="F161" s="19" t="s">
        <v>84</v>
      </c>
      <c r="G161" s="19" t="s">
        <v>26</v>
      </c>
      <c r="H161" s="20" t="s">
        <v>28</v>
      </c>
      <c r="I161" s="20"/>
      <c r="J161" s="73"/>
      <c r="K161" s="20" t="s">
        <v>21</v>
      </c>
      <c r="L161" s="20"/>
      <c r="M161" s="73"/>
      <c r="N161" s="73"/>
      <c r="O161" s="23">
        <v>2</v>
      </c>
      <c r="P161" s="21"/>
      <c r="Q161" s="23">
        <v>4</v>
      </c>
      <c r="R161" s="16">
        <f t="shared" si="69"/>
        <v>0</v>
      </c>
      <c r="S161" s="24" t="s">
        <v>43</v>
      </c>
      <c r="T161" s="88"/>
      <c r="U161" s="31" t="s">
        <v>76</v>
      </c>
      <c r="V161" s="83">
        <f t="shared" si="70"/>
        <v>8</v>
      </c>
    </row>
    <row r="162" spans="1:22" ht="18" customHeight="1" x14ac:dyDescent="0.35">
      <c r="A162" s="7">
        <f t="shared" si="72"/>
        <v>11</v>
      </c>
      <c r="B162" s="93" t="s">
        <v>85</v>
      </c>
      <c r="C162" s="94">
        <v>110</v>
      </c>
      <c r="D162" s="7" t="s">
        <v>53</v>
      </c>
      <c r="E162" s="170" t="s">
        <v>108</v>
      </c>
      <c r="F162" s="19" t="s">
        <v>84</v>
      </c>
      <c r="G162" s="19" t="s">
        <v>18</v>
      </c>
      <c r="H162" s="20" t="s">
        <v>17</v>
      </c>
      <c r="I162" s="20"/>
      <c r="J162" s="73"/>
      <c r="K162" s="20" t="s">
        <v>31</v>
      </c>
      <c r="L162" s="20"/>
      <c r="M162" s="73"/>
      <c r="N162" s="73"/>
      <c r="O162" s="23">
        <v>2</v>
      </c>
      <c r="P162" s="21"/>
      <c r="Q162" s="23">
        <v>1</v>
      </c>
      <c r="R162" s="16">
        <f t="shared" si="69"/>
        <v>0</v>
      </c>
      <c r="S162" s="24" t="s">
        <v>42</v>
      </c>
      <c r="T162" s="88"/>
      <c r="U162" s="31" t="s">
        <v>76</v>
      </c>
      <c r="V162" s="83">
        <f t="shared" si="70"/>
        <v>2</v>
      </c>
    </row>
    <row r="163" spans="1:22" ht="18" customHeight="1" x14ac:dyDescent="0.35">
      <c r="A163" s="7">
        <f t="shared" si="72"/>
        <v>12</v>
      </c>
      <c r="B163" s="93" t="s">
        <v>85</v>
      </c>
      <c r="C163" s="94">
        <v>111</v>
      </c>
      <c r="D163" s="7" t="s">
        <v>53</v>
      </c>
      <c r="E163" s="170" t="s">
        <v>108</v>
      </c>
      <c r="F163" s="19" t="s">
        <v>84</v>
      </c>
      <c r="G163" s="19" t="s">
        <v>26</v>
      </c>
      <c r="H163" s="20" t="s">
        <v>19</v>
      </c>
      <c r="I163" s="20"/>
      <c r="J163" s="73"/>
      <c r="K163" s="20" t="s">
        <v>13</v>
      </c>
      <c r="L163" s="20"/>
      <c r="M163" s="73"/>
      <c r="N163" s="73"/>
      <c r="O163" s="23">
        <v>2</v>
      </c>
      <c r="P163" s="21"/>
      <c r="Q163" s="23">
        <v>4</v>
      </c>
      <c r="R163" s="16">
        <f t="shared" si="69"/>
        <v>0</v>
      </c>
      <c r="S163" s="24" t="s">
        <v>43</v>
      </c>
      <c r="T163" s="88"/>
      <c r="U163" s="31" t="s">
        <v>76</v>
      </c>
      <c r="V163" s="83">
        <f t="shared" si="70"/>
        <v>8</v>
      </c>
    </row>
    <row r="164" spans="1:22" ht="18" customHeight="1" x14ac:dyDescent="0.35">
      <c r="A164" s="7">
        <f t="shared" si="72"/>
        <v>13</v>
      </c>
      <c r="B164" s="93" t="s">
        <v>85</v>
      </c>
      <c r="C164" s="94">
        <v>112</v>
      </c>
      <c r="D164" s="7" t="s">
        <v>53</v>
      </c>
      <c r="E164" s="170" t="s">
        <v>108</v>
      </c>
      <c r="F164" s="19" t="s">
        <v>84</v>
      </c>
      <c r="G164" s="19" t="s">
        <v>26</v>
      </c>
      <c r="H164" s="20" t="s">
        <v>28</v>
      </c>
      <c r="I164" s="20"/>
      <c r="J164" s="73"/>
      <c r="K164" s="20" t="s">
        <v>21</v>
      </c>
      <c r="L164" s="20"/>
      <c r="M164" s="73"/>
      <c r="N164" s="73"/>
      <c r="O164" s="23">
        <v>2</v>
      </c>
      <c r="P164" s="21"/>
      <c r="Q164" s="23">
        <v>1</v>
      </c>
      <c r="R164" s="16">
        <f t="shared" si="69"/>
        <v>0</v>
      </c>
      <c r="S164" s="24" t="s">
        <v>43</v>
      </c>
      <c r="T164" s="88"/>
      <c r="U164" s="31" t="s">
        <v>76</v>
      </c>
      <c r="V164" s="83">
        <f t="shared" si="70"/>
        <v>2</v>
      </c>
    </row>
    <row r="165" spans="1:22" ht="18" customHeight="1" x14ac:dyDescent="0.35">
      <c r="A165" s="7">
        <f t="shared" si="72"/>
        <v>14</v>
      </c>
      <c r="B165" s="93" t="s">
        <v>85</v>
      </c>
      <c r="C165" s="94">
        <v>113</v>
      </c>
      <c r="D165" s="7" t="s">
        <v>53</v>
      </c>
      <c r="E165" s="170" t="s">
        <v>108</v>
      </c>
      <c r="F165" s="19" t="s">
        <v>84</v>
      </c>
      <c r="G165" s="19" t="s">
        <v>26</v>
      </c>
      <c r="H165" s="20" t="s">
        <v>21</v>
      </c>
      <c r="I165" s="20"/>
      <c r="J165" s="73"/>
      <c r="K165" s="20" t="s">
        <v>48</v>
      </c>
      <c r="L165" s="20"/>
      <c r="M165" s="73"/>
      <c r="N165" s="73"/>
      <c r="O165" s="23">
        <v>2</v>
      </c>
      <c r="P165" s="21"/>
      <c r="Q165" s="23">
        <v>1</v>
      </c>
      <c r="R165" s="16">
        <f t="shared" si="69"/>
        <v>0</v>
      </c>
      <c r="S165" s="24" t="s">
        <v>43</v>
      </c>
      <c r="T165" s="88"/>
      <c r="U165" s="31" t="s">
        <v>76</v>
      </c>
      <c r="V165" s="83">
        <f t="shared" si="70"/>
        <v>2</v>
      </c>
    </row>
    <row r="166" spans="1:22" ht="18" customHeight="1" x14ac:dyDescent="0.35">
      <c r="A166" s="7">
        <f t="shared" si="72"/>
        <v>15</v>
      </c>
      <c r="B166" s="93" t="s">
        <v>85</v>
      </c>
      <c r="C166" s="94">
        <v>114</v>
      </c>
      <c r="D166" s="7" t="s">
        <v>53</v>
      </c>
      <c r="E166" s="170" t="s">
        <v>108</v>
      </c>
      <c r="F166" s="19" t="s">
        <v>84</v>
      </c>
      <c r="G166" s="19" t="s">
        <v>26</v>
      </c>
      <c r="H166" s="20" t="s">
        <v>21</v>
      </c>
      <c r="I166" s="20"/>
      <c r="J166" s="73">
        <v>1.7662499999999998E-2</v>
      </c>
      <c r="K166" s="20"/>
      <c r="L166" s="20"/>
      <c r="M166" s="73"/>
      <c r="N166" s="73"/>
      <c r="O166" s="23">
        <v>2</v>
      </c>
      <c r="P166" s="21"/>
      <c r="Q166" s="23">
        <v>1</v>
      </c>
      <c r="R166" s="16">
        <f t="shared" si="69"/>
        <v>0</v>
      </c>
      <c r="S166" s="24" t="s">
        <v>55</v>
      </c>
      <c r="T166" s="88"/>
      <c r="U166" s="31" t="s">
        <v>76</v>
      </c>
      <c r="V166" s="83">
        <f t="shared" si="70"/>
        <v>2</v>
      </c>
    </row>
    <row r="167" spans="1:22" ht="18" customHeight="1" x14ac:dyDescent="0.35">
      <c r="A167" s="7">
        <f t="shared" si="72"/>
        <v>16</v>
      </c>
      <c r="B167" s="93" t="s">
        <v>85</v>
      </c>
      <c r="C167" s="94">
        <v>115</v>
      </c>
      <c r="D167" s="7" t="s">
        <v>53</v>
      </c>
      <c r="E167" s="170" t="s">
        <v>108</v>
      </c>
      <c r="F167" s="19" t="s">
        <v>84</v>
      </c>
      <c r="G167" s="19" t="s">
        <v>26</v>
      </c>
      <c r="H167" s="20" t="s">
        <v>28</v>
      </c>
      <c r="I167" s="20"/>
      <c r="J167" s="73">
        <v>7.8500000000000011E-3</v>
      </c>
      <c r="K167" s="20"/>
      <c r="L167" s="20"/>
      <c r="M167" s="73"/>
      <c r="N167" s="73"/>
      <c r="O167" s="23">
        <v>2</v>
      </c>
      <c r="P167" s="21"/>
      <c r="Q167" s="23">
        <v>1</v>
      </c>
      <c r="R167" s="16">
        <f t="shared" si="69"/>
        <v>0</v>
      </c>
      <c r="S167" s="24" t="s">
        <v>55</v>
      </c>
      <c r="T167" s="88"/>
      <c r="U167" s="31" t="s">
        <v>76</v>
      </c>
      <c r="V167" s="83">
        <f t="shared" si="70"/>
        <v>2</v>
      </c>
    </row>
    <row r="168" spans="1:22" ht="18" customHeight="1" x14ac:dyDescent="0.35">
      <c r="A168" s="7">
        <f t="shared" si="72"/>
        <v>17</v>
      </c>
      <c r="B168" s="93" t="s">
        <v>85</v>
      </c>
      <c r="C168" s="94">
        <v>115</v>
      </c>
      <c r="D168" s="7" t="s">
        <v>53</v>
      </c>
      <c r="E168" s="170" t="s">
        <v>108</v>
      </c>
      <c r="F168" s="19" t="s">
        <v>84</v>
      </c>
      <c r="G168" s="19" t="s">
        <v>27</v>
      </c>
      <c r="H168" s="20"/>
      <c r="I168" s="20"/>
      <c r="J168" s="73"/>
      <c r="K168" s="20">
        <v>0.3</v>
      </c>
      <c r="L168" s="20">
        <v>0.45</v>
      </c>
      <c r="M168" s="73">
        <f t="shared" ref="M168" si="75">K168*L168</f>
        <v>0.13500000000000001</v>
      </c>
      <c r="N168" s="97">
        <f>M168-(J167*Q167)-(J166*Q166)</f>
        <v>0.10948750000000002</v>
      </c>
      <c r="O168" s="23">
        <v>2</v>
      </c>
      <c r="P168" s="21">
        <v>150</v>
      </c>
      <c r="Q168" s="23">
        <v>1</v>
      </c>
      <c r="R168" s="16">
        <f t="shared" si="69"/>
        <v>300</v>
      </c>
      <c r="S168" s="24" t="s">
        <v>41</v>
      </c>
      <c r="T168" s="88"/>
      <c r="U168" s="31" t="s">
        <v>76</v>
      </c>
      <c r="V168" s="83">
        <f t="shared" si="70"/>
        <v>2</v>
      </c>
    </row>
    <row r="169" spans="1:22" ht="18" customHeight="1" x14ac:dyDescent="0.35">
      <c r="A169" s="7">
        <f t="shared" si="72"/>
        <v>18</v>
      </c>
      <c r="B169" s="93" t="s">
        <v>85</v>
      </c>
      <c r="C169" s="94">
        <v>116</v>
      </c>
      <c r="D169" s="7" t="s">
        <v>53</v>
      </c>
      <c r="E169" s="170" t="s">
        <v>108</v>
      </c>
      <c r="F169" s="19" t="s">
        <v>84</v>
      </c>
      <c r="G169" s="19" t="s">
        <v>24</v>
      </c>
      <c r="H169" s="20" t="s">
        <v>30</v>
      </c>
      <c r="I169" s="20"/>
      <c r="J169" s="73"/>
      <c r="K169" s="20" t="s">
        <v>63</v>
      </c>
      <c r="L169" s="20"/>
      <c r="M169" s="73"/>
      <c r="N169" s="73"/>
      <c r="O169" s="23">
        <v>2</v>
      </c>
      <c r="P169" s="21"/>
      <c r="Q169" s="23">
        <v>9</v>
      </c>
      <c r="R169" s="16">
        <f t="shared" si="69"/>
        <v>0</v>
      </c>
      <c r="S169" s="24" t="s">
        <v>40</v>
      </c>
      <c r="T169" s="88"/>
      <c r="U169" s="31" t="s">
        <v>76</v>
      </c>
      <c r="V169" s="83">
        <f t="shared" si="70"/>
        <v>18</v>
      </c>
    </row>
    <row r="170" spans="1:22" ht="18" customHeight="1" x14ac:dyDescent="0.35">
      <c r="A170" s="7">
        <f t="shared" si="72"/>
        <v>19</v>
      </c>
      <c r="B170" s="93" t="s">
        <v>85</v>
      </c>
      <c r="C170" s="94">
        <v>117</v>
      </c>
      <c r="D170" s="7" t="s">
        <v>53</v>
      </c>
      <c r="E170" s="170" t="s">
        <v>108</v>
      </c>
      <c r="F170" s="19" t="s">
        <v>84</v>
      </c>
      <c r="G170" s="19" t="s">
        <v>26</v>
      </c>
      <c r="H170" s="20" t="s">
        <v>28</v>
      </c>
      <c r="I170" s="20"/>
      <c r="J170" s="73"/>
      <c r="K170" s="20" t="s">
        <v>21</v>
      </c>
      <c r="L170" s="20"/>
      <c r="M170" s="73"/>
      <c r="N170" s="73"/>
      <c r="O170" s="23">
        <v>2</v>
      </c>
      <c r="P170" s="21"/>
      <c r="Q170" s="23">
        <v>1</v>
      </c>
      <c r="R170" s="16">
        <f t="shared" si="69"/>
        <v>0</v>
      </c>
      <c r="S170" s="24" t="s">
        <v>43</v>
      </c>
      <c r="T170" s="88"/>
      <c r="U170" s="31" t="s">
        <v>76</v>
      </c>
      <c r="V170" s="83">
        <f t="shared" si="70"/>
        <v>2</v>
      </c>
    </row>
    <row r="171" spans="1:22" ht="18" customHeight="1" x14ac:dyDescent="0.35">
      <c r="A171" s="7">
        <f t="shared" si="72"/>
        <v>20</v>
      </c>
      <c r="B171" s="93" t="s">
        <v>85</v>
      </c>
      <c r="C171" s="94">
        <v>118</v>
      </c>
      <c r="D171" s="7" t="s">
        <v>53</v>
      </c>
      <c r="E171" s="170" t="s">
        <v>108</v>
      </c>
      <c r="F171" s="19" t="s">
        <v>84</v>
      </c>
      <c r="G171" s="19" t="s">
        <v>24</v>
      </c>
      <c r="H171" s="20" t="s">
        <v>30</v>
      </c>
      <c r="I171" s="20"/>
      <c r="J171" s="73"/>
      <c r="K171" s="20" t="s">
        <v>63</v>
      </c>
      <c r="L171" s="20"/>
      <c r="M171" s="73"/>
      <c r="N171" s="73"/>
      <c r="O171" s="23">
        <v>2</v>
      </c>
      <c r="P171" s="21"/>
      <c r="Q171" s="23">
        <v>22</v>
      </c>
      <c r="R171" s="16">
        <f t="shared" si="69"/>
        <v>0</v>
      </c>
      <c r="S171" s="24" t="s">
        <v>40</v>
      </c>
      <c r="T171" s="88"/>
      <c r="U171" s="31" t="s">
        <v>76</v>
      </c>
      <c r="V171" s="83">
        <f t="shared" si="70"/>
        <v>44</v>
      </c>
    </row>
    <row r="172" spans="1:22" ht="18" customHeight="1" x14ac:dyDescent="0.35">
      <c r="A172" s="7">
        <f t="shared" si="72"/>
        <v>21</v>
      </c>
      <c r="B172" s="93" t="s">
        <v>85</v>
      </c>
      <c r="C172" s="94">
        <v>119</v>
      </c>
      <c r="D172" s="7" t="s">
        <v>53</v>
      </c>
      <c r="E172" s="170" t="s">
        <v>108</v>
      </c>
      <c r="F172" s="19" t="s">
        <v>84</v>
      </c>
      <c r="G172" s="19" t="s">
        <v>15</v>
      </c>
      <c r="H172" s="20">
        <v>0.65</v>
      </c>
      <c r="I172" s="20">
        <v>1</v>
      </c>
      <c r="J172" s="73">
        <f t="shared" ref="J172" si="76">H172*I172</f>
        <v>0.65</v>
      </c>
      <c r="K172" s="20"/>
      <c r="L172" s="20"/>
      <c r="M172" s="73"/>
      <c r="N172" s="73"/>
      <c r="O172" s="23">
        <v>2</v>
      </c>
      <c r="P172" s="21"/>
      <c r="Q172" s="23">
        <v>1</v>
      </c>
      <c r="R172" s="16">
        <f t="shared" si="69"/>
        <v>0</v>
      </c>
      <c r="S172" s="24" t="s">
        <v>74</v>
      </c>
      <c r="T172" s="88"/>
      <c r="U172" s="31" t="s">
        <v>76</v>
      </c>
      <c r="V172" s="83">
        <f t="shared" si="70"/>
        <v>2</v>
      </c>
    </row>
    <row r="173" spans="1:22" ht="18" customHeight="1" x14ac:dyDescent="0.35">
      <c r="A173" s="7">
        <f t="shared" si="72"/>
        <v>22</v>
      </c>
      <c r="B173" s="93" t="s">
        <v>85</v>
      </c>
      <c r="C173" s="94">
        <v>119</v>
      </c>
      <c r="D173" s="7" t="s">
        <v>53</v>
      </c>
      <c r="E173" s="170" t="s">
        <v>108</v>
      </c>
      <c r="F173" s="19" t="s">
        <v>84</v>
      </c>
      <c r="G173" s="19" t="s">
        <v>27</v>
      </c>
      <c r="H173" s="20"/>
      <c r="I173" s="20"/>
      <c r="J173" s="73"/>
      <c r="K173" s="20">
        <v>0.75</v>
      </c>
      <c r="L173" s="20">
        <v>1.1000000000000001</v>
      </c>
      <c r="M173" s="73">
        <f t="shared" ref="M173" si="77">K173*L173</f>
        <v>0.82500000000000007</v>
      </c>
      <c r="N173" s="97">
        <f>M173-(J172*Q172)</f>
        <v>0.17500000000000004</v>
      </c>
      <c r="O173" s="23">
        <v>2</v>
      </c>
      <c r="P173" s="21">
        <v>180</v>
      </c>
      <c r="Q173" s="23">
        <v>1</v>
      </c>
      <c r="R173" s="16">
        <f t="shared" si="69"/>
        <v>360</v>
      </c>
      <c r="S173" s="24" t="s">
        <v>41</v>
      </c>
      <c r="T173" s="88"/>
      <c r="U173" s="31" t="s">
        <v>76</v>
      </c>
      <c r="V173" s="83">
        <f t="shared" si="70"/>
        <v>2</v>
      </c>
    </row>
    <row r="174" spans="1:22" ht="18" customHeight="1" x14ac:dyDescent="0.35">
      <c r="A174" s="7">
        <f t="shared" si="72"/>
        <v>23</v>
      </c>
      <c r="B174" s="93" t="s">
        <v>85</v>
      </c>
      <c r="C174" s="94">
        <v>120</v>
      </c>
      <c r="D174" s="7" t="s">
        <v>53</v>
      </c>
      <c r="E174" s="170" t="s">
        <v>108</v>
      </c>
      <c r="F174" s="19" t="s">
        <v>84</v>
      </c>
      <c r="G174" s="19" t="s">
        <v>15</v>
      </c>
      <c r="H174" s="20" t="s">
        <v>48</v>
      </c>
      <c r="I174" s="20"/>
      <c r="J174" s="73">
        <v>3.234906500000001E-2</v>
      </c>
      <c r="K174" s="20"/>
      <c r="L174" s="20"/>
      <c r="M174" s="73"/>
      <c r="N174" s="73"/>
      <c r="O174" s="23">
        <v>2</v>
      </c>
      <c r="P174" s="21"/>
      <c r="Q174" s="23">
        <v>4</v>
      </c>
      <c r="R174" s="16">
        <f t="shared" si="69"/>
        <v>0</v>
      </c>
      <c r="S174" s="24" t="s">
        <v>40</v>
      </c>
      <c r="T174" s="88"/>
      <c r="U174" s="31" t="s">
        <v>76</v>
      </c>
      <c r="V174" s="83">
        <f t="shared" si="70"/>
        <v>8</v>
      </c>
    </row>
    <row r="175" spans="1:22" ht="18" customHeight="1" x14ac:dyDescent="0.35">
      <c r="A175" s="7">
        <f t="shared" si="72"/>
        <v>24</v>
      </c>
      <c r="B175" s="93" t="s">
        <v>85</v>
      </c>
      <c r="C175" s="94">
        <v>120</v>
      </c>
      <c r="D175" s="7" t="s">
        <v>53</v>
      </c>
      <c r="E175" s="170" t="s">
        <v>108</v>
      </c>
      <c r="F175" s="19" t="s">
        <v>84</v>
      </c>
      <c r="G175" s="19" t="s">
        <v>27</v>
      </c>
      <c r="H175" s="20"/>
      <c r="I175" s="20"/>
      <c r="J175" s="73"/>
      <c r="K175" s="20">
        <v>0.6</v>
      </c>
      <c r="L175" s="20">
        <v>0.75</v>
      </c>
      <c r="M175" s="73">
        <f t="shared" ref="M175" si="78">K175*L175</f>
        <v>0.44999999999999996</v>
      </c>
      <c r="N175" s="97">
        <f>M175-(J174*Q174)</f>
        <v>0.32060373999999991</v>
      </c>
      <c r="O175" s="23">
        <v>2</v>
      </c>
      <c r="P175" s="21">
        <v>245</v>
      </c>
      <c r="Q175" s="23">
        <v>1</v>
      </c>
      <c r="R175" s="16">
        <f t="shared" si="69"/>
        <v>490</v>
      </c>
      <c r="S175" s="24" t="s">
        <v>41</v>
      </c>
      <c r="T175" s="88"/>
      <c r="U175" s="31" t="s">
        <v>76</v>
      </c>
      <c r="V175" s="83">
        <f t="shared" si="70"/>
        <v>2</v>
      </c>
    </row>
    <row r="176" spans="1:22" ht="18" customHeight="1" x14ac:dyDescent="0.35">
      <c r="A176" s="7">
        <f t="shared" si="72"/>
        <v>25</v>
      </c>
      <c r="B176" s="93" t="s">
        <v>85</v>
      </c>
      <c r="C176" s="94">
        <v>121</v>
      </c>
      <c r="D176" s="7" t="s">
        <v>53</v>
      </c>
      <c r="E176" s="170" t="s">
        <v>108</v>
      </c>
      <c r="F176" s="19" t="s">
        <v>84</v>
      </c>
      <c r="G176" s="19" t="s">
        <v>15</v>
      </c>
      <c r="H176" s="20">
        <v>0.5</v>
      </c>
      <c r="I176" s="20">
        <v>0.7</v>
      </c>
      <c r="J176" s="73">
        <f t="shared" ref="J176" si="79">H176*I176</f>
        <v>0.35</v>
      </c>
      <c r="K176" s="20"/>
      <c r="L176" s="20"/>
      <c r="M176" s="73"/>
      <c r="N176" s="73"/>
      <c r="O176" s="23">
        <v>2</v>
      </c>
      <c r="P176" s="21"/>
      <c r="Q176" s="23">
        <v>1</v>
      </c>
      <c r="R176" s="16">
        <f t="shared" si="69"/>
        <v>0</v>
      </c>
      <c r="S176" s="24" t="s">
        <v>74</v>
      </c>
      <c r="T176" s="88"/>
      <c r="U176" s="31" t="s">
        <v>76</v>
      </c>
      <c r="V176" s="83">
        <f t="shared" si="70"/>
        <v>2</v>
      </c>
    </row>
    <row r="177" spans="1:22" ht="18" customHeight="1" x14ac:dyDescent="0.35">
      <c r="A177" s="7">
        <f t="shared" si="72"/>
        <v>26</v>
      </c>
      <c r="B177" s="93" t="s">
        <v>85</v>
      </c>
      <c r="C177" s="94">
        <v>121</v>
      </c>
      <c r="D177" s="7" t="s">
        <v>53</v>
      </c>
      <c r="E177" s="170" t="s">
        <v>108</v>
      </c>
      <c r="F177" s="19" t="s">
        <v>84</v>
      </c>
      <c r="G177" s="19" t="s">
        <v>27</v>
      </c>
      <c r="H177" s="20"/>
      <c r="I177" s="20"/>
      <c r="J177" s="73"/>
      <c r="K177" s="20">
        <v>0.56000000000000005</v>
      </c>
      <c r="L177" s="20">
        <v>0.76</v>
      </c>
      <c r="M177" s="73">
        <f t="shared" ref="M177" si="80">K177*L177</f>
        <v>0.42560000000000003</v>
      </c>
      <c r="N177" s="97">
        <f>M177-(J176*Q176)</f>
        <v>7.5600000000000056E-2</v>
      </c>
      <c r="O177" s="23">
        <v>2</v>
      </c>
      <c r="P177" s="21">
        <v>95</v>
      </c>
      <c r="Q177" s="23">
        <v>1</v>
      </c>
      <c r="R177" s="16">
        <f t="shared" si="69"/>
        <v>190</v>
      </c>
      <c r="S177" s="24" t="s">
        <v>41</v>
      </c>
      <c r="T177" s="88"/>
      <c r="U177" s="31" t="s">
        <v>76</v>
      </c>
      <c r="V177" s="83">
        <f t="shared" si="70"/>
        <v>2</v>
      </c>
    </row>
    <row r="178" spans="1:22" ht="18" customHeight="1" x14ac:dyDescent="0.35">
      <c r="A178" s="7">
        <f t="shared" si="72"/>
        <v>27</v>
      </c>
      <c r="B178" s="93" t="s">
        <v>85</v>
      </c>
      <c r="C178" s="94">
        <v>122</v>
      </c>
      <c r="D178" s="7" t="s">
        <v>53</v>
      </c>
      <c r="E178" s="170" t="s">
        <v>108</v>
      </c>
      <c r="F178" s="19" t="s">
        <v>84</v>
      </c>
      <c r="G178" s="19" t="s">
        <v>15</v>
      </c>
      <c r="H178" s="20" t="s">
        <v>48</v>
      </c>
      <c r="I178" s="20"/>
      <c r="J178" s="73">
        <v>3.234906500000001E-2</v>
      </c>
      <c r="K178" s="20"/>
      <c r="L178" s="20"/>
      <c r="M178" s="73"/>
      <c r="N178" s="73"/>
      <c r="O178" s="23">
        <v>2</v>
      </c>
      <c r="P178" s="21"/>
      <c r="Q178" s="23">
        <v>4</v>
      </c>
      <c r="R178" s="16">
        <f t="shared" si="69"/>
        <v>0</v>
      </c>
      <c r="S178" s="24" t="s">
        <v>40</v>
      </c>
      <c r="T178" s="88"/>
      <c r="U178" s="31" t="s">
        <v>76</v>
      </c>
      <c r="V178" s="83">
        <f t="shared" si="70"/>
        <v>8</v>
      </c>
    </row>
    <row r="179" spans="1:22" ht="18" customHeight="1" x14ac:dyDescent="0.35">
      <c r="A179" s="7">
        <f t="shared" si="72"/>
        <v>28</v>
      </c>
      <c r="B179" s="93" t="s">
        <v>85</v>
      </c>
      <c r="C179" s="94">
        <v>122</v>
      </c>
      <c r="D179" s="7" t="s">
        <v>53</v>
      </c>
      <c r="E179" s="170" t="s">
        <v>108</v>
      </c>
      <c r="F179" s="19" t="s">
        <v>84</v>
      </c>
      <c r="G179" s="19" t="s">
        <v>27</v>
      </c>
      <c r="H179" s="20"/>
      <c r="I179" s="20"/>
      <c r="J179" s="73"/>
      <c r="K179" s="20">
        <v>0.35</v>
      </c>
      <c r="L179" s="20">
        <v>0.4</v>
      </c>
      <c r="M179" s="73">
        <f t="shared" ref="M179" si="81">K179*L179</f>
        <v>0.13999999999999999</v>
      </c>
      <c r="N179" s="97">
        <f>M179-(J178*Q178)</f>
        <v>1.0603739999999945E-2</v>
      </c>
      <c r="O179" s="23">
        <v>2</v>
      </c>
      <c r="P179" s="21">
        <v>50</v>
      </c>
      <c r="Q179" s="23">
        <v>1</v>
      </c>
      <c r="R179" s="16">
        <f t="shared" si="69"/>
        <v>100</v>
      </c>
      <c r="S179" s="24" t="s">
        <v>41</v>
      </c>
      <c r="T179" s="88"/>
      <c r="U179" s="31" t="s">
        <v>76</v>
      </c>
      <c r="V179" s="83">
        <f t="shared" si="70"/>
        <v>2</v>
      </c>
    </row>
    <row r="180" spans="1:22" ht="18" customHeight="1" x14ac:dyDescent="0.35">
      <c r="A180" s="7">
        <f t="shared" si="72"/>
        <v>29</v>
      </c>
      <c r="B180" s="93" t="s">
        <v>85</v>
      </c>
      <c r="C180" s="94">
        <v>123</v>
      </c>
      <c r="D180" s="7" t="s">
        <v>53</v>
      </c>
      <c r="E180" s="170" t="s">
        <v>108</v>
      </c>
      <c r="F180" s="19" t="s">
        <v>84</v>
      </c>
      <c r="G180" s="19" t="s">
        <v>26</v>
      </c>
      <c r="H180" s="20" t="s">
        <v>28</v>
      </c>
      <c r="I180" s="20"/>
      <c r="J180" s="73"/>
      <c r="K180" s="20" t="s">
        <v>21</v>
      </c>
      <c r="L180" s="20"/>
      <c r="M180" s="73"/>
      <c r="N180" s="73"/>
      <c r="O180" s="23">
        <v>2</v>
      </c>
      <c r="P180" s="21"/>
      <c r="Q180" s="23">
        <v>1</v>
      </c>
      <c r="R180" s="16">
        <f t="shared" si="69"/>
        <v>0</v>
      </c>
      <c r="S180" s="24" t="s">
        <v>43</v>
      </c>
      <c r="T180" s="88"/>
      <c r="U180" s="31" t="s">
        <v>76</v>
      </c>
      <c r="V180" s="83">
        <f t="shared" si="70"/>
        <v>2</v>
      </c>
    </row>
    <row r="181" spans="1:22" ht="18" customHeight="1" x14ac:dyDescent="0.35">
      <c r="A181" s="7">
        <f t="shared" si="72"/>
        <v>30</v>
      </c>
      <c r="B181" s="93" t="s">
        <v>85</v>
      </c>
      <c r="C181" s="94">
        <v>124</v>
      </c>
      <c r="D181" s="7" t="s">
        <v>53</v>
      </c>
      <c r="E181" s="170" t="s">
        <v>108</v>
      </c>
      <c r="F181" s="19" t="s">
        <v>84</v>
      </c>
      <c r="G181" s="19" t="s">
        <v>18</v>
      </c>
      <c r="H181" s="20" t="s">
        <v>13</v>
      </c>
      <c r="I181" s="20"/>
      <c r="J181" s="73"/>
      <c r="K181" s="20" t="s">
        <v>28</v>
      </c>
      <c r="L181" s="20"/>
      <c r="M181" s="73"/>
      <c r="N181" s="73"/>
      <c r="O181" s="23">
        <v>2</v>
      </c>
      <c r="P181" s="21"/>
      <c r="Q181" s="23">
        <v>1</v>
      </c>
      <c r="R181" s="16">
        <f t="shared" si="69"/>
        <v>0</v>
      </c>
      <c r="S181" s="24" t="s">
        <v>42</v>
      </c>
      <c r="T181" s="88"/>
      <c r="U181" s="31" t="s">
        <v>76</v>
      </c>
      <c r="V181" s="83">
        <f t="shared" si="70"/>
        <v>2</v>
      </c>
    </row>
    <row r="182" spans="1:22" ht="18" customHeight="1" x14ac:dyDescent="0.35">
      <c r="A182" s="7">
        <f t="shared" si="72"/>
        <v>31</v>
      </c>
      <c r="B182" s="93" t="s">
        <v>85</v>
      </c>
      <c r="C182" s="94">
        <v>125</v>
      </c>
      <c r="D182" s="7" t="s">
        <v>53</v>
      </c>
      <c r="E182" s="170" t="s">
        <v>108</v>
      </c>
      <c r="F182" s="19" t="s">
        <v>84</v>
      </c>
      <c r="G182" s="19" t="s">
        <v>24</v>
      </c>
      <c r="H182" s="20" t="s">
        <v>30</v>
      </c>
      <c r="I182" s="20"/>
      <c r="J182" s="73"/>
      <c r="K182" s="20" t="s">
        <v>63</v>
      </c>
      <c r="L182" s="20"/>
      <c r="M182" s="73"/>
      <c r="N182" s="73"/>
      <c r="O182" s="23">
        <v>2</v>
      </c>
      <c r="P182" s="21"/>
      <c r="Q182" s="23">
        <v>10</v>
      </c>
      <c r="R182" s="16">
        <f t="shared" si="69"/>
        <v>0</v>
      </c>
      <c r="S182" s="24" t="s">
        <v>40</v>
      </c>
      <c r="T182" s="88"/>
      <c r="U182" s="31" t="s">
        <v>76</v>
      </c>
      <c r="V182" s="83">
        <f t="shared" si="70"/>
        <v>20</v>
      </c>
    </row>
    <row r="183" spans="1:22" ht="18" customHeight="1" x14ac:dyDescent="0.35">
      <c r="A183" s="7">
        <f t="shared" si="72"/>
        <v>32</v>
      </c>
      <c r="B183" s="93" t="s">
        <v>85</v>
      </c>
      <c r="C183" s="94">
        <v>126</v>
      </c>
      <c r="D183" s="7" t="s">
        <v>53</v>
      </c>
      <c r="E183" s="170" t="s">
        <v>108</v>
      </c>
      <c r="F183" s="19" t="s">
        <v>84</v>
      </c>
      <c r="G183" s="19" t="s">
        <v>26</v>
      </c>
      <c r="H183" s="20" t="s">
        <v>28</v>
      </c>
      <c r="I183" s="20"/>
      <c r="J183" s="73"/>
      <c r="K183" s="20" t="s">
        <v>21</v>
      </c>
      <c r="L183" s="20"/>
      <c r="M183" s="73"/>
      <c r="N183" s="73"/>
      <c r="O183" s="23">
        <v>2</v>
      </c>
      <c r="P183" s="21"/>
      <c r="Q183" s="23">
        <v>2</v>
      </c>
      <c r="R183" s="16">
        <f t="shared" si="69"/>
        <v>0</v>
      </c>
      <c r="S183" s="24" t="s">
        <v>43</v>
      </c>
      <c r="T183" s="88"/>
      <c r="U183" s="31" t="s">
        <v>76</v>
      </c>
      <c r="V183" s="83">
        <f t="shared" si="70"/>
        <v>4</v>
      </c>
    </row>
    <row r="184" spans="1:22" ht="18" customHeight="1" x14ac:dyDescent="0.35">
      <c r="A184" s="7">
        <f t="shared" si="72"/>
        <v>33</v>
      </c>
      <c r="B184" s="93" t="s">
        <v>85</v>
      </c>
      <c r="C184" s="94">
        <v>127</v>
      </c>
      <c r="D184" s="7" t="s">
        <v>53</v>
      </c>
      <c r="E184" s="170" t="s">
        <v>108</v>
      </c>
      <c r="F184" s="19" t="s">
        <v>84</v>
      </c>
      <c r="G184" s="19" t="s">
        <v>24</v>
      </c>
      <c r="H184" s="20" t="s">
        <v>30</v>
      </c>
      <c r="I184" s="20"/>
      <c r="J184" s="73"/>
      <c r="K184" s="20" t="s">
        <v>63</v>
      </c>
      <c r="L184" s="20"/>
      <c r="M184" s="73"/>
      <c r="N184" s="73"/>
      <c r="O184" s="23">
        <v>2</v>
      </c>
      <c r="P184" s="21"/>
      <c r="Q184" s="23">
        <v>2</v>
      </c>
      <c r="R184" s="16">
        <f t="shared" si="69"/>
        <v>0</v>
      </c>
      <c r="S184" s="24" t="s">
        <v>40</v>
      </c>
      <c r="T184" s="88"/>
      <c r="U184" s="31" t="s">
        <v>76</v>
      </c>
      <c r="V184" s="83">
        <f t="shared" si="70"/>
        <v>4</v>
      </c>
    </row>
    <row r="185" spans="1:22" ht="18" customHeight="1" x14ac:dyDescent="0.35">
      <c r="A185" s="7">
        <f t="shared" si="72"/>
        <v>34</v>
      </c>
      <c r="B185" s="93" t="s">
        <v>85</v>
      </c>
      <c r="C185" s="94">
        <v>128</v>
      </c>
      <c r="D185" s="7" t="s">
        <v>53</v>
      </c>
      <c r="E185" s="170" t="s">
        <v>108</v>
      </c>
      <c r="F185" s="19" t="s">
        <v>84</v>
      </c>
      <c r="G185" s="19" t="s">
        <v>15</v>
      </c>
      <c r="H185" s="20" t="s">
        <v>48</v>
      </c>
      <c r="I185" s="20"/>
      <c r="J185" s="73"/>
      <c r="K185" s="20" t="s">
        <v>54</v>
      </c>
      <c r="L185" s="20"/>
      <c r="M185" s="73">
        <v>5.0645060000000006E-2</v>
      </c>
      <c r="N185" s="73"/>
      <c r="O185" s="23">
        <v>2</v>
      </c>
      <c r="P185" s="21"/>
      <c r="Q185" s="23">
        <v>6</v>
      </c>
      <c r="R185" s="16">
        <f t="shared" si="69"/>
        <v>0</v>
      </c>
      <c r="S185" s="24" t="s">
        <v>40</v>
      </c>
      <c r="T185" s="88"/>
      <c r="U185" s="31" t="s">
        <v>76</v>
      </c>
      <c r="V185" s="83">
        <f t="shared" si="70"/>
        <v>12</v>
      </c>
    </row>
    <row r="186" spans="1:22" ht="18" customHeight="1" x14ac:dyDescent="0.35">
      <c r="A186" s="7">
        <f t="shared" si="72"/>
        <v>35</v>
      </c>
      <c r="B186" s="93" t="s">
        <v>85</v>
      </c>
      <c r="C186" s="94">
        <v>129</v>
      </c>
      <c r="D186" s="7" t="s">
        <v>53</v>
      </c>
      <c r="E186" s="170" t="s">
        <v>108</v>
      </c>
      <c r="F186" s="19" t="s">
        <v>84</v>
      </c>
      <c r="G186" s="19" t="s">
        <v>18</v>
      </c>
      <c r="H186" s="20" t="s">
        <v>28</v>
      </c>
      <c r="I186" s="20"/>
      <c r="J186" s="73"/>
      <c r="K186" s="20" t="s">
        <v>21</v>
      </c>
      <c r="L186" s="20"/>
      <c r="M186" s="73"/>
      <c r="N186" s="73"/>
      <c r="O186" s="23">
        <v>2</v>
      </c>
      <c r="P186" s="21"/>
      <c r="Q186" s="23">
        <v>2</v>
      </c>
      <c r="R186" s="16">
        <f t="shared" si="69"/>
        <v>0</v>
      </c>
      <c r="S186" s="24" t="s">
        <v>42</v>
      </c>
      <c r="T186" s="88"/>
      <c r="U186" s="31" t="s">
        <v>76</v>
      </c>
      <c r="V186" s="83">
        <f t="shared" si="70"/>
        <v>4</v>
      </c>
    </row>
    <row r="187" spans="1:22" ht="18" customHeight="1" x14ac:dyDescent="0.35">
      <c r="U187" s="31" t="s">
        <v>76</v>
      </c>
    </row>
    <row r="188" spans="1:22" ht="18" customHeight="1" x14ac:dyDescent="0.35">
      <c r="A188" s="8" t="s">
        <v>75</v>
      </c>
      <c r="B188" s="92"/>
      <c r="C188" s="95"/>
      <c r="U188" s="31" t="s">
        <v>76</v>
      </c>
    </row>
    <row r="189" spans="1:22" ht="18" customHeight="1" x14ac:dyDescent="0.35">
      <c r="A189" s="7">
        <v>1</v>
      </c>
      <c r="B189" s="93" t="s">
        <v>87</v>
      </c>
      <c r="C189" s="94">
        <v>130</v>
      </c>
      <c r="D189" s="7" t="s">
        <v>53</v>
      </c>
      <c r="E189" s="170" t="s">
        <v>108</v>
      </c>
      <c r="F189" s="19" t="s">
        <v>84</v>
      </c>
      <c r="G189" s="19" t="s">
        <v>18</v>
      </c>
      <c r="H189" s="20" t="s">
        <v>17</v>
      </c>
      <c r="I189" s="20"/>
      <c r="J189" s="73"/>
      <c r="K189" s="20" t="s">
        <v>31</v>
      </c>
      <c r="L189" s="20"/>
      <c r="M189" s="73"/>
      <c r="N189" s="73"/>
      <c r="O189" s="23">
        <v>2</v>
      </c>
      <c r="P189" s="21"/>
      <c r="Q189" s="23">
        <v>2</v>
      </c>
      <c r="R189" s="16">
        <f t="shared" ref="R189:R218" si="82">O189*P189*Q189</f>
        <v>0</v>
      </c>
      <c r="S189" s="24" t="s">
        <v>42</v>
      </c>
      <c r="T189" s="35" t="s">
        <v>87</v>
      </c>
      <c r="U189" s="31" t="s">
        <v>76</v>
      </c>
      <c r="V189" s="83">
        <f t="shared" ref="V189:V218" si="83">O189*Q189</f>
        <v>4</v>
      </c>
    </row>
    <row r="190" spans="1:22" ht="18" customHeight="1" x14ac:dyDescent="0.35">
      <c r="A190" s="7">
        <f>A189+1</f>
        <v>2</v>
      </c>
      <c r="B190" s="93" t="s">
        <v>87</v>
      </c>
      <c r="C190" s="94">
        <v>131</v>
      </c>
      <c r="D190" s="7" t="s">
        <v>53</v>
      </c>
      <c r="E190" s="170" t="s">
        <v>108</v>
      </c>
      <c r="F190" s="19" t="s">
        <v>84</v>
      </c>
      <c r="G190" s="19" t="s">
        <v>15</v>
      </c>
      <c r="H190" s="20">
        <v>0.2</v>
      </c>
      <c r="I190" s="20">
        <v>0.3</v>
      </c>
      <c r="J190" s="73">
        <f t="shared" ref="J190" si="84">H190*I190</f>
        <v>0.06</v>
      </c>
      <c r="K190" s="20">
        <v>0.26</v>
      </c>
      <c r="L190" s="20">
        <v>0.36</v>
      </c>
      <c r="M190" s="73">
        <f t="shared" ref="M190" si="85">K190*L190</f>
        <v>9.3600000000000003E-2</v>
      </c>
      <c r="N190" s="73"/>
      <c r="O190" s="23">
        <v>2</v>
      </c>
      <c r="P190" s="21"/>
      <c r="Q190" s="23">
        <v>1</v>
      </c>
      <c r="R190" s="16">
        <f t="shared" si="82"/>
        <v>0</v>
      </c>
      <c r="S190" s="24" t="s">
        <v>40</v>
      </c>
      <c r="U190" s="31" t="s">
        <v>76</v>
      </c>
      <c r="V190" s="83">
        <f t="shared" si="83"/>
        <v>2</v>
      </c>
    </row>
    <row r="191" spans="1:22" ht="18" customHeight="1" x14ac:dyDescent="0.35">
      <c r="A191" s="7">
        <f t="shared" ref="A191:A218" si="86">A190+1</f>
        <v>3</v>
      </c>
      <c r="B191" s="93" t="s">
        <v>87</v>
      </c>
      <c r="C191" s="94">
        <v>132</v>
      </c>
      <c r="D191" s="7" t="s">
        <v>53</v>
      </c>
      <c r="E191" s="170" t="s">
        <v>108</v>
      </c>
      <c r="F191" s="19" t="s">
        <v>84</v>
      </c>
      <c r="G191" s="19" t="s">
        <v>18</v>
      </c>
      <c r="H191" s="20" t="s">
        <v>19</v>
      </c>
      <c r="I191" s="20"/>
      <c r="J191" s="73"/>
      <c r="K191" s="20" t="s">
        <v>13</v>
      </c>
      <c r="L191" s="20"/>
      <c r="M191" s="73"/>
      <c r="N191" s="73"/>
      <c r="O191" s="23">
        <v>2</v>
      </c>
      <c r="P191" s="21"/>
      <c r="Q191" s="23">
        <v>1</v>
      </c>
      <c r="R191" s="16">
        <f t="shared" si="82"/>
        <v>0</v>
      </c>
      <c r="S191" s="24" t="s">
        <v>42</v>
      </c>
      <c r="T191" s="88"/>
      <c r="U191" s="31" t="s">
        <v>76</v>
      </c>
      <c r="V191" s="83">
        <f t="shared" si="83"/>
        <v>2</v>
      </c>
    </row>
    <row r="192" spans="1:22" ht="18" customHeight="1" x14ac:dyDescent="0.35">
      <c r="A192" s="7">
        <f t="shared" si="86"/>
        <v>4</v>
      </c>
      <c r="B192" s="93" t="s">
        <v>87</v>
      </c>
      <c r="C192" s="94">
        <v>133</v>
      </c>
      <c r="D192" s="7" t="s">
        <v>53</v>
      </c>
      <c r="E192" s="170" t="s">
        <v>108</v>
      </c>
      <c r="F192" s="19" t="s">
        <v>84</v>
      </c>
      <c r="G192" s="19" t="s">
        <v>24</v>
      </c>
      <c r="H192" s="20" t="s">
        <v>30</v>
      </c>
      <c r="I192" s="20"/>
      <c r="J192" s="73"/>
      <c r="K192" s="20" t="s">
        <v>63</v>
      </c>
      <c r="L192" s="20"/>
      <c r="M192" s="73"/>
      <c r="N192" s="73"/>
      <c r="O192" s="23">
        <v>2</v>
      </c>
      <c r="P192" s="21"/>
      <c r="Q192" s="23">
        <v>20</v>
      </c>
      <c r="R192" s="16">
        <f t="shared" si="82"/>
        <v>0</v>
      </c>
      <c r="S192" s="24" t="s">
        <v>40</v>
      </c>
      <c r="T192" s="88"/>
      <c r="U192" s="31" t="s">
        <v>76</v>
      </c>
      <c r="V192" s="83">
        <f t="shared" si="83"/>
        <v>40</v>
      </c>
    </row>
    <row r="193" spans="1:22" ht="18" customHeight="1" x14ac:dyDescent="0.35">
      <c r="A193" s="7">
        <f t="shared" si="86"/>
        <v>5</v>
      </c>
      <c r="B193" s="93" t="s">
        <v>87</v>
      </c>
      <c r="C193" s="94">
        <v>134</v>
      </c>
      <c r="D193" s="7" t="s">
        <v>53</v>
      </c>
      <c r="E193" s="170" t="s">
        <v>108</v>
      </c>
      <c r="F193" s="19" t="s">
        <v>84</v>
      </c>
      <c r="G193" s="19" t="s">
        <v>24</v>
      </c>
      <c r="H193" s="20" t="s">
        <v>30</v>
      </c>
      <c r="I193" s="20"/>
      <c r="J193" s="75">
        <v>1.3266499999999999E-4</v>
      </c>
      <c r="K193" s="20"/>
      <c r="L193" s="20"/>
      <c r="M193" s="73"/>
      <c r="N193" s="73"/>
      <c r="O193" s="23">
        <v>2</v>
      </c>
      <c r="P193" s="21"/>
      <c r="Q193" s="23">
        <v>13</v>
      </c>
      <c r="R193" s="16">
        <f t="shared" si="82"/>
        <v>0</v>
      </c>
      <c r="S193" s="24" t="s">
        <v>74</v>
      </c>
      <c r="T193" s="88"/>
      <c r="U193" s="31" t="s">
        <v>76</v>
      </c>
      <c r="V193" s="83">
        <f t="shared" si="83"/>
        <v>26</v>
      </c>
    </row>
    <row r="194" spans="1:22" ht="18" customHeight="1" x14ac:dyDescent="0.35">
      <c r="A194" s="7">
        <f t="shared" si="86"/>
        <v>6</v>
      </c>
      <c r="B194" s="93" t="s">
        <v>87</v>
      </c>
      <c r="C194" s="94">
        <v>134</v>
      </c>
      <c r="D194" s="7" t="s">
        <v>53</v>
      </c>
      <c r="E194" s="170" t="s">
        <v>108</v>
      </c>
      <c r="F194" s="19" t="s">
        <v>84</v>
      </c>
      <c r="G194" s="19" t="s">
        <v>27</v>
      </c>
      <c r="H194" s="20"/>
      <c r="I194" s="20"/>
      <c r="J194" s="73"/>
      <c r="K194" s="20">
        <v>0.15</v>
      </c>
      <c r="L194" s="20">
        <v>1</v>
      </c>
      <c r="M194" s="73">
        <f t="shared" ref="M194" si="87">K194*L194</f>
        <v>0.15</v>
      </c>
      <c r="N194" s="97">
        <f>M194-(J193*Q193)</f>
        <v>0.148275355</v>
      </c>
      <c r="O194" s="23">
        <v>2</v>
      </c>
      <c r="P194" s="21">
        <v>150</v>
      </c>
      <c r="Q194" s="23">
        <v>1</v>
      </c>
      <c r="R194" s="16">
        <f t="shared" si="82"/>
        <v>300</v>
      </c>
      <c r="S194" s="24" t="s">
        <v>41</v>
      </c>
      <c r="T194" s="88"/>
      <c r="U194" s="31" t="s">
        <v>76</v>
      </c>
      <c r="V194" s="83">
        <f t="shared" si="83"/>
        <v>2</v>
      </c>
    </row>
    <row r="195" spans="1:22" ht="18" customHeight="1" x14ac:dyDescent="0.35">
      <c r="A195" s="7">
        <f t="shared" si="86"/>
        <v>7</v>
      </c>
      <c r="B195" s="93" t="s">
        <v>87</v>
      </c>
      <c r="C195" s="94">
        <v>135</v>
      </c>
      <c r="D195" s="7" t="s">
        <v>53</v>
      </c>
      <c r="E195" s="170" t="s">
        <v>108</v>
      </c>
      <c r="F195" s="19" t="s">
        <v>84</v>
      </c>
      <c r="G195" s="19" t="s">
        <v>15</v>
      </c>
      <c r="H195" s="20">
        <v>0.35</v>
      </c>
      <c r="I195" s="20">
        <v>1</v>
      </c>
      <c r="J195" s="73">
        <f t="shared" ref="J195" si="88">H195*I195</f>
        <v>0.35</v>
      </c>
      <c r="K195" s="20"/>
      <c r="L195" s="20"/>
      <c r="M195" s="73"/>
      <c r="N195" s="73"/>
      <c r="O195" s="23">
        <v>2</v>
      </c>
      <c r="P195" s="21"/>
      <c r="Q195" s="23">
        <v>1</v>
      </c>
      <c r="R195" s="16">
        <f t="shared" si="82"/>
        <v>0</v>
      </c>
      <c r="S195" s="24" t="s">
        <v>74</v>
      </c>
      <c r="T195" s="88"/>
      <c r="U195" s="31" t="s">
        <v>76</v>
      </c>
      <c r="V195" s="83">
        <f t="shared" si="83"/>
        <v>2</v>
      </c>
    </row>
    <row r="196" spans="1:22" ht="18" customHeight="1" x14ac:dyDescent="0.35">
      <c r="A196" s="7">
        <f t="shared" si="86"/>
        <v>8</v>
      </c>
      <c r="B196" s="93" t="s">
        <v>87</v>
      </c>
      <c r="C196" s="94">
        <v>135</v>
      </c>
      <c r="D196" s="7" t="s">
        <v>53</v>
      </c>
      <c r="E196" s="170" t="s">
        <v>108</v>
      </c>
      <c r="F196" s="19" t="s">
        <v>84</v>
      </c>
      <c r="G196" s="19" t="s">
        <v>27</v>
      </c>
      <c r="H196" s="20"/>
      <c r="I196" s="20"/>
      <c r="J196" s="73"/>
      <c r="K196" s="20">
        <v>0.42</v>
      </c>
      <c r="L196" s="20">
        <v>1.1000000000000001</v>
      </c>
      <c r="M196" s="73">
        <f t="shared" ref="M196" si="89">K196*L196</f>
        <v>0.46200000000000002</v>
      </c>
      <c r="N196" s="97">
        <f>M196-(J195*Q195)</f>
        <v>0.11200000000000004</v>
      </c>
      <c r="O196" s="23">
        <v>2</v>
      </c>
      <c r="P196" s="21">
        <v>150</v>
      </c>
      <c r="Q196" s="23">
        <v>1</v>
      </c>
      <c r="R196" s="16">
        <f t="shared" si="82"/>
        <v>300</v>
      </c>
      <c r="S196" s="24" t="s">
        <v>41</v>
      </c>
      <c r="T196" s="88"/>
      <c r="U196" s="31" t="s">
        <v>76</v>
      </c>
      <c r="V196" s="83">
        <f t="shared" si="83"/>
        <v>2</v>
      </c>
    </row>
    <row r="197" spans="1:22" ht="18" customHeight="1" x14ac:dyDescent="0.35">
      <c r="A197" s="7">
        <f t="shared" si="86"/>
        <v>9</v>
      </c>
      <c r="B197" s="93" t="s">
        <v>87</v>
      </c>
      <c r="C197" s="94">
        <v>136</v>
      </c>
      <c r="D197" s="7" t="s">
        <v>53</v>
      </c>
      <c r="E197" s="170" t="s">
        <v>108</v>
      </c>
      <c r="F197" s="19" t="s">
        <v>84</v>
      </c>
      <c r="G197" s="19" t="s">
        <v>26</v>
      </c>
      <c r="H197" s="20" t="s">
        <v>21</v>
      </c>
      <c r="I197" s="20"/>
      <c r="J197" s="73"/>
      <c r="K197" s="20" t="s">
        <v>48</v>
      </c>
      <c r="L197" s="20"/>
      <c r="M197" s="73"/>
      <c r="N197" s="73"/>
      <c r="O197" s="23">
        <v>2</v>
      </c>
      <c r="P197" s="21"/>
      <c r="Q197" s="23">
        <v>4</v>
      </c>
      <c r="R197" s="16">
        <f t="shared" si="82"/>
        <v>0</v>
      </c>
      <c r="S197" s="24" t="s">
        <v>43</v>
      </c>
      <c r="T197" s="88"/>
      <c r="U197" s="31" t="s">
        <v>76</v>
      </c>
      <c r="V197" s="83">
        <f t="shared" si="83"/>
        <v>8</v>
      </c>
    </row>
    <row r="198" spans="1:22" ht="18" customHeight="1" x14ac:dyDescent="0.35">
      <c r="A198" s="7">
        <f t="shared" si="86"/>
        <v>10</v>
      </c>
      <c r="B198" s="93" t="s">
        <v>87</v>
      </c>
      <c r="C198" s="94">
        <v>137</v>
      </c>
      <c r="D198" s="7" t="s">
        <v>53</v>
      </c>
      <c r="E198" s="170" t="s">
        <v>108</v>
      </c>
      <c r="F198" s="19" t="s">
        <v>84</v>
      </c>
      <c r="G198" s="19" t="s">
        <v>15</v>
      </c>
      <c r="H198" s="20">
        <v>0.2</v>
      </c>
      <c r="I198" s="20">
        <v>0.3</v>
      </c>
      <c r="J198" s="73">
        <f t="shared" ref="J198" si="90">H198*I198</f>
        <v>0.06</v>
      </c>
      <c r="K198" s="20">
        <v>0.25</v>
      </c>
      <c r="L198" s="20">
        <v>0.3</v>
      </c>
      <c r="M198" s="73">
        <f t="shared" ref="M198" si="91">K198*L198</f>
        <v>7.4999999999999997E-2</v>
      </c>
      <c r="N198" s="73"/>
      <c r="O198" s="23">
        <v>2</v>
      </c>
      <c r="P198" s="21"/>
      <c r="Q198" s="23">
        <v>1</v>
      </c>
      <c r="R198" s="16">
        <f t="shared" si="82"/>
        <v>0</v>
      </c>
      <c r="S198" s="24" t="s">
        <v>40</v>
      </c>
      <c r="T198" s="88"/>
      <c r="U198" s="31" t="s">
        <v>76</v>
      </c>
      <c r="V198" s="83">
        <f t="shared" si="83"/>
        <v>2</v>
      </c>
    </row>
    <row r="199" spans="1:22" ht="18" customHeight="1" x14ac:dyDescent="0.35">
      <c r="A199" s="7">
        <f t="shared" si="86"/>
        <v>11</v>
      </c>
      <c r="B199" s="93" t="s">
        <v>87</v>
      </c>
      <c r="C199" s="94">
        <v>138</v>
      </c>
      <c r="D199" s="7" t="s">
        <v>53</v>
      </c>
      <c r="E199" s="170" t="s">
        <v>108</v>
      </c>
      <c r="F199" s="19" t="s">
        <v>67</v>
      </c>
      <c r="G199" s="19" t="s">
        <v>26</v>
      </c>
      <c r="H199" s="20" t="s">
        <v>21</v>
      </c>
      <c r="I199" s="20"/>
      <c r="J199" s="73"/>
      <c r="K199" s="20" t="s">
        <v>48</v>
      </c>
      <c r="L199" s="20"/>
      <c r="M199" s="73"/>
      <c r="N199" s="73"/>
      <c r="O199" s="23">
        <v>2</v>
      </c>
      <c r="P199" s="21"/>
      <c r="Q199" s="23">
        <v>1</v>
      </c>
      <c r="R199" s="16">
        <f t="shared" si="82"/>
        <v>0</v>
      </c>
      <c r="S199" s="24" t="s">
        <v>43</v>
      </c>
      <c r="T199" s="88"/>
      <c r="U199" s="31" t="s">
        <v>76</v>
      </c>
      <c r="V199" s="83">
        <f t="shared" si="83"/>
        <v>2</v>
      </c>
    </row>
    <row r="200" spans="1:22" ht="18" customHeight="1" x14ac:dyDescent="0.35">
      <c r="A200" s="7">
        <f t="shared" si="86"/>
        <v>12</v>
      </c>
      <c r="B200" s="93" t="s">
        <v>87</v>
      </c>
      <c r="C200" s="94">
        <v>139</v>
      </c>
      <c r="D200" s="7" t="s">
        <v>53</v>
      </c>
      <c r="E200" s="170" t="s">
        <v>108</v>
      </c>
      <c r="F200" s="19" t="s">
        <v>67</v>
      </c>
      <c r="G200" s="19" t="s">
        <v>16</v>
      </c>
      <c r="H200" s="20" t="s">
        <v>28</v>
      </c>
      <c r="I200" s="20"/>
      <c r="J200" s="73"/>
      <c r="K200" s="20" t="s">
        <v>21</v>
      </c>
      <c r="L200" s="20"/>
      <c r="M200" s="73"/>
      <c r="N200" s="73"/>
      <c r="O200" s="23">
        <v>2</v>
      </c>
      <c r="P200" s="21"/>
      <c r="Q200" s="23">
        <v>2</v>
      </c>
      <c r="R200" s="16">
        <f t="shared" si="82"/>
        <v>0</v>
      </c>
      <c r="S200" s="24" t="s">
        <v>40</v>
      </c>
      <c r="T200" s="88"/>
      <c r="U200" s="31" t="s">
        <v>76</v>
      </c>
      <c r="V200" s="83">
        <f t="shared" si="83"/>
        <v>4</v>
      </c>
    </row>
    <row r="201" spans="1:22" ht="18" customHeight="1" x14ac:dyDescent="0.35">
      <c r="A201" s="7">
        <f t="shared" si="86"/>
        <v>13</v>
      </c>
      <c r="B201" s="93" t="s">
        <v>87</v>
      </c>
      <c r="C201" s="94">
        <v>140</v>
      </c>
      <c r="D201" s="7" t="s">
        <v>53</v>
      </c>
      <c r="E201" s="170" t="s">
        <v>108</v>
      </c>
      <c r="F201" s="19" t="s">
        <v>67</v>
      </c>
      <c r="G201" s="19" t="s">
        <v>24</v>
      </c>
      <c r="H201" s="20" t="s">
        <v>30</v>
      </c>
      <c r="I201" s="20"/>
      <c r="J201" s="73"/>
      <c r="K201" s="20" t="s">
        <v>63</v>
      </c>
      <c r="L201" s="20"/>
      <c r="M201" s="73"/>
      <c r="N201" s="73"/>
      <c r="O201" s="23">
        <v>2</v>
      </c>
      <c r="P201" s="21"/>
      <c r="Q201" s="23">
        <v>6</v>
      </c>
      <c r="R201" s="16">
        <f t="shared" si="82"/>
        <v>0</v>
      </c>
      <c r="S201" s="24" t="s">
        <v>40</v>
      </c>
      <c r="T201" s="88"/>
      <c r="U201" s="31" t="s">
        <v>76</v>
      </c>
      <c r="V201" s="83">
        <f t="shared" si="83"/>
        <v>12</v>
      </c>
    </row>
    <row r="202" spans="1:22" ht="18" customHeight="1" x14ac:dyDescent="0.35">
      <c r="A202" s="7">
        <f t="shared" si="86"/>
        <v>14</v>
      </c>
      <c r="B202" s="93" t="s">
        <v>87</v>
      </c>
      <c r="C202" s="94">
        <v>141</v>
      </c>
      <c r="D202" s="7" t="s">
        <v>53</v>
      </c>
      <c r="E202" s="170" t="s">
        <v>108</v>
      </c>
      <c r="F202" s="19" t="s">
        <v>67</v>
      </c>
      <c r="G202" s="19" t="s">
        <v>18</v>
      </c>
      <c r="H202" s="20" t="s">
        <v>21</v>
      </c>
      <c r="I202" s="20"/>
      <c r="J202" s="73">
        <v>1.7662499999999998E-2</v>
      </c>
      <c r="K202" s="20"/>
      <c r="L202" s="20"/>
      <c r="M202" s="73"/>
      <c r="N202" s="73"/>
      <c r="O202" s="23">
        <v>2</v>
      </c>
      <c r="P202" s="21"/>
      <c r="Q202" s="23">
        <v>1</v>
      </c>
      <c r="R202" s="16">
        <f t="shared" si="82"/>
        <v>0</v>
      </c>
      <c r="S202" s="24" t="s">
        <v>41</v>
      </c>
      <c r="T202" s="88"/>
      <c r="U202" s="31" t="s">
        <v>76</v>
      </c>
      <c r="V202" s="83">
        <f t="shared" si="83"/>
        <v>2</v>
      </c>
    </row>
    <row r="203" spans="1:22" ht="18" customHeight="1" x14ac:dyDescent="0.35">
      <c r="A203" s="7">
        <f t="shared" si="86"/>
        <v>15</v>
      </c>
      <c r="B203" s="93" t="s">
        <v>87</v>
      </c>
      <c r="C203" s="94">
        <v>142</v>
      </c>
      <c r="D203" s="7" t="s">
        <v>53</v>
      </c>
      <c r="E203" s="170" t="s">
        <v>108</v>
      </c>
      <c r="F203" s="19" t="s">
        <v>67</v>
      </c>
      <c r="G203" s="19" t="s">
        <v>26</v>
      </c>
      <c r="H203" s="20" t="s">
        <v>21</v>
      </c>
      <c r="I203" s="20"/>
      <c r="J203" s="73">
        <v>1.7662499999999998E-2</v>
      </c>
      <c r="K203" s="20"/>
      <c r="L203" s="20"/>
      <c r="M203" s="73"/>
      <c r="N203" s="73"/>
      <c r="O203" s="23">
        <v>2</v>
      </c>
      <c r="P203" s="21"/>
      <c r="Q203" s="23">
        <v>2</v>
      </c>
      <c r="R203" s="16">
        <f t="shared" si="82"/>
        <v>0</v>
      </c>
      <c r="S203" s="24" t="s">
        <v>55</v>
      </c>
      <c r="T203" s="88"/>
      <c r="U203" s="31" t="s">
        <v>76</v>
      </c>
      <c r="V203" s="83">
        <f t="shared" si="83"/>
        <v>4</v>
      </c>
    </row>
    <row r="204" spans="1:22" ht="18" customHeight="1" x14ac:dyDescent="0.35">
      <c r="A204" s="7">
        <f t="shared" si="86"/>
        <v>16</v>
      </c>
      <c r="B204" s="93" t="s">
        <v>87</v>
      </c>
      <c r="C204" s="94">
        <v>143</v>
      </c>
      <c r="D204" s="7" t="s">
        <v>53</v>
      </c>
      <c r="E204" s="170" t="s">
        <v>108</v>
      </c>
      <c r="F204" s="19" t="s">
        <v>67</v>
      </c>
      <c r="G204" s="19" t="s">
        <v>25</v>
      </c>
      <c r="H204" s="20" t="s">
        <v>17</v>
      </c>
      <c r="I204" s="20"/>
      <c r="J204" s="72">
        <v>4.4156249999999994E-3</v>
      </c>
      <c r="K204" s="20"/>
      <c r="L204" s="20"/>
      <c r="M204" s="73"/>
      <c r="N204" s="73"/>
      <c r="O204" s="23">
        <v>2</v>
      </c>
      <c r="P204" s="21"/>
      <c r="Q204" s="23">
        <v>3</v>
      </c>
      <c r="R204" s="16">
        <f t="shared" si="82"/>
        <v>0</v>
      </c>
      <c r="S204" s="24" t="s">
        <v>55</v>
      </c>
      <c r="T204" s="88"/>
      <c r="U204" s="31" t="s">
        <v>76</v>
      </c>
      <c r="V204" s="83">
        <f t="shared" si="83"/>
        <v>6</v>
      </c>
    </row>
    <row r="205" spans="1:22" ht="18" customHeight="1" x14ac:dyDescent="0.35">
      <c r="A205" s="7">
        <f t="shared" si="86"/>
        <v>17</v>
      </c>
      <c r="B205" s="93" t="s">
        <v>87</v>
      </c>
      <c r="C205" s="94">
        <v>144</v>
      </c>
      <c r="D205" s="7" t="s">
        <v>53</v>
      </c>
      <c r="E205" s="170" t="s">
        <v>108</v>
      </c>
      <c r="F205" s="19" t="s">
        <v>67</v>
      </c>
      <c r="G205" s="19" t="s">
        <v>26</v>
      </c>
      <c r="H205" s="20" t="s">
        <v>28</v>
      </c>
      <c r="I205" s="20"/>
      <c r="J205" s="73">
        <v>7.8500000000000011E-3</v>
      </c>
      <c r="K205" s="20"/>
      <c r="L205" s="20"/>
      <c r="M205" s="73"/>
      <c r="N205" s="73"/>
      <c r="O205" s="23">
        <v>2</v>
      </c>
      <c r="P205" s="21"/>
      <c r="Q205" s="23">
        <v>2</v>
      </c>
      <c r="R205" s="16">
        <f t="shared" si="82"/>
        <v>0</v>
      </c>
      <c r="S205" s="24" t="s">
        <v>55</v>
      </c>
      <c r="T205" s="88"/>
      <c r="U205" s="31" t="s">
        <v>76</v>
      </c>
      <c r="V205" s="83">
        <f t="shared" si="83"/>
        <v>4</v>
      </c>
    </row>
    <row r="206" spans="1:22" ht="18" customHeight="1" x14ac:dyDescent="0.35">
      <c r="A206" s="7">
        <f t="shared" si="86"/>
        <v>18</v>
      </c>
      <c r="B206" s="93" t="s">
        <v>87</v>
      </c>
      <c r="C206" s="94">
        <v>144</v>
      </c>
      <c r="D206" s="7" t="s">
        <v>53</v>
      </c>
      <c r="E206" s="170" t="s">
        <v>108</v>
      </c>
      <c r="F206" s="19" t="s">
        <v>67</v>
      </c>
      <c r="G206" s="19" t="s">
        <v>27</v>
      </c>
      <c r="H206" s="20"/>
      <c r="I206" s="20"/>
      <c r="J206" s="73"/>
      <c r="K206" s="20">
        <v>0.6</v>
      </c>
      <c r="L206" s="20">
        <v>0.9</v>
      </c>
      <c r="M206" s="73">
        <f t="shared" ref="M206:M207" si="92">K206*L206</f>
        <v>0.54</v>
      </c>
      <c r="N206" s="97">
        <f>M206-(J205*Q205)-(J204*Q204)-(J203*Q203)-(J202*Q202)</f>
        <v>0.45806562500000003</v>
      </c>
      <c r="O206" s="23">
        <v>2</v>
      </c>
      <c r="P206" s="21">
        <v>310</v>
      </c>
      <c r="Q206" s="23">
        <v>1</v>
      </c>
      <c r="R206" s="16">
        <f t="shared" si="82"/>
        <v>620</v>
      </c>
      <c r="S206" s="24" t="s">
        <v>41</v>
      </c>
      <c r="T206" s="88"/>
      <c r="U206" s="31" t="s">
        <v>76</v>
      </c>
      <c r="V206" s="83">
        <f t="shared" si="83"/>
        <v>2</v>
      </c>
    </row>
    <row r="207" spans="1:22" ht="18" customHeight="1" x14ac:dyDescent="0.35">
      <c r="A207" s="7">
        <f t="shared" si="86"/>
        <v>19</v>
      </c>
      <c r="B207" s="93" t="s">
        <v>87</v>
      </c>
      <c r="C207" s="94">
        <v>145</v>
      </c>
      <c r="D207" s="7" t="s">
        <v>53</v>
      </c>
      <c r="E207" s="170" t="s">
        <v>108</v>
      </c>
      <c r="F207" s="19" t="s">
        <v>67</v>
      </c>
      <c r="G207" s="19" t="s">
        <v>15</v>
      </c>
      <c r="H207" s="20">
        <v>0.2</v>
      </c>
      <c r="I207" s="20">
        <v>0.4</v>
      </c>
      <c r="J207" s="73">
        <f t="shared" ref="J207" si="93">H207*I207</f>
        <v>8.0000000000000016E-2</v>
      </c>
      <c r="K207" s="20">
        <v>0.25</v>
      </c>
      <c r="L207" s="20">
        <v>0.45</v>
      </c>
      <c r="M207" s="73">
        <f t="shared" si="92"/>
        <v>0.1125</v>
      </c>
      <c r="N207" s="73"/>
      <c r="O207" s="23">
        <v>2</v>
      </c>
      <c r="P207" s="21"/>
      <c r="Q207" s="23">
        <v>1</v>
      </c>
      <c r="R207" s="16">
        <f t="shared" si="82"/>
        <v>0</v>
      </c>
      <c r="S207" s="24" t="s">
        <v>40</v>
      </c>
      <c r="T207" s="88"/>
      <c r="U207" s="31" t="s">
        <v>76</v>
      </c>
      <c r="V207" s="83">
        <f t="shared" si="83"/>
        <v>2</v>
      </c>
    </row>
    <row r="208" spans="1:22" ht="18" customHeight="1" x14ac:dyDescent="0.35">
      <c r="A208" s="7">
        <f t="shared" si="86"/>
        <v>20</v>
      </c>
      <c r="B208" s="93" t="s">
        <v>87</v>
      </c>
      <c r="C208" s="94">
        <v>146</v>
      </c>
      <c r="D208" s="7" t="s">
        <v>53</v>
      </c>
      <c r="E208" s="170" t="s">
        <v>108</v>
      </c>
      <c r="F208" s="19" t="s">
        <v>86</v>
      </c>
      <c r="G208" s="19" t="s">
        <v>25</v>
      </c>
      <c r="H208" s="20" t="s">
        <v>17</v>
      </c>
      <c r="I208" s="20"/>
      <c r="J208" s="73"/>
      <c r="K208" s="20" t="s">
        <v>31</v>
      </c>
      <c r="L208" s="20"/>
      <c r="M208" s="73"/>
      <c r="N208" s="73"/>
      <c r="O208" s="23">
        <v>2</v>
      </c>
      <c r="P208" s="21"/>
      <c r="Q208" s="23">
        <v>2</v>
      </c>
      <c r="R208" s="16">
        <f t="shared" si="82"/>
        <v>0</v>
      </c>
      <c r="S208" s="24" t="s">
        <v>43</v>
      </c>
      <c r="T208" s="88"/>
      <c r="U208" s="31" t="s">
        <v>76</v>
      </c>
      <c r="V208" s="83">
        <f t="shared" si="83"/>
        <v>4</v>
      </c>
    </row>
    <row r="209" spans="1:22" ht="18" customHeight="1" x14ac:dyDescent="0.35">
      <c r="A209" s="7">
        <f t="shared" si="86"/>
        <v>21</v>
      </c>
      <c r="B209" s="93" t="s">
        <v>87</v>
      </c>
      <c r="C209" s="94">
        <v>147</v>
      </c>
      <c r="D209" s="7" t="s">
        <v>53</v>
      </c>
      <c r="E209" s="170" t="s">
        <v>108</v>
      </c>
      <c r="F209" s="19" t="s">
        <v>86</v>
      </c>
      <c r="G209" s="19" t="s">
        <v>18</v>
      </c>
      <c r="H209" s="20" t="s">
        <v>21</v>
      </c>
      <c r="I209" s="20"/>
      <c r="J209" s="73"/>
      <c r="K209" s="20" t="s">
        <v>48</v>
      </c>
      <c r="L209" s="20"/>
      <c r="M209" s="73"/>
      <c r="N209" s="73"/>
      <c r="O209" s="23">
        <v>2</v>
      </c>
      <c r="P209" s="21"/>
      <c r="Q209" s="23">
        <v>2</v>
      </c>
      <c r="R209" s="16">
        <f t="shared" si="82"/>
        <v>0</v>
      </c>
      <c r="S209" s="24" t="s">
        <v>42</v>
      </c>
      <c r="T209" s="88"/>
      <c r="U209" s="31" t="s">
        <v>76</v>
      </c>
      <c r="V209" s="83">
        <f t="shared" si="83"/>
        <v>4</v>
      </c>
    </row>
    <row r="210" spans="1:22" ht="18" customHeight="1" x14ac:dyDescent="0.35">
      <c r="A210" s="7">
        <f t="shared" si="86"/>
        <v>22</v>
      </c>
      <c r="B210" s="93" t="s">
        <v>87</v>
      </c>
      <c r="C210" s="94">
        <v>148</v>
      </c>
      <c r="D210" s="7" t="s">
        <v>53</v>
      </c>
      <c r="E210" s="170" t="s">
        <v>108</v>
      </c>
      <c r="F210" s="19" t="s">
        <v>86</v>
      </c>
      <c r="G210" s="19" t="s">
        <v>26</v>
      </c>
      <c r="H210" s="20" t="s">
        <v>21</v>
      </c>
      <c r="I210" s="20"/>
      <c r="J210" s="73"/>
      <c r="K210" s="20" t="s">
        <v>48</v>
      </c>
      <c r="L210" s="20"/>
      <c r="M210" s="73"/>
      <c r="N210" s="73"/>
      <c r="O210" s="23">
        <v>2</v>
      </c>
      <c r="P210" s="21"/>
      <c r="Q210" s="23">
        <v>2</v>
      </c>
      <c r="R210" s="16">
        <f t="shared" si="82"/>
        <v>0</v>
      </c>
      <c r="S210" s="24" t="s">
        <v>43</v>
      </c>
      <c r="T210" s="88"/>
      <c r="U210" s="31" t="s">
        <v>76</v>
      </c>
      <c r="V210" s="83">
        <f t="shared" si="83"/>
        <v>4</v>
      </c>
    </row>
    <row r="211" spans="1:22" ht="18" customHeight="1" x14ac:dyDescent="0.35">
      <c r="A211" s="7">
        <f t="shared" si="86"/>
        <v>23</v>
      </c>
      <c r="B211" s="93" t="s">
        <v>87</v>
      </c>
      <c r="C211" s="94">
        <v>149</v>
      </c>
      <c r="D211" s="7" t="s">
        <v>53</v>
      </c>
      <c r="E211" s="170" t="s">
        <v>108</v>
      </c>
      <c r="F211" s="19" t="s">
        <v>86</v>
      </c>
      <c r="G211" s="19" t="s">
        <v>29</v>
      </c>
      <c r="H211" s="20" t="s">
        <v>17</v>
      </c>
      <c r="I211" s="20"/>
      <c r="J211" s="73"/>
      <c r="K211" s="20" t="s">
        <v>31</v>
      </c>
      <c r="L211" s="20"/>
      <c r="M211" s="73"/>
      <c r="N211" s="73"/>
      <c r="O211" s="23">
        <v>2</v>
      </c>
      <c r="P211" s="21"/>
      <c r="Q211" s="23">
        <v>1</v>
      </c>
      <c r="R211" s="16">
        <f t="shared" si="82"/>
        <v>0</v>
      </c>
      <c r="S211" s="24" t="s">
        <v>43</v>
      </c>
      <c r="T211" s="88"/>
      <c r="U211" s="31" t="s">
        <v>76</v>
      </c>
      <c r="V211" s="83">
        <f t="shared" si="83"/>
        <v>2</v>
      </c>
    </row>
    <row r="212" spans="1:22" ht="18" customHeight="1" x14ac:dyDescent="0.35">
      <c r="A212" s="7">
        <f t="shared" si="86"/>
        <v>24</v>
      </c>
      <c r="B212" s="93" t="s">
        <v>87</v>
      </c>
      <c r="C212" s="94">
        <v>150</v>
      </c>
      <c r="D212" s="7" t="s">
        <v>53</v>
      </c>
      <c r="E212" s="170" t="s">
        <v>108</v>
      </c>
      <c r="F212" s="19" t="s">
        <v>86</v>
      </c>
      <c r="G212" s="19" t="s">
        <v>18</v>
      </c>
      <c r="H212" s="20" t="s">
        <v>19</v>
      </c>
      <c r="I212" s="20"/>
      <c r="J212" s="73"/>
      <c r="K212" s="20" t="s">
        <v>13</v>
      </c>
      <c r="L212" s="20"/>
      <c r="M212" s="73"/>
      <c r="N212" s="73"/>
      <c r="O212" s="23">
        <v>2</v>
      </c>
      <c r="P212" s="21"/>
      <c r="Q212" s="23">
        <v>1</v>
      </c>
      <c r="R212" s="16">
        <f t="shared" si="82"/>
        <v>0</v>
      </c>
      <c r="S212" s="24" t="s">
        <v>42</v>
      </c>
      <c r="T212" s="88"/>
      <c r="U212" s="31" t="s">
        <v>76</v>
      </c>
      <c r="V212" s="83">
        <f t="shared" si="83"/>
        <v>2</v>
      </c>
    </row>
    <row r="213" spans="1:22" ht="18" customHeight="1" x14ac:dyDescent="0.35">
      <c r="A213" s="7">
        <f t="shared" si="86"/>
        <v>25</v>
      </c>
      <c r="B213" s="93" t="s">
        <v>87</v>
      </c>
      <c r="C213" s="94">
        <v>151</v>
      </c>
      <c r="D213" s="7" t="s">
        <v>53</v>
      </c>
      <c r="E213" s="170" t="s">
        <v>108</v>
      </c>
      <c r="F213" s="19" t="s">
        <v>86</v>
      </c>
      <c r="G213" s="19" t="s">
        <v>26</v>
      </c>
      <c r="H213" s="20" t="s">
        <v>21</v>
      </c>
      <c r="I213" s="20"/>
      <c r="J213" s="73">
        <v>1.7662499999999998E-2</v>
      </c>
      <c r="K213" s="20"/>
      <c r="L213" s="20"/>
      <c r="M213" s="73"/>
      <c r="N213" s="73"/>
      <c r="O213" s="23">
        <v>1</v>
      </c>
      <c r="P213" s="21"/>
      <c r="Q213" s="23">
        <v>1</v>
      </c>
      <c r="R213" s="16">
        <f t="shared" si="82"/>
        <v>0</v>
      </c>
      <c r="S213" s="24" t="s">
        <v>55</v>
      </c>
      <c r="T213" s="88"/>
      <c r="U213" s="31" t="s">
        <v>76</v>
      </c>
      <c r="V213" s="83">
        <f t="shared" si="83"/>
        <v>1</v>
      </c>
    </row>
    <row r="214" spans="1:22" ht="18" customHeight="1" x14ac:dyDescent="0.35">
      <c r="A214" s="7">
        <f t="shared" si="86"/>
        <v>26</v>
      </c>
      <c r="B214" s="93" t="s">
        <v>87</v>
      </c>
      <c r="C214" s="94">
        <v>151</v>
      </c>
      <c r="D214" s="7" t="s">
        <v>53</v>
      </c>
      <c r="E214" s="170" t="s">
        <v>108</v>
      </c>
      <c r="F214" s="19" t="s">
        <v>86</v>
      </c>
      <c r="G214" s="19" t="s">
        <v>27</v>
      </c>
      <c r="H214" s="20"/>
      <c r="I214" s="20"/>
      <c r="J214" s="73"/>
      <c r="K214" s="20">
        <v>0.4</v>
      </c>
      <c r="L214" s="20">
        <v>3.38</v>
      </c>
      <c r="M214" s="73">
        <f t="shared" ref="M214" si="94">K214*L214</f>
        <v>1.3520000000000001</v>
      </c>
      <c r="N214" s="97">
        <f>M214-(J213*Q213)</f>
        <v>1.3343375000000002</v>
      </c>
      <c r="O214" s="23">
        <v>1</v>
      </c>
      <c r="P214" s="21">
        <v>450</v>
      </c>
      <c r="Q214" s="23">
        <v>1</v>
      </c>
      <c r="R214" s="16">
        <f>O214*P214*Q214*N214</f>
        <v>600.45187500000009</v>
      </c>
      <c r="S214" s="24" t="s">
        <v>41</v>
      </c>
      <c r="T214" s="88"/>
      <c r="U214" s="31" t="s">
        <v>76</v>
      </c>
      <c r="V214" s="83">
        <f>O214*Q214*N214</f>
        <v>1.3343375000000002</v>
      </c>
    </row>
    <row r="215" spans="1:22" ht="18" customHeight="1" x14ac:dyDescent="0.35">
      <c r="A215" s="7">
        <f t="shared" si="86"/>
        <v>27</v>
      </c>
      <c r="B215" s="93" t="s">
        <v>87</v>
      </c>
      <c r="C215" s="94">
        <v>152</v>
      </c>
      <c r="D215" s="7" t="s">
        <v>53</v>
      </c>
      <c r="E215" s="170" t="s">
        <v>108</v>
      </c>
      <c r="F215" s="19" t="s">
        <v>86</v>
      </c>
      <c r="G215" s="19" t="s">
        <v>25</v>
      </c>
      <c r="H215" s="20" t="s">
        <v>28</v>
      </c>
      <c r="I215" s="20"/>
      <c r="J215" s="73"/>
      <c r="K215" s="20" t="s">
        <v>21</v>
      </c>
      <c r="L215" s="20"/>
      <c r="M215" s="73"/>
      <c r="N215" s="73"/>
      <c r="O215" s="23">
        <v>2</v>
      </c>
      <c r="P215" s="21"/>
      <c r="Q215" s="23">
        <v>1</v>
      </c>
      <c r="R215" s="16">
        <f t="shared" si="82"/>
        <v>0</v>
      </c>
      <c r="S215" s="24" t="s">
        <v>43</v>
      </c>
      <c r="T215" s="88"/>
      <c r="U215" s="31" t="s">
        <v>76</v>
      </c>
      <c r="V215" s="83">
        <f t="shared" si="83"/>
        <v>2</v>
      </c>
    </row>
    <row r="216" spans="1:22" ht="18" customHeight="1" x14ac:dyDescent="0.35">
      <c r="A216" s="7">
        <f t="shared" si="86"/>
        <v>28</v>
      </c>
      <c r="B216" s="93" t="s">
        <v>87</v>
      </c>
      <c r="C216" s="94">
        <v>153</v>
      </c>
      <c r="D216" s="7" t="s">
        <v>53</v>
      </c>
      <c r="E216" s="170" t="s">
        <v>108</v>
      </c>
      <c r="F216" s="19" t="s">
        <v>86</v>
      </c>
      <c r="G216" s="19" t="s">
        <v>25</v>
      </c>
      <c r="H216" s="20" t="s">
        <v>17</v>
      </c>
      <c r="I216" s="20"/>
      <c r="J216" s="73"/>
      <c r="K216" s="20" t="s">
        <v>31</v>
      </c>
      <c r="L216" s="20"/>
      <c r="M216" s="73"/>
      <c r="N216" s="73"/>
      <c r="O216" s="23">
        <v>2</v>
      </c>
      <c r="P216" s="21"/>
      <c r="Q216" s="23">
        <v>2</v>
      </c>
      <c r="R216" s="16">
        <f t="shared" si="82"/>
        <v>0</v>
      </c>
      <c r="S216" s="24" t="s">
        <v>43</v>
      </c>
      <c r="T216" s="88"/>
      <c r="U216" s="31" t="s">
        <v>76</v>
      </c>
      <c r="V216" s="83">
        <f t="shared" si="83"/>
        <v>4</v>
      </c>
    </row>
    <row r="217" spans="1:22" ht="18" customHeight="1" x14ac:dyDescent="0.35">
      <c r="A217" s="7">
        <f t="shared" si="86"/>
        <v>29</v>
      </c>
      <c r="B217" s="93" t="s">
        <v>87</v>
      </c>
      <c r="C217" s="94">
        <v>154</v>
      </c>
      <c r="D217" s="7" t="s">
        <v>53</v>
      </c>
      <c r="E217" s="170" t="s">
        <v>108</v>
      </c>
      <c r="F217" s="19" t="s">
        <v>86</v>
      </c>
      <c r="G217" s="19" t="s">
        <v>18</v>
      </c>
      <c r="H217" s="20" t="s">
        <v>19</v>
      </c>
      <c r="I217" s="20"/>
      <c r="J217" s="73"/>
      <c r="K217" s="20" t="s">
        <v>13</v>
      </c>
      <c r="L217" s="20"/>
      <c r="M217" s="73"/>
      <c r="N217" s="73"/>
      <c r="O217" s="23">
        <v>2</v>
      </c>
      <c r="P217" s="21"/>
      <c r="Q217" s="23">
        <v>1</v>
      </c>
      <c r="R217" s="16">
        <f t="shared" si="82"/>
        <v>0</v>
      </c>
      <c r="S217" s="24" t="s">
        <v>42</v>
      </c>
      <c r="T217" s="88"/>
      <c r="U217" s="31" t="s">
        <v>76</v>
      </c>
      <c r="V217" s="83">
        <f t="shared" si="83"/>
        <v>2</v>
      </c>
    </row>
    <row r="218" spans="1:22" ht="18" customHeight="1" x14ac:dyDescent="0.35">
      <c r="A218" s="7">
        <f t="shared" si="86"/>
        <v>30</v>
      </c>
      <c r="B218" s="93" t="s">
        <v>87</v>
      </c>
      <c r="C218" s="94">
        <v>155</v>
      </c>
      <c r="D218" s="7" t="s">
        <v>53</v>
      </c>
      <c r="E218" s="170" t="s">
        <v>108</v>
      </c>
      <c r="F218" s="19" t="s">
        <v>86</v>
      </c>
      <c r="G218" s="19" t="s">
        <v>24</v>
      </c>
      <c r="H218" s="20" t="s">
        <v>30</v>
      </c>
      <c r="I218" s="20"/>
      <c r="J218" s="73"/>
      <c r="K218" s="20" t="s">
        <v>63</v>
      </c>
      <c r="L218" s="20"/>
      <c r="M218" s="73"/>
      <c r="N218" s="73"/>
      <c r="O218" s="23">
        <v>2</v>
      </c>
      <c r="P218" s="21"/>
      <c r="Q218" s="23">
        <v>2</v>
      </c>
      <c r="R218" s="16">
        <f t="shared" si="82"/>
        <v>0</v>
      </c>
      <c r="S218" s="24" t="s">
        <v>40</v>
      </c>
      <c r="T218" s="88"/>
      <c r="U218" s="31" t="s">
        <v>76</v>
      </c>
      <c r="V218" s="83">
        <f t="shared" si="83"/>
        <v>4</v>
      </c>
    </row>
    <row r="219" spans="1:22" ht="18" customHeight="1" x14ac:dyDescent="0.35">
      <c r="U219" s="31" t="s">
        <v>76</v>
      </c>
    </row>
    <row r="220" spans="1:22" ht="18" customHeight="1" x14ac:dyDescent="0.35">
      <c r="A220" s="8" t="s">
        <v>75</v>
      </c>
      <c r="B220" s="92"/>
      <c r="C220" s="95"/>
      <c r="U220" s="31" t="s">
        <v>76</v>
      </c>
    </row>
    <row r="221" spans="1:22" ht="18" customHeight="1" x14ac:dyDescent="0.35">
      <c r="A221" s="7">
        <v>1</v>
      </c>
      <c r="B221" s="93" t="s">
        <v>88</v>
      </c>
      <c r="C221" s="94">
        <v>156</v>
      </c>
      <c r="D221" s="7" t="s">
        <v>53</v>
      </c>
      <c r="E221" s="170" t="s">
        <v>108</v>
      </c>
      <c r="F221" s="19" t="s">
        <v>66</v>
      </c>
      <c r="G221" s="19" t="s">
        <v>29</v>
      </c>
      <c r="H221" s="20" t="s">
        <v>13</v>
      </c>
      <c r="I221" s="20"/>
      <c r="J221" s="72">
        <v>1.9625000000000003E-3</v>
      </c>
      <c r="K221" s="20"/>
      <c r="L221" s="20"/>
      <c r="M221" s="73"/>
      <c r="N221" s="73"/>
      <c r="O221" s="23">
        <v>1</v>
      </c>
      <c r="P221" s="21"/>
      <c r="Q221" s="23">
        <v>1</v>
      </c>
      <c r="R221" s="16">
        <f t="shared" ref="R221:R252" si="95">O221*P221*Q221</f>
        <v>0</v>
      </c>
      <c r="S221" s="24" t="s">
        <v>55</v>
      </c>
      <c r="T221" s="35" t="s">
        <v>88</v>
      </c>
      <c r="U221" s="31" t="s">
        <v>76</v>
      </c>
      <c r="V221" s="83">
        <f t="shared" ref="V221:V252" si="96">O221*Q221</f>
        <v>1</v>
      </c>
    </row>
    <row r="222" spans="1:22" ht="18" customHeight="1" x14ac:dyDescent="0.35">
      <c r="A222" s="7">
        <f>A221+1</f>
        <v>2</v>
      </c>
      <c r="B222" s="93" t="s">
        <v>88</v>
      </c>
      <c r="C222" s="94">
        <v>157</v>
      </c>
      <c r="D222" s="7" t="s">
        <v>53</v>
      </c>
      <c r="E222" s="170" t="s">
        <v>108</v>
      </c>
      <c r="F222" s="19" t="s">
        <v>66</v>
      </c>
      <c r="G222" s="19" t="s">
        <v>16</v>
      </c>
      <c r="H222" s="20" t="s">
        <v>13</v>
      </c>
      <c r="I222" s="20"/>
      <c r="J222" s="72">
        <v>1.9625000000000003E-3</v>
      </c>
      <c r="K222" s="20"/>
      <c r="L222" s="20"/>
      <c r="M222" s="73"/>
      <c r="N222" s="73"/>
      <c r="O222" s="23">
        <v>1</v>
      </c>
      <c r="P222" s="21"/>
      <c r="Q222" s="23">
        <v>2</v>
      </c>
      <c r="R222" s="16">
        <f t="shared" si="95"/>
        <v>0</v>
      </c>
      <c r="S222" s="24" t="s">
        <v>74</v>
      </c>
      <c r="U222" s="31" t="s">
        <v>76</v>
      </c>
      <c r="V222" s="83">
        <f t="shared" si="96"/>
        <v>2</v>
      </c>
    </row>
    <row r="223" spans="1:22" ht="18" customHeight="1" x14ac:dyDescent="0.35">
      <c r="A223" s="7">
        <f t="shared" ref="A223:A252" si="97">A222+1</f>
        <v>3</v>
      </c>
      <c r="B223" s="93" t="s">
        <v>88</v>
      </c>
      <c r="C223" s="94">
        <v>158</v>
      </c>
      <c r="D223" s="7" t="s">
        <v>53</v>
      </c>
      <c r="E223" s="170" t="s">
        <v>108</v>
      </c>
      <c r="F223" s="19" t="s">
        <v>66</v>
      </c>
      <c r="G223" s="19" t="s">
        <v>15</v>
      </c>
      <c r="H223" s="20">
        <v>0.25</v>
      </c>
      <c r="I223" s="20">
        <v>0.4</v>
      </c>
      <c r="J223" s="73">
        <f t="shared" ref="J223:J226" si="98">H223*I223</f>
        <v>0.1</v>
      </c>
      <c r="K223" s="20"/>
      <c r="L223" s="20"/>
      <c r="M223" s="73"/>
      <c r="N223" s="73"/>
      <c r="O223" s="23">
        <v>1</v>
      </c>
      <c r="P223" s="21"/>
      <c r="Q223" s="23">
        <v>1</v>
      </c>
      <c r="R223" s="16">
        <f t="shared" si="95"/>
        <v>0</v>
      </c>
      <c r="S223" s="24" t="s">
        <v>74</v>
      </c>
      <c r="T223" s="88"/>
      <c r="U223" s="31" t="s">
        <v>76</v>
      </c>
      <c r="V223" s="83">
        <f t="shared" si="96"/>
        <v>1</v>
      </c>
    </row>
    <row r="224" spans="1:22" ht="18" customHeight="1" x14ac:dyDescent="0.35">
      <c r="A224" s="7">
        <f t="shared" si="97"/>
        <v>4</v>
      </c>
      <c r="B224" s="93" t="s">
        <v>88</v>
      </c>
      <c r="C224" s="94">
        <v>159</v>
      </c>
      <c r="D224" s="7" t="s">
        <v>53</v>
      </c>
      <c r="E224" s="170" t="s">
        <v>108</v>
      </c>
      <c r="F224" s="19" t="s">
        <v>66</v>
      </c>
      <c r="G224" s="19" t="s">
        <v>62</v>
      </c>
      <c r="H224" s="20">
        <v>0.15</v>
      </c>
      <c r="I224" s="20">
        <v>0.15</v>
      </c>
      <c r="J224" s="73">
        <f t="shared" si="98"/>
        <v>2.2499999999999999E-2</v>
      </c>
      <c r="K224" s="20"/>
      <c r="L224" s="20"/>
      <c r="M224" s="73"/>
      <c r="N224" s="73"/>
      <c r="O224" s="23">
        <v>1</v>
      </c>
      <c r="P224" s="21"/>
      <c r="Q224" s="23">
        <v>2</v>
      </c>
      <c r="R224" s="16">
        <f t="shared" si="95"/>
        <v>0</v>
      </c>
      <c r="S224" s="24" t="s">
        <v>41</v>
      </c>
      <c r="T224" s="88"/>
      <c r="U224" s="31" t="s">
        <v>76</v>
      </c>
      <c r="V224" s="83">
        <f t="shared" si="96"/>
        <v>2</v>
      </c>
    </row>
    <row r="225" spans="1:22" ht="18" customHeight="1" x14ac:dyDescent="0.35">
      <c r="A225" s="7">
        <f t="shared" si="97"/>
        <v>5</v>
      </c>
      <c r="B225" s="93" t="s">
        <v>88</v>
      </c>
      <c r="C225" s="94">
        <v>160</v>
      </c>
      <c r="D225" s="7" t="s">
        <v>53</v>
      </c>
      <c r="E225" s="170" t="s">
        <v>108</v>
      </c>
      <c r="F225" s="19" t="s">
        <v>66</v>
      </c>
      <c r="G225" s="19" t="s">
        <v>62</v>
      </c>
      <c r="H225" s="20">
        <v>0.05</v>
      </c>
      <c r="I225" s="20">
        <v>0.05</v>
      </c>
      <c r="J225" s="73">
        <v>0.01</v>
      </c>
      <c r="K225" s="20"/>
      <c r="L225" s="20"/>
      <c r="M225" s="73"/>
      <c r="N225" s="73"/>
      <c r="O225" s="23">
        <v>1</v>
      </c>
      <c r="P225" s="21"/>
      <c r="Q225" s="23">
        <v>1</v>
      </c>
      <c r="R225" s="16">
        <f t="shared" si="95"/>
        <v>0</v>
      </c>
      <c r="S225" s="24" t="s">
        <v>41</v>
      </c>
      <c r="T225" s="88"/>
      <c r="U225" s="31" t="s">
        <v>76</v>
      </c>
      <c r="V225" s="83">
        <f t="shared" si="96"/>
        <v>1</v>
      </c>
    </row>
    <row r="226" spans="1:22" ht="18" customHeight="1" x14ac:dyDescent="0.35">
      <c r="A226" s="7">
        <f t="shared" si="97"/>
        <v>6</v>
      </c>
      <c r="B226" s="93" t="s">
        <v>88</v>
      </c>
      <c r="C226" s="94">
        <v>161</v>
      </c>
      <c r="D226" s="7" t="s">
        <v>53</v>
      </c>
      <c r="E226" s="170" t="s">
        <v>108</v>
      </c>
      <c r="F226" s="19" t="s">
        <v>66</v>
      </c>
      <c r="G226" s="19" t="s">
        <v>61</v>
      </c>
      <c r="H226" s="20">
        <v>0.05</v>
      </c>
      <c r="I226" s="20">
        <v>0.2</v>
      </c>
      <c r="J226" s="73">
        <f t="shared" si="98"/>
        <v>1.0000000000000002E-2</v>
      </c>
      <c r="K226" s="20"/>
      <c r="L226" s="20"/>
      <c r="M226" s="73"/>
      <c r="N226" s="73"/>
      <c r="O226" s="23">
        <v>1</v>
      </c>
      <c r="P226" s="21"/>
      <c r="Q226" s="23">
        <v>1</v>
      </c>
      <c r="R226" s="16">
        <f t="shared" si="95"/>
        <v>0</v>
      </c>
      <c r="S226" s="24" t="s">
        <v>41</v>
      </c>
      <c r="T226" s="88"/>
      <c r="U226" s="31" t="s">
        <v>76</v>
      </c>
      <c r="V226" s="83">
        <f t="shared" si="96"/>
        <v>1</v>
      </c>
    </row>
    <row r="227" spans="1:22" ht="18" customHeight="1" x14ac:dyDescent="0.35">
      <c r="A227" s="7">
        <f t="shared" si="97"/>
        <v>7</v>
      </c>
      <c r="B227" s="93" t="s">
        <v>88</v>
      </c>
      <c r="C227" s="94">
        <v>161</v>
      </c>
      <c r="D227" s="7" t="s">
        <v>53</v>
      </c>
      <c r="E227" s="170" t="s">
        <v>108</v>
      </c>
      <c r="F227" s="19" t="s">
        <v>66</v>
      </c>
      <c r="G227" s="19" t="s">
        <v>27</v>
      </c>
      <c r="H227" s="20"/>
      <c r="I227" s="20"/>
      <c r="J227" s="73"/>
      <c r="K227" s="20">
        <v>0.5</v>
      </c>
      <c r="L227" s="20">
        <v>0.8</v>
      </c>
      <c r="M227" s="73">
        <f t="shared" ref="M227" si="99">K227*L227</f>
        <v>0.4</v>
      </c>
      <c r="N227" s="97">
        <f>M227-(J226*Q226)-(J225*Q225)-(J224*Q224)-(J223*Q223)-(J222*Q222)-(J221*Q221)</f>
        <v>0.2291125</v>
      </c>
      <c r="O227" s="23">
        <v>1</v>
      </c>
      <c r="P227" s="21">
        <v>180</v>
      </c>
      <c r="Q227" s="23">
        <v>1</v>
      </c>
      <c r="R227" s="16">
        <f t="shared" si="95"/>
        <v>180</v>
      </c>
      <c r="S227" s="24" t="s">
        <v>41</v>
      </c>
      <c r="T227" s="88"/>
      <c r="U227" s="31" t="s">
        <v>76</v>
      </c>
      <c r="V227" s="83">
        <f t="shared" si="96"/>
        <v>1</v>
      </c>
    </row>
    <row r="228" spans="1:22" ht="18" customHeight="1" x14ac:dyDescent="0.35">
      <c r="A228" s="7">
        <f t="shared" si="97"/>
        <v>8</v>
      </c>
      <c r="B228" s="93" t="s">
        <v>88</v>
      </c>
      <c r="C228" s="94">
        <v>162</v>
      </c>
      <c r="D228" s="7" t="s">
        <v>53</v>
      </c>
      <c r="E228" s="170" t="s">
        <v>108</v>
      </c>
      <c r="F228" s="19" t="s">
        <v>66</v>
      </c>
      <c r="G228" s="19" t="s">
        <v>62</v>
      </c>
      <c r="H228" s="20">
        <v>0.1</v>
      </c>
      <c r="I228" s="20">
        <v>0.1</v>
      </c>
      <c r="J228" s="73">
        <f t="shared" ref="J228" si="100">H228*I228</f>
        <v>1.0000000000000002E-2</v>
      </c>
      <c r="K228" s="20"/>
      <c r="L228" s="20"/>
      <c r="M228" s="73"/>
      <c r="N228" s="73"/>
      <c r="O228" s="23">
        <v>1</v>
      </c>
      <c r="P228" s="21"/>
      <c r="Q228" s="23">
        <v>3</v>
      </c>
      <c r="R228" s="16">
        <f t="shared" si="95"/>
        <v>0</v>
      </c>
      <c r="S228" s="24" t="s">
        <v>41</v>
      </c>
      <c r="T228" s="88"/>
      <c r="U228" s="31" t="s">
        <v>76</v>
      </c>
      <c r="V228" s="83">
        <f t="shared" si="96"/>
        <v>3</v>
      </c>
    </row>
    <row r="229" spans="1:22" ht="18" customHeight="1" x14ac:dyDescent="0.35">
      <c r="A229" s="7">
        <f t="shared" si="97"/>
        <v>9</v>
      </c>
      <c r="B229" s="93" t="s">
        <v>88</v>
      </c>
      <c r="C229" s="94">
        <v>163</v>
      </c>
      <c r="D229" s="7" t="s">
        <v>53</v>
      </c>
      <c r="E229" s="170" t="s">
        <v>108</v>
      </c>
      <c r="F229" s="19" t="s">
        <v>66</v>
      </c>
      <c r="G229" s="19" t="s">
        <v>62</v>
      </c>
      <c r="H229" s="20">
        <v>0.05</v>
      </c>
      <c r="I229" s="20">
        <v>0.05</v>
      </c>
      <c r="J229" s="73">
        <v>0.01</v>
      </c>
      <c r="K229" s="20"/>
      <c r="L229" s="20"/>
      <c r="M229" s="73"/>
      <c r="N229" s="73"/>
      <c r="O229" s="23">
        <v>1</v>
      </c>
      <c r="P229" s="21"/>
      <c r="Q229" s="23">
        <v>2</v>
      </c>
      <c r="R229" s="16">
        <f t="shared" si="95"/>
        <v>0</v>
      </c>
      <c r="S229" s="24" t="s">
        <v>41</v>
      </c>
      <c r="T229" s="88"/>
      <c r="U229" s="31" t="s">
        <v>76</v>
      </c>
      <c r="V229" s="83">
        <f t="shared" si="96"/>
        <v>2</v>
      </c>
    </row>
    <row r="230" spans="1:22" ht="18" customHeight="1" x14ac:dyDescent="0.35">
      <c r="A230" s="7">
        <f t="shared" si="97"/>
        <v>10</v>
      </c>
      <c r="B230" s="93" t="s">
        <v>88</v>
      </c>
      <c r="C230" s="94">
        <v>164</v>
      </c>
      <c r="D230" s="7" t="s">
        <v>53</v>
      </c>
      <c r="E230" s="170" t="s">
        <v>108</v>
      </c>
      <c r="F230" s="19" t="s">
        <v>66</v>
      </c>
      <c r="G230" s="19" t="s">
        <v>18</v>
      </c>
      <c r="H230" s="20" t="s">
        <v>19</v>
      </c>
      <c r="I230" s="20"/>
      <c r="J230" s="75">
        <v>4.9062500000000007E-4</v>
      </c>
      <c r="K230" s="20"/>
      <c r="L230" s="20"/>
      <c r="M230" s="73"/>
      <c r="N230" s="73"/>
      <c r="O230" s="23">
        <v>1</v>
      </c>
      <c r="P230" s="21"/>
      <c r="Q230" s="23">
        <v>1</v>
      </c>
      <c r="R230" s="16">
        <f t="shared" si="95"/>
        <v>0</v>
      </c>
      <c r="S230" s="24" t="s">
        <v>41</v>
      </c>
      <c r="T230" s="88"/>
      <c r="U230" s="31" t="s">
        <v>76</v>
      </c>
      <c r="V230" s="83">
        <f t="shared" si="96"/>
        <v>1</v>
      </c>
    </row>
    <row r="231" spans="1:22" ht="18" customHeight="1" x14ac:dyDescent="0.35">
      <c r="A231" s="7">
        <f t="shared" si="97"/>
        <v>11</v>
      </c>
      <c r="B231" s="93" t="s">
        <v>88</v>
      </c>
      <c r="C231" s="94">
        <v>164</v>
      </c>
      <c r="D231" s="7" t="s">
        <v>53</v>
      </c>
      <c r="E231" s="170" t="s">
        <v>108</v>
      </c>
      <c r="F231" s="19" t="s">
        <v>66</v>
      </c>
      <c r="G231" s="19" t="s">
        <v>27</v>
      </c>
      <c r="H231" s="20"/>
      <c r="I231" s="20"/>
      <c r="J231" s="73"/>
      <c r="K231" s="20">
        <v>0.25</v>
      </c>
      <c r="L231" s="20">
        <v>0.9</v>
      </c>
      <c r="M231" s="73">
        <f t="shared" ref="M231" si="101">K231*L231</f>
        <v>0.22500000000000001</v>
      </c>
      <c r="N231" s="97">
        <f>M231-(J230*Q230)-(J229*Q229)-(J228*Q228)</f>
        <v>0.17450937500000002</v>
      </c>
      <c r="O231" s="23">
        <v>1</v>
      </c>
      <c r="P231" s="21">
        <v>180</v>
      </c>
      <c r="Q231" s="23">
        <v>1</v>
      </c>
      <c r="R231" s="16">
        <f t="shared" si="95"/>
        <v>180</v>
      </c>
      <c r="S231" s="24" t="s">
        <v>41</v>
      </c>
      <c r="T231" s="88"/>
      <c r="U231" s="31" t="s">
        <v>76</v>
      </c>
      <c r="V231" s="83">
        <f t="shared" si="96"/>
        <v>1</v>
      </c>
    </row>
    <row r="232" spans="1:22" ht="18" customHeight="1" x14ac:dyDescent="0.35">
      <c r="A232" s="7">
        <f t="shared" si="97"/>
        <v>12</v>
      </c>
      <c r="B232" s="93" t="s">
        <v>88</v>
      </c>
      <c r="C232" s="94">
        <v>165</v>
      </c>
      <c r="D232" s="7" t="s">
        <v>53</v>
      </c>
      <c r="E232" s="170" t="s">
        <v>108</v>
      </c>
      <c r="F232" s="19" t="s">
        <v>66</v>
      </c>
      <c r="G232" s="19" t="s">
        <v>26</v>
      </c>
      <c r="H232" s="20" t="s">
        <v>17</v>
      </c>
      <c r="I232" s="20"/>
      <c r="J232" s="73"/>
      <c r="K232" s="20" t="s">
        <v>31</v>
      </c>
      <c r="L232" s="20"/>
      <c r="M232" s="73"/>
      <c r="N232" s="73"/>
      <c r="O232" s="23">
        <v>1</v>
      </c>
      <c r="P232" s="21"/>
      <c r="Q232" s="23">
        <v>1</v>
      </c>
      <c r="R232" s="16">
        <f t="shared" si="95"/>
        <v>0</v>
      </c>
      <c r="S232" s="24" t="s">
        <v>43</v>
      </c>
      <c r="T232" s="88"/>
      <c r="U232" s="31" t="s">
        <v>76</v>
      </c>
      <c r="V232" s="83">
        <f t="shared" si="96"/>
        <v>1</v>
      </c>
    </row>
    <row r="233" spans="1:22" ht="18" customHeight="1" x14ac:dyDescent="0.35">
      <c r="A233" s="7">
        <f t="shared" si="97"/>
        <v>13</v>
      </c>
      <c r="B233" s="93" t="s">
        <v>88</v>
      </c>
      <c r="C233" s="94">
        <v>166</v>
      </c>
      <c r="D233" s="7" t="s">
        <v>53</v>
      </c>
      <c r="E233" s="170" t="s">
        <v>108</v>
      </c>
      <c r="F233" s="19" t="s">
        <v>66</v>
      </c>
      <c r="G233" s="19" t="s">
        <v>62</v>
      </c>
      <c r="H233" s="20">
        <v>0.15</v>
      </c>
      <c r="I233" s="20">
        <v>0.15</v>
      </c>
      <c r="J233" s="73">
        <f t="shared" ref="J233" si="102">H233*I233</f>
        <v>2.2499999999999999E-2</v>
      </c>
      <c r="K233" s="20"/>
      <c r="L233" s="20"/>
      <c r="M233" s="73"/>
      <c r="N233" s="73"/>
      <c r="O233" s="23">
        <v>2</v>
      </c>
      <c r="P233" s="21"/>
      <c r="Q233" s="23">
        <v>2</v>
      </c>
      <c r="R233" s="16">
        <f t="shared" si="95"/>
        <v>0</v>
      </c>
      <c r="S233" s="24" t="s">
        <v>41</v>
      </c>
      <c r="T233" s="88"/>
      <c r="U233" s="31" t="s">
        <v>76</v>
      </c>
      <c r="V233" s="83">
        <f t="shared" si="96"/>
        <v>4</v>
      </c>
    </row>
    <row r="234" spans="1:22" ht="18" customHeight="1" x14ac:dyDescent="0.35">
      <c r="A234" s="7">
        <f t="shared" si="97"/>
        <v>14</v>
      </c>
      <c r="B234" s="93" t="s">
        <v>88</v>
      </c>
      <c r="C234" s="94">
        <v>167</v>
      </c>
      <c r="D234" s="7" t="s">
        <v>53</v>
      </c>
      <c r="E234" s="170" t="s">
        <v>108</v>
      </c>
      <c r="F234" s="19" t="s">
        <v>66</v>
      </c>
      <c r="G234" s="19" t="s">
        <v>62</v>
      </c>
      <c r="H234" s="20">
        <v>0.05</v>
      </c>
      <c r="I234" s="20">
        <v>0.05</v>
      </c>
      <c r="J234" s="73">
        <v>0.01</v>
      </c>
      <c r="K234" s="20"/>
      <c r="L234" s="20"/>
      <c r="M234" s="73"/>
      <c r="N234" s="73"/>
      <c r="O234" s="23">
        <v>2</v>
      </c>
      <c r="P234" s="21"/>
      <c r="Q234" s="23">
        <v>1</v>
      </c>
      <c r="R234" s="16">
        <f t="shared" si="95"/>
        <v>0</v>
      </c>
      <c r="S234" s="24" t="s">
        <v>41</v>
      </c>
      <c r="T234" s="88"/>
      <c r="U234" s="31" t="s">
        <v>76</v>
      </c>
      <c r="V234" s="83">
        <f t="shared" si="96"/>
        <v>2</v>
      </c>
    </row>
    <row r="235" spans="1:22" ht="18" customHeight="1" x14ac:dyDescent="0.35">
      <c r="A235" s="7">
        <f t="shared" si="97"/>
        <v>15</v>
      </c>
      <c r="B235" s="93" t="s">
        <v>88</v>
      </c>
      <c r="C235" s="94">
        <v>167</v>
      </c>
      <c r="D235" s="7" t="s">
        <v>53</v>
      </c>
      <c r="E235" s="170" t="s">
        <v>108</v>
      </c>
      <c r="F235" s="19" t="s">
        <v>66</v>
      </c>
      <c r="G235" s="19" t="s">
        <v>27</v>
      </c>
      <c r="H235" s="20"/>
      <c r="I235" s="20"/>
      <c r="J235" s="73"/>
      <c r="K235" s="20">
        <v>0.2</v>
      </c>
      <c r="L235" s="20">
        <v>0.5</v>
      </c>
      <c r="M235" s="73">
        <f t="shared" ref="M235" si="103">K235*L235</f>
        <v>0.1</v>
      </c>
      <c r="N235" s="97">
        <f>M235-(J234*Q234)-(J233*Q233)</f>
        <v>4.5000000000000012E-2</v>
      </c>
      <c r="O235" s="23">
        <v>2</v>
      </c>
      <c r="P235" s="21">
        <v>50</v>
      </c>
      <c r="Q235" s="23">
        <v>1</v>
      </c>
      <c r="R235" s="16">
        <f t="shared" si="95"/>
        <v>100</v>
      </c>
      <c r="S235" s="24" t="s">
        <v>41</v>
      </c>
      <c r="T235" s="88"/>
      <c r="U235" s="31" t="s">
        <v>76</v>
      </c>
      <c r="V235" s="83">
        <f t="shared" si="96"/>
        <v>2</v>
      </c>
    </row>
    <row r="236" spans="1:22" ht="18" customHeight="1" x14ac:dyDescent="0.35">
      <c r="A236" s="7">
        <f t="shared" si="97"/>
        <v>16</v>
      </c>
      <c r="B236" s="93" t="s">
        <v>88</v>
      </c>
      <c r="C236" s="94">
        <v>168</v>
      </c>
      <c r="D236" s="7" t="s">
        <v>53</v>
      </c>
      <c r="E236" s="170" t="s">
        <v>108</v>
      </c>
      <c r="F236" s="19" t="s">
        <v>66</v>
      </c>
      <c r="G236" s="19" t="s">
        <v>29</v>
      </c>
      <c r="H236" s="20" t="s">
        <v>13</v>
      </c>
      <c r="I236" s="20"/>
      <c r="J236" s="73"/>
      <c r="K236" s="20" t="s">
        <v>28</v>
      </c>
      <c r="L236" s="20"/>
      <c r="M236" s="73"/>
      <c r="N236" s="73"/>
      <c r="O236" s="23">
        <v>2</v>
      </c>
      <c r="P236" s="21"/>
      <c r="Q236" s="23">
        <v>1</v>
      </c>
      <c r="R236" s="16">
        <f t="shared" si="95"/>
        <v>0</v>
      </c>
      <c r="S236" s="24" t="s">
        <v>43</v>
      </c>
      <c r="T236" s="88"/>
      <c r="U236" s="31" t="s">
        <v>76</v>
      </c>
      <c r="V236" s="83">
        <f t="shared" si="96"/>
        <v>2</v>
      </c>
    </row>
    <row r="237" spans="1:22" ht="18" customHeight="1" x14ac:dyDescent="0.35">
      <c r="A237" s="7">
        <f t="shared" si="97"/>
        <v>17</v>
      </c>
      <c r="B237" s="93" t="s">
        <v>88</v>
      </c>
      <c r="C237" s="94">
        <v>169</v>
      </c>
      <c r="D237" s="7" t="s">
        <v>53</v>
      </c>
      <c r="E237" s="170" t="s">
        <v>108</v>
      </c>
      <c r="F237" s="19" t="s">
        <v>66</v>
      </c>
      <c r="G237" s="19" t="s">
        <v>15</v>
      </c>
      <c r="H237" s="20">
        <v>0.2</v>
      </c>
      <c r="I237" s="20">
        <v>0.2</v>
      </c>
      <c r="J237" s="73">
        <f t="shared" ref="J237" si="104">H237*I237</f>
        <v>4.0000000000000008E-2</v>
      </c>
      <c r="K237" s="20">
        <v>0.26</v>
      </c>
      <c r="L237" s="20">
        <v>0.26</v>
      </c>
      <c r="M237" s="73">
        <f t="shared" ref="M237:M239" si="105">K237*L237</f>
        <v>6.7600000000000007E-2</v>
      </c>
      <c r="N237" s="73"/>
      <c r="O237" s="23">
        <v>1</v>
      </c>
      <c r="P237" s="21"/>
      <c r="Q237" s="23">
        <v>1</v>
      </c>
      <c r="R237" s="16">
        <f t="shared" si="95"/>
        <v>0</v>
      </c>
      <c r="S237" s="24" t="s">
        <v>40</v>
      </c>
      <c r="T237" s="88"/>
      <c r="U237" s="31" t="s">
        <v>76</v>
      </c>
      <c r="V237" s="83">
        <f t="shared" si="96"/>
        <v>1</v>
      </c>
    </row>
    <row r="238" spans="1:22" ht="18" customHeight="1" x14ac:dyDescent="0.35">
      <c r="A238" s="7">
        <f t="shared" si="97"/>
        <v>18</v>
      </c>
      <c r="B238" s="93" t="s">
        <v>88</v>
      </c>
      <c r="C238" s="94">
        <v>170</v>
      </c>
      <c r="D238" s="7" t="s">
        <v>53</v>
      </c>
      <c r="E238" s="170" t="s">
        <v>108</v>
      </c>
      <c r="F238" s="19" t="s">
        <v>66</v>
      </c>
      <c r="G238" s="19" t="s">
        <v>61</v>
      </c>
      <c r="H238" s="20"/>
      <c r="I238" s="20"/>
      <c r="J238" s="73"/>
      <c r="K238" s="20">
        <v>0.15</v>
      </c>
      <c r="L238" s="20">
        <v>0.4</v>
      </c>
      <c r="M238" s="73">
        <f t="shared" si="105"/>
        <v>0.06</v>
      </c>
      <c r="N238" s="73"/>
      <c r="O238" s="23">
        <v>2</v>
      </c>
      <c r="P238" s="21"/>
      <c r="Q238" s="23">
        <v>1</v>
      </c>
      <c r="R238" s="16">
        <f t="shared" si="95"/>
        <v>0</v>
      </c>
      <c r="S238" s="24" t="s">
        <v>41</v>
      </c>
      <c r="T238" s="88"/>
      <c r="U238" s="31" t="s">
        <v>76</v>
      </c>
      <c r="V238" s="83">
        <f t="shared" si="96"/>
        <v>2</v>
      </c>
    </row>
    <row r="239" spans="1:22" ht="18" customHeight="1" x14ac:dyDescent="0.35">
      <c r="A239" s="7">
        <f t="shared" si="97"/>
        <v>19</v>
      </c>
      <c r="B239" s="93" t="s">
        <v>88</v>
      </c>
      <c r="C239" s="94">
        <v>171</v>
      </c>
      <c r="D239" s="7" t="s">
        <v>53</v>
      </c>
      <c r="E239" s="170" t="s">
        <v>108</v>
      </c>
      <c r="F239" s="19" t="s">
        <v>66</v>
      </c>
      <c r="G239" s="19" t="s">
        <v>15</v>
      </c>
      <c r="H239" s="20">
        <v>0.2</v>
      </c>
      <c r="I239" s="20">
        <v>0.2</v>
      </c>
      <c r="J239" s="73">
        <f t="shared" ref="J239" si="106">H239*I239</f>
        <v>4.0000000000000008E-2</v>
      </c>
      <c r="K239" s="20">
        <v>0.26</v>
      </c>
      <c r="L239" s="20">
        <v>0.26</v>
      </c>
      <c r="M239" s="73">
        <f t="shared" si="105"/>
        <v>6.7600000000000007E-2</v>
      </c>
      <c r="N239" s="73"/>
      <c r="O239" s="23">
        <v>1</v>
      </c>
      <c r="P239" s="21"/>
      <c r="Q239" s="23">
        <v>3</v>
      </c>
      <c r="R239" s="16">
        <f t="shared" si="95"/>
        <v>0</v>
      </c>
      <c r="S239" s="24" t="s">
        <v>40</v>
      </c>
      <c r="T239" s="88"/>
      <c r="U239" s="31" t="s">
        <v>76</v>
      </c>
      <c r="V239" s="83">
        <f t="shared" si="96"/>
        <v>3</v>
      </c>
    </row>
    <row r="240" spans="1:22" ht="18" customHeight="1" x14ac:dyDescent="0.35">
      <c r="A240" s="7">
        <f t="shared" si="97"/>
        <v>20</v>
      </c>
      <c r="B240" s="93" t="s">
        <v>88</v>
      </c>
      <c r="C240" s="94">
        <v>172</v>
      </c>
      <c r="D240" s="7" t="s">
        <v>53</v>
      </c>
      <c r="E240" s="170" t="s">
        <v>108</v>
      </c>
      <c r="F240" s="19" t="s">
        <v>66</v>
      </c>
      <c r="G240" s="19" t="s">
        <v>18</v>
      </c>
      <c r="H240" s="20" t="s">
        <v>19</v>
      </c>
      <c r="I240" s="20"/>
      <c r="J240" s="73"/>
      <c r="K240" s="20" t="s">
        <v>13</v>
      </c>
      <c r="L240" s="20"/>
      <c r="M240" s="73"/>
      <c r="N240" s="73"/>
      <c r="O240" s="23">
        <v>2</v>
      </c>
      <c r="P240" s="21"/>
      <c r="Q240" s="23">
        <v>1</v>
      </c>
      <c r="R240" s="16">
        <f t="shared" si="95"/>
        <v>0</v>
      </c>
      <c r="S240" s="24" t="s">
        <v>42</v>
      </c>
      <c r="T240" s="88"/>
      <c r="U240" s="31" t="s">
        <v>76</v>
      </c>
      <c r="V240" s="83">
        <f t="shared" si="96"/>
        <v>2</v>
      </c>
    </row>
    <row r="241" spans="1:22" ht="18" customHeight="1" x14ac:dyDescent="0.35">
      <c r="A241" s="7">
        <f t="shared" si="97"/>
        <v>21</v>
      </c>
      <c r="B241" s="93" t="s">
        <v>88</v>
      </c>
      <c r="C241" s="94">
        <v>173</v>
      </c>
      <c r="D241" s="7" t="s">
        <v>53</v>
      </c>
      <c r="E241" s="170" t="s">
        <v>108</v>
      </c>
      <c r="F241" s="19" t="s">
        <v>66</v>
      </c>
      <c r="G241" s="19" t="s">
        <v>62</v>
      </c>
      <c r="H241" s="20">
        <v>0.1</v>
      </c>
      <c r="I241" s="20">
        <v>0.1</v>
      </c>
      <c r="J241" s="73">
        <f t="shared" ref="J241" si="107">H241*I241</f>
        <v>1.0000000000000002E-2</v>
      </c>
      <c r="K241" s="20"/>
      <c r="L241" s="20"/>
      <c r="M241" s="73"/>
      <c r="N241" s="73"/>
      <c r="O241" s="23">
        <v>2</v>
      </c>
      <c r="P241" s="21"/>
      <c r="Q241" s="23">
        <v>3</v>
      </c>
      <c r="R241" s="16">
        <f t="shared" si="95"/>
        <v>0</v>
      </c>
      <c r="S241" s="24" t="s">
        <v>41</v>
      </c>
      <c r="T241" s="88"/>
      <c r="U241" s="31" t="s">
        <v>76</v>
      </c>
      <c r="V241" s="83">
        <f t="shared" si="96"/>
        <v>6</v>
      </c>
    </row>
    <row r="242" spans="1:22" ht="18" customHeight="1" x14ac:dyDescent="0.35">
      <c r="A242" s="7">
        <f t="shared" si="97"/>
        <v>22</v>
      </c>
      <c r="B242" s="93" t="s">
        <v>88</v>
      </c>
      <c r="C242" s="94">
        <v>174</v>
      </c>
      <c r="D242" s="7" t="s">
        <v>53</v>
      </c>
      <c r="E242" s="170" t="s">
        <v>108</v>
      </c>
      <c r="F242" s="19" t="s">
        <v>66</v>
      </c>
      <c r="G242" s="19" t="s">
        <v>62</v>
      </c>
      <c r="H242" s="20">
        <v>0.05</v>
      </c>
      <c r="I242" s="20">
        <v>0.05</v>
      </c>
      <c r="J242" s="73">
        <v>0.01</v>
      </c>
      <c r="K242" s="20"/>
      <c r="L242" s="20"/>
      <c r="M242" s="73"/>
      <c r="N242" s="73"/>
      <c r="O242" s="23">
        <v>2</v>
      </c>
      <c r="P242" s="21"/>
      <c r="Q242" s="23">
        <v>1</v>
      </c>
      <c r="R242" s="16">
        <f t="shared" si="95"/>
        <v>0</v>
      </c>
      <c r="S242" s="24" t="s">
        <v>41</v>
      </c>
      <c r="T242" s="88"/>
      <c r="U242" s="31" t="s">
        <v>76</v>
      </c>
      <c r="V242" s="83">
        <f t="shared" si="96"/>
        <v>2</v>
      </c>
    </row>
    <row r="243" spans="1:22" ht="18" customHeight="1" x14ac:dyDescent="0.35">
      <c r="A243" s="7">
        <f t="shared" si="97"/>
        <v>23</v>
      </c>
      <c r="B243" s="93" t="s">
        <v>88</v>
      </c>
      <c r="C243" s="94">
        <v>174</v>
      </c>
      <c r="D243" s="7" t="s">
        <v>53</v>
      </c>
      <c r="E243" s="170" t="s">
        <v>108</v>
      </c>
      <c r="F243" s="19" t="s">
        <v>66</v>
      </c>
      <c r="G243" s="19" t="s">
        <v>27</v>
      </c>
      <c r="H243" s="20"/>
      <c r="I243" s="20"/>
      <c r="J243" s="73"/>
      <c r="K243" s="20">
        <v>0.3</v>
      </c>
      <c r="L243" s="20">
        <v>0.5</v>
      </c>
      <c r="M243" s="73">
        <f t="shared" ref="M243:M246" si="108">K243*L243</f>
        <v>0.15</v>
      </c>
      <c r="N243" s="97">
        <f>M243-(J242*Q242)-(J241*Q241)</f>
        <v>0.10999999999999999</v>
      </c>
      <c r="O243" s="23">
        <v>2</v>
      </c>
      <c r="P243" s="21">
        <v>150</v>
      </c>
      <c r="Q243" s="23">
        <v>1</v>
      </c>
      <c r="R243" s="16">
        <f t="shared" si="95"/>
        <v>300</v>
      </c>
      <c r="S243" s="24" t="s">
        <v>41</v>
      </c>
      <c r="T243" s="88"/>
      <c r="U243" s="31" t="s">
        <v>76</v>
      </c>
      <c r="V243" s="83">
        <f t="shared" si="96"/>
        <v>2</v>
      </c>
    </row>
    <row r="244" spans="1:22" ht="18" customHeight="1" x14ac:dyDescent="0.35">
      <c r="A244" s="7">
        <f t="shared" si="97"/>
        <v>24</v>
      </c>
      <c r="B244" s="93" t="s">
        <v>88</v>
      </c>
      <c r="C244" s="94">
        <v>175</v>
      </c>
      <c r="D244" s="7" t="s">
        <v>53</v>
      </c>
      <c r="E244" s="170" t="s">
        <v>108</v>
      </c>
      <c r="F244" s="19" t="s">
        <v>66</v>
      </c>
      <c r="G244" s="19" t="s">
        <v>61</v>
      </c>
      <c r="H244" s="20"/>
      <c r="I244" s="20"/>
      <c r="J244" s="73"/>
      <c r="K244" s="20">
        <v>0.2</v>
      </c>
      <c r="L244" s="20">
        <v>0.3</v>
      </c>
      <c r="M244" s="73">
        <f t="shared" si="108"/>
        <v>0.06</v>
      </c>
      <c r="N244" s="73"/>
      <c r="O244" s="23">
        <v>2</v>
      </c>
      <c r="P244" s="21"/>
      <c r="Q244" s="23">
        <v>1</v>
      </c>
      <c r="R244" s="16">
        <f t="shared" si="95"/>
        <v>0</v>
      </c>
      <c r="S244" s="24" t="s">
        <v>41</v>
      </c>
      <c r="T244" s="88"/>
      <c r="U244" s="31" t="s">
        <v>76</v>
      </c>
      <c r="V244" s="83">
        <f t="shared" si="96"/>
        <v>2</v>
      </c>
    </row>
    <row r="245" spans="1:22" ht="18" customHeight="1" x14ac:dyDescent="0.35">
      <c r="A245" s="7">
        <f t="shared" si="97"/>
        <v>25</v>
      </c>
      <c r="B245" s="93" t="s">
        <v>88</v>
      </c>
      <c r="C245" s="94">
        <v>176</v>
      </c>
      <c r="D245" s="7" t="s">
        <v>53</v>
      </c>
      <c r="E245" s="170" t="s">
        <v>108</v>
      </c>
      <c r="F245" s="19" t="s">
        <v>66</v>
      </c>
      <c r="G245" s="19" t="s">
        <v>62</v>
      </c>
      <c r="H245" s="20"/>
      <c r="I245" s="20"/>
      <c r="J245" s="73"/>
      <c r="K245" s="20">
        <v>0.08</v>
      </c>
      <c r="L245" s="20">
        <v>0.08</v>
      </c>
      <c r="M245" s="73">
        <f t="shared" si="108"/>
        <v>6.4000000000000003E-3</v>
      </c>
      <c r="N245" s="73"/>
      <c r="O245" s="23">
        <v>2</v>
      </c>
      <c r="P245" s="21"/>
      <c r="Q245" s="23">
        <v>1</v>
      </c>
      <c r="R245" s="16">
        <f t="shared" si="95"/>
        <v>0</v>
      </c>
      <c r="S245" s="24" t="s">
        <v>41</v>
      </c>
      <c r="T245" s="88"/>
      <c r="U245" s="31" t="s">
        <v>76</v>
      </c>
      <c r="V245" s="83">
        <f t="shared" si="96"/>
        <v>2</v>
      </c>
    </row>
    <row r="246" spans="1:22" ht="18" customHeight="1" x14ac:dyDescent="0.35">
      <c r="A246" s="7">
        <f t="shared" si="97"/>
        <v>26</v>
      </c>
      <c r="B246" s="93" t="s">
        <v>88</v>
      </c>
      <c r="C246" s="94">
        <v>177</v>
      </c>
      <c r="D246" s="7" t="s">
        <v>53</v>
      </c>
      <c r="E246" s="170" t="s">
        <v>108</v>
      </c>
      <c r="F246" s="19" t="s">
        <v>66</v>
      </c>
      <c r="G246" s="19" t="s">
        <v>15</v>
      </c>
      <c r="H246" s="20">
        <v>0.2</v>
      </c>
      <c r="I246" s="20">
        <v>0.2</v>
      </c>
      <c r="J246" s="73">
        <f t="shared" ref="J246" si="109">H246*I246</f>
        <v>4.0000000000000008E-2</v>
      </c>
      <c r="K246" s="20">
        <v>0.26</v>
      </c>
      <c r="L246" s="20">
        <v>0.26</v>
      </c>
      <c r="M246" s="73">
        <f t="shared" si="108"/>
        <v>6.7600000000000007E-2</v>
      </c>
      <c r="N246" s="73"/>
      <c r="O246" s="23">
        <v>1</v>
      </c>
      <c r="P246" s="21"/>
      <c r="Q246" s="23">
        <v>2</v>
      </c>
      <c r="R246" s="16">
        <f t="shared" si="95"/>
        <v>0</v>
      </c>
      <c r="S246" s="24" t="s">
        <v>40</v>
      </c>
      <c r="T246" s="88"/>
      <c r="U246" s="31" t="s">
        <v>76</v>
      </c>
      <c r="V246" s="83">
        <f t="shared" si="96"/>
        <v>2</v>
      </c>
    </row>
    <row r="247" spans="1:22" ht="18" customHeight="1" x14ac:dyDescent="0.35">
      <c r="A247" s="7">
        <f t="shared" si="97"/>
        <v>27</v>
      </c>
      <c r="B247" s="93" t="s">
        <v>88</v>
      </c>
      <c r="C247" s="94">
        <v>178</v>
      </c>
      <c r="D247" s="7" t="s">
        <v>53</v>
      </c>
      <c r="E247" s="170" t="s">
        <v>108</v>
      </c>
      <c r="F247" s="19" t="s">
        <v>66</v>
      </c>
      <c r="G247" s="19" t="s">
        <v>24</v>
      </c>
      <c r="H247" s="20" t="s">
        <v>30</v>
      </c>
      <c r="I247" s="20"/>
      <c r="J247" s="73"/>
      <c r="K247" s="20" t="s">
        <v>63</v>
      </c>
      <c r="L247" s="20"/>
      <c r="M247" s="73"/>
      <c r="N247" s="73"/>
      <c r="O247" s="23">
        <v>2</v>
      </c>
      <c r="P247" s="21"/>
      <c r="Q247" s="23">
        <v>15</v>
      </c>
      <c r="R247" s="16">
        <f t="shared" si="95"/>
        <v>0</v>
      </c>
      <c r="S247" s="24" t="s">
        <v>40</v>
      </c>
      <c r="T247" s="88"/>
      <c r="U247" s="31" t="s">
        <v>76</v>
      </c>
      <c r="V247" s="83">
        <f t="shared" si="96"/>
        <v>30</v>
      </c>
    </row>
    <row r="248" spans="1:22" ht="18" customHeight="1" x14ac:dyDescent="0.35">
      <c r="A248" s="7">
        <f t="shared" si="97"/>
        <v>28</v>
      </c>
      <c r="B248" s="93" t="s">
        <v>88</v>
      </c>
      <c r="C248" s="94">
        <v>179</v>
      </c>
      <c r="D248" s="7" t="s">
        <v>53</v>
      </c>
      <c r="E248" s="170" t="s">
        <v>108</v>
      </c>
      <c r="F248" s="19" t="s">
        <v>66</v>
      </c>
      <c r="G248" s="19" t="s">
        <v>62</v>
      </c>
      <c r="H248" s="20">
        <v>0.1</v>
      </c>
      <c r="I248" s="20">
        <v>0.1</v>
      </c>
      <c r="J248" s="73">
        <f t="shared" ref="J248" si="110">H248*I248</f>
        <v>1.0000000000000002E-2</v>
      </c>
      <c r="K248" s="20"/>
      <c r="L248" s="20"/>
      <c r="M248" s="73"/>
      <c r="N248" s="73"/>
      <c r="O248" s="23">
        <v>2</v>
      </c>
      <c r="P248" s="21"/>
      <c r="Q248" s="23">
        <v>2</v>
      </c>
      <c r="R248" s="16">
        <f t="shared" si="95"/>
        <v>0</v>
      </c>
      <c r="S248" s="24" t="s">
        <v>41</v>
      </c>
      <c r="T248" s="88"/>
      <c r="U248" s="31" t="s">
        <v>76</v>
      </c>
      <c r="V248" s="83">
        <f t="shared" si="96"/>
        <v>4</v>
      </c>
    </row>
    <row r="249" spans="1:22" ht="18" customHeight="1" x14ac:dyDescent="0.35">
      <c r="A249" s="7">
        <f t="shared" si="97"/>
        <v>29</v>
      </c>
      <c r="B249" s="93" t="s">
        <v>88</v>
      </c>
      <c r="C249" s="94">
        <v>179</v>
      </c>
      <c r="D249" s="7" t="s">
        <v>53</v>
      </c>
      <c r="E249" s="170" t="s">
        <v>108</v>
      </c>
      <c r="F249" s="19" t="s">
        <v>66</v>
      </c>
      <c r="G249" s="19" t="s">
        <v>27</v>
      </c>
      <c r="H249" s="20"/>
      <c r="I249" s="20"/>
      <c r="J249" s="73"/>
      <c r="K249" s="20">
        <v>0.25</v>
      </c>
      <c r="L249" s="20">
        <v>0.3</v>
      </c>
      <c r="M249" s="73">
        <f t="shared" ref="M249:M250" si="111">K249*L249</f>
        <v>7.4999999999999997E-2</v>
      </c>
      <c r="N249" s="97">
        <f>M249-(J248*Q248)</f>
        <v>5.4999999999999993E-2</v>
      </c>
      <c r="O249" s="23">
        <v>2</v>
      </c>
      <c r="P249" s="21">
        <v>95</v>
      </c>
      <c r="Q249" s="23">
        <v>1</v>
      </c>
      <c r="R249" s="16">
        <f t="shared" si="95"/>
        <v>190</v>
      </c>
      <c r="S249" s="24" t="s">
        <v>41</v>
      </c>
      <c r="T249" s="88"/>
      <c r="U249" s="31" t="s">
        <v>76</v>
      </c>
      <c r="V249" s="83">
        <f t="shared" si="96"/>
        <v>2</v>
      </c>
    </row>
    <row r="250" spans="1:22" ht="18" customHeight="1" x14ac:dyDescent="0.35">
      <c r="A250" s="7">
        <f t="shared" si="97"/>
        <v>30</v>
      </c>
      <c r="B250" s="93" t="s">
        <v>88</v>
      </c>
      <c r="C250" s="94">
        <v>180</v>
      </c>
      <c r="D250" s="7" t="s">
        <v>53</v>
      </c>
      <c r="E250" s="170" t="s">
        <v>108</v>
      </c>
      <c r="F250" s="19" t="s">
        <v>66</v>
      </c>
      <c r="G250" s="19" t="s">
        <v>62</v>
      </c>
      <c r="H250" s="20"/>
      <c r="I250" s="20"/>
      <c r="J250" s="73"/>
      <c r="K250" s="20">
        <v>0.08</v>
      </c>
      <c r="L250" s="20">
        <v>0.1</v>
      </c>
      <c r="M250" s="73">
        <f t="shared" si="111"/>
        <v>8.0000000000000002E-3</v>
      </c>
      <c r="N250" s="73"/>
      <c r="O250" s="23">
        <v>2</v>
      </c>
      <c r="P250" s="21"/>
      <c r="Q250" s="23">
        <v>1</v>
      </c>
      <c r="R250" s="16">
        <f t="shared" si="95"/>
        <v>0</v>
      </c>
      <c r="S250" s="24" t="s">
        <v>41</v>
      </c>
      <c r="T250" s="88"/>
      <c r="U250" s="31" t="s">
        <v>76</v>
      </c>
      <c r="V250" s="83">
        <f t="shared" si="96"/>
        <v>2</v>
      </c>
    </row>
    <row r="251" spans="1:22" ht="18" customHeight="1" x14ac:dyDescent="0.35">
      <c r="A251" s="7">
        <f t="shared" si="97"/>
        <v>31</v>
      </c>
      <c r="B251" s="93" t="s">
        <v>88</v>
      </c>
      <c r="C251" s="94">
        <v>181</v>
      </c>
      <c r="D251" s="7" t="s">
        <v>53</v>
      </c>
      <c r="E251" s="170" t="s">
        <v>108</v>
      </c>
      <c r="F251" s="19" t="s">
        <v>66</v>
      </c>
      <c r="G251" s="19" t="s">
        <v>61</v>
      </c>
      <c r="H251" s="20">
        <v>0.05</v>
      </c>
      <c r="I251" s="20">
        <v>0.2</v>
      </c>
      <c r="J251" s="73">
        <f t="shared" ref="J251" si="112">H251*I251</f>
        <v>1.0000000000000002E-2</v>
      </c>
      <c r="K251" s="20"/>
      <c r="L251" s="20"/>
      <c r="M251" s="73"/>
      <c r="N251" s="73"/>
      <c r="O251" s="23">
        <v>2</v>
      </c>
      <c r="P251" s="21"/>
      <c r="Q251" s="23">
        <v>2</v>
      </c>
      <c r="R251" s="16">
        <f t="shared" si="95"/>
        <v>0</v>
      </c>
      <c r="S251" s="24" t="s">
        <v>41</v>
      </c>
      <c r="T251" s="88"/>
      <c r="U251" s="31" t="s">
        <v>76</v>
      </c>
      <c r="V251" s="83">
        <f t="shared" si="96"/>
        <v>4</v>
      </c>
    </row>
    <row r="252" spans="1:22" ht="18" customHeight="1" x14ac:dyDescent="0.35">
      <c r="A252" s="7">
        <f t="shared" si="97"/>
        <v>32</v>
      </c>
      <c r="B252" s="93" t="s">
        <v>88</v>
      </c>
      <c r="C252" s="94">
        <v>181</v>
      </c>
      <c r="D252" s="7" t="s">
        <v>53</v>
      </c>
      <c r="E252" s="170" t="s">
        <v>108</v>
      </c>
      <c r="F252" s="19" t="s">
        <v>66</v>
      </c>
      <c r="G252" s="19" t="s">
        <v>27</v>
      </c>
      <c r="H252" s="20"/>
      <c r="I252" s="20"/>
      <c r="J252" s="73"/>
      <c r="K252" s="20">
        <v>0.3</v>
      </c>
      <c r="L252" s="20">
        <v>0.4</v>
      </c>
      <c r="M252" s="73">
        <f t="shared" ref="M252" si="113">K252*L252</f>
        <v>0.12</v>
      </c>
      <c r="N252" s="97">
        <f>M252-(J251*Q251)</f>
        <v>9.9999999999999992E-2</v>
      </c>
      <c r="O252" s="23">
        <v>2</v>
      </c>
      <c r="P252" s="21">
        <v>95</v>
      </c>
      <c r="Q252" s="23">
        <v>1</v>
      </c>
      <c r="R252" s="16">
        <f t="shared" si="95"/>
        <v>190</v>
      </c>
      <c r="S252" s="24" t="s">
        <v>41</v>
      </c>
      <c r="T252" s="88"/>
      <c r="U252" s="31" t="s">
        <v>76</v>
      </c>
      <c r="V252" s="83">
        <f t="shared" si="96"/>
        <v>2</v>
      </c>
    </row>
    <row r="253" spans="1:22" ht="18" customHeight="1" x14ac:dyDescent="0.35">
      <c r="U253" s="31" t="s">
        <v>76</v>
      </c>
    </row>
    <row r="254" spans="1:22" ht="18" customHeight="1" x14ac:dyDescent="0.35">
      <c r="A254" s="8" t="s">
        <v>75</v>
      </c>
      <c r="B254" s="92"/>
      <c r="C254" s="95"/>
      <c r="U254" s="31" t="s">
        <v>76</v>
      </c>
    </row>
    <row r="255" spans="1:22" ht="18" customHeight="1" x14ac:dyDescent="0.35">
      <c r="A255" s="7">
        <v>1</v>
      </c>
      <c r="B255" s="93" t="s">
        <v>89</v>
      </c>
      <c r="C255" s="94">
        <v>182</v>
      </c>
      <c r="D255" s="7" t="s">
        <v>53</v>
      </c>
      <c r="E255" s="170" t="s">
        <v>108</v>
      </c>
      <c r="F255" s="19" t="s">
        <v>66</v>
      </c>
      <c r="G255" s="19" t="s">
        <v>15</v>
      </c>
      <c r="H255" s="20">
        <v>0.3</v>
      </c>
      <c r="I255" s="20">
        <v>0.5</v>
      </c>
      <c r="J255" s="73">
        <f t="shared" ref="J255:J256" si="114">H255*I255</f>
        <v>0.15</v>
      </c>
      <c r="K255" s="20"/>
      <c r="L255" s="20"/>
      <c r="M255" s="73"/>
      <c r="N255" s="73"/>
      <c r="O255" s="23">
        <v>2</v>
      </c>
      <c r="P255" s="21"/>
      <c r="Q255" s="23">
        <v>1</v>
      </c>
      <c r="R255" s="16">
        <f t="shared" ref="R255:R272" si="115">O255*P255*Q255</f>
        <v>0</v>
      </c>
      <c r="S255" s="24" t="s">
        <v>74</v>
      </c>
      <c r="T255" s="35" t="s">
        <v>89</v>
      </c>
      <c r="U255" s="31" t="s">
        <v>76</v>
      </c>
      <c r="V255" s="83">
        <f t="shared" ref="V255:V272" si="116">O255*Q255</f>
        <v>2</v>
      </c>
    </row>
    <row r="256" spans="1:22" ht="18" customHeight="1" x14ac:dyDescent="0.35">
      <c r="A256" s="7">
        <f>A255+1</f>
        <v>2</v>
      </c>
      <c r="B256" s="93" t="s">
        <v>89</v>
      </c>
      <c r="C256" s="94">
        <v>183</v>
      </c>
      <c r="D256" s="7" t="s">
        <v>53</v>
      </c>
      <c r="E256" s="170" t="s">
        <v>108</v>
      </c>
      <c r="F256" s="19" t="s">
        <v>66</v>
      </c>
      <c r="G256" s="19" t="s">
        <v>15</v>
      </c>
      <c r="H256" s="20">
        <v>0.25</v>
      </c>
      <c r="I256" s="20">
        <v>0.4</v>
      </c>
      <c r="J256" s="73">
        <f t="shared" si="114"/>
        <v>0.1</v>
      </c>
      <c r="K256" s="20"/>
      <c r="L256" s="20"/>
      <c r="M256" s="73"/>
      <c r="N256" s="73"/>
      <c r="O256" s="23">
        <v>2</v>
      </c>
      <c r="P256" s="21"/>
      <c r="Q256" s="23">
        <v>1</v>
      </c>
      <c r="R256" s="16">
        <f t="shared" si="115"/>
        <v>0</v>
      </c>
      <c r="S256" s="24" t="s">
        <v>74</v>
      </c>
      <c r="U256" s="31" t="s">
        <v>76</v>
      </c>
      <c r="V256" s="83">
        <f t="shared" si="116"/>
        <v>2</v>
      </c>
    </row>
    <row r="257" spans="1:22" ht="18" customHeight="1" x14ac:dyDescent="0.35">
      <c r="A257" s="7">
        <f t="shared" ref="A257:A272" si="117">A256+1</f>
        <v>3</v>
      </c>
      <c r="B257" s="93" t="s">
        <v>89</v>
      </c>
      <c r="C257" s="94">
        <v>183</v>
      </c>
      <c r="D257" s="7" t="s">
        <v>53</v>
      </c>
      <c r="E257" s="170" t="s">
        <v>108</v>
      </c>
      <c r="F257" s="19" t="s">
        <v>66</v>
      </c>
      <c r="G257" s="19" t="s">
        <v>27</v>
      </c>
      <c r="H257" s="20"/>
      <c r="I257" s="20"/>
      <c r="J257" s="73"/>
      <c r="K257" s="20">
        <v>0.5</v>
      </c>
      <c r="L257" s="20">
        <v>1.3</v>
      </c>
      <c r="M257" s="73">
        <f t="shared" ref="M257" si="118">K257*L257</f>
        <v>0.65</v>
      </c>
      <c r="N257" s="97">
        <f>M257-(J256*Q256)-(J255*Q255)</f>
        <v>0.4</v>
      </c>
      <c r="O257" s="23">
        <v>2</v>
      </c>
      <c r="P257" s="21">
        <v>310</v>
      </c>
      <c r="Q257" s="23">
        <v>1</v>
      </c>
      <c r="R257" s="16">
        <f t="shared" si="115"/>
        <v>620</v>
      </c>
      <c r="S257" s="24" t="s">
        <v>41</v>
      </c>
      <c r="T257" s="88"/>
      <c r="U257" s="31" t="s">
        <v>76</v>
      </c>
      <c r="V257" s="83">
        <f t="shared" si="116"/>
        <v>2</v>
      </c>
    </row>
    <row r="258" spans="1:22" ht="18" customHeight="1" x14ac:dyDescent="0.35">
      <c r="A258" s="7">
        <f t="shared" si="117"/>
        <v>4</v>
      </c>
      <c r="B258" s="93" t="s">
        <v>89</v>
      </c>
      <c r="C258" s="94">
        <v>184</v>
      </c>
      <c r="D258" s="7" t="s">
        <v>53</v>
      </c>
      <c r="E258" s="170" t="s">
        <v>108</v>
      </c>
      <c r="F258" s="19" t="s">
        <v>66</v>
      </c>
      <c r="G258" s="19" t="s">
        <v>15</v>
      </c>
      <c r="H258" s="20">
        <v>0.3</v>
      </c>
      <c r="I258" s="20">
        <v>0.4</v>
      </c>
      <c r="J258" s="73">
        <f t="shared" ref="J258" si="119">H258*I258</f>
        <v>0.12</v>
      </c>
      <c r="K258" s="20"/>
      <c r="L258" s="20"/>
      <c r="M258" s="73"/>
      <c r="N258" s="73"/>
      <c r="O258" s="23">
        <v>1</v>
      </c>
      <c r="P258" s="21"/>
      <c r="Q258" s="23">
        <v>1</v>
      </c>
      <c r="R258" s="16">
        <f t="shared" si="115"/>
        <v>0</v>
      </c>
      <c r="S258" s="24" t="s">
        <v>74</v>
      </c>
      <c r="T258" s="88"/>
      <c r="U258" s="31" t="s">
        <v>76</v>
      </c>
      <c r="V258" s="83">
        <f t="shared" si="116"/>
        <v>1</v>
      </c>
    </row>
    <row r="259" spans="1:22" ht="18" customHeight="1" x14ac:dyDescent="0.35">
      <c r="A259" s="7">
        <f t="shared" si="117"/>
        <v>5</v>
      </c>
      <c r="B259" s="93" t="s">
        <v>89</v>
      </c>
      <c r="C259" s="94">
        <v>184</v>
      </c>
      <c r="D259" s="7" t="s">
        <v>53</v>
      </c>
      <c r="E259" s="170" t="s">
        <v>108</v>
      </c>
      <c r="F259" s="19" t="s">
        <v>66</v>
      </c>
      <c r="G259" s="19" t="s">
        <v>27</v>
      </c>
      <c r="H259" s="20"/>
      <c r="I259" s="20"/>
      <c r="J259" s="73"/>
      <c r="K259" s="20">
        <v>0.4</v>
      </c>
      <c r="L259" s="20">
        <v>0.5</v>
      </c>
      <c r="M259" s="73">
        <f t="shared" ref="M259" si="120">K259*L259</f>
        <v>0.2</v>
      </c>
      <c r="N259" s="97">
        <f>M259-(J258*Q258)</f>
        <v>8.0000000000000016E-2</v>
      </c>
      <c r="O259" s="23">
        <v>1</v>
      </c>
      <c r="P259" s="21">
        <v>95</v>
      </c>
      <c r="Q259" s="23">
        <v>1</v>
      </c>
      <c r="R259" s="16">
        <f t="shared" si="115"/>
        <v>95</v>
      </c>
      <c r="S259" s="24" t="s">
        <v>41</v>
      </c>
      <c r="T259" s="88"/>
      <c r="U259" s="31" t="s">
        <v>76</v>
      </c>
      <c r="V259" s="83">
        <f t="shared" si="116"/>
        <v>1</v>
      </c>
    </row>
    <row r="260" spans="1:22" ht="18" customHeight="1" x14ac:dyDescent="0.35">
      <c r="A260" s="7">
        <f t="shared" si="117"/>
        <v>6</v>
      </c>
      <c r="B260" s="93" t="s">
        <v>89</v>
      </c>
      <c r="C260" s="94">
        <v>185</v>
      </c>
      <c r="D260" s="7" t="s">
        <v>53</v>
      </c>
      <c r="E260" s="170" t="s">
        <v>108</v>
      </c>
      <c r="F260" s="19" t="s">
        <v>66</v>
      </c>
      <c r="G260" s="19" t="s">
        <v>26</v>
      </c>
      <c r="H260" s="20" t="s">
        <v>13</v>
      </c>
      <c r="I260" s="20"/>
      <c r="J260" s="73"/>
      <c r="K260" s="20" t="s">
        <v>28</v>
      </c>
      <c r="L260" s="20"/>
      <c r="M260" s="73"/>
      <c r="N260" s="73"/>
      <c r="O260" s="23">
        <v>1</v>
      </c>
      <c r="P260" s="21"/>
      <c r="Q260" s="23">
        <v>1</v>
      </c>
      <c r="R260" s="16">
        <f t="shared" si="115"/>
        <v>0</v>
      </c>
      <c r="S260" s="24" t="s">
        <v>43</v>
      </c>
      <c r="T260" s="88"/>
      <c r="U260" s="31" t="s">
        <v>76</v>
      </c>
      <c r="V260" s="83">
        <f t="shared" si="116"/>
        <v>1</v>
      </c>
    </row>
    <row r="261" spans="1:22" ht="18" customHeight="1" x14ac:dyDescent="0.35">
      <c r="A261" s="7">
        <f t="shared" si="117"/>
        <v>7</v>
      </c>
      <c r="B261" s="93" t="s">
        <v>89</v>
      </c>
      <c r="C261" s="94">
        <v>186</v>
      </c>
      <c r="D261" s="7" t="s">
        <v>53</v>
      </c>
      <c r="E261" s="170" t="s">
        <v>108</v>
      </c>
      <c r="F261" s="19" t="s">
        <v>66</v>
      </c>
      <c r="G261" s="19" t="s">
        <v>15</v>
      </c>
      <c r="H261" s="20">
        <v>0.4</v>
      </c>
      <c r="I261" s="20">
        <v>0.6</v>
      </c>
      <c r="J261" s="73">
        <f t="shared" ref="J261" si="121">H261*I261</f>
        <v>0.24</v>
      </c>
      <c r="K261" s="20"/>
      <c r="L261" s="20"/>
      <c r="M261" s="73"/>
      <c r="N261" s="73"/>
      <c r="O261" s="23">
        <v>1</v>
      </c>
      <c r="P261" s="21"/>
      <c r="Q261" s="23">
        <v>1</v>
      </c>
      <c r="R261" s="16">
        <f t="shared" si="115"/>
        <v>0</v>
      </c>
      <c r="S261" s="24" t="s">
        <v>74</v>
      </c>
      <c r="T261" s="88"/>
      <c r="U261" s="31" t="s">
        <v>76</v>
      </c>
      <c r="V261" s="83">
        <f t="shared" si="116"/>
        <v>1</v>
      </c>
    </row>
    <row r="262" spans="1:22" ht="18" customHeight="1" x14ac:dyDescent="0.35">
      <c r="A262" s="7">
        <f t="shared" si="117"/>
        <v>8</v>
      </c>
      <c r="B262" s="93" t="s">
        <v>89</v>
      </c>
      <c r="C262" s="94">
        <v>186</v>
      </c>
      <c r="D262" s="7" t="s">
        <v>53</v>
      </c>
      <c r="E262" s="170" t="s">
        <v>108</v>
      </c>
      <c r="F262" s="19" t="s">
        <v>66</v>
      </c>
      <c r="G262" s="19" t="s">
        <v>27</v>
      </c>
      <c r="H262" s="20"/>
      <c r="I262" s="20"/>
      <c r="J262" s="73"/>
      <c r="K262" s="20">
        <v>0.5</v>
      </c>
      <c r="L262" s="20">
        <v>0.7</v>
      </c>
      <c r="M262" s="73">
        <f t="shared" ref="M262" si="122">K262*L262</f>
        <v>0.35</v>
      </c>
      <c r="N262" s="97">
        <f>M262-(J261*Q261)</f>
        <v>0.10999999999999999</v>
      </c>
      <c r="O262" s="23">
        <v>1</v>
      </c>
      <c r="P262" s="21">
        <v>150</v>
      </c>
      <c r="Q262" s="23">
        <v>1</v>
      </c>
      <c r="R262" s="16">
        <f t="shared" si="115"/>
        <v>150</v>
      </c>
      <c r="S262" s="24" t="s">
        <v>41</v>
      </c>
      <c r="T262" s="88"/>
      <c r="U262" s="31" t="s">
        <v>76</v>
      </c>
      <c r="V262" s="83">
        <f t="shared" si="116"/>
        <v>1</v>
      </c>
    </row>
    <row r="263" spans="1:22" ht="18" customHeight="1" x14ac:dyDescent="0.35">
      <c r="A263" s="7">
        <f t="shared" si="117"/>
        <v>9</v>
      </c>
      <c r="B263" s="93" t="s">
        <v>89</v>
      </c>
      <c r="C263" s="94">
        <v>187</v>
      </c>
      <c r="D263" s="7" t="s">
        <v>53</v>
      </c>
      <c r="E263" s="170" t="s">
        <v>108</v>
      </c>
      <c r="F263" s="19" t="s">
        <v>66</v>
      </c>
      <c r="G263" s="19" t="s">
        <v>15</v>
      </c>
      <c r="H263" s="20">
        <v>0.4</v>
      </c>
      <c r="I263" s="20">
        <v>0.6</v>
      </c>
      <c r="J263" s="73">
        <f t="shared" ref="J263" si="123">H263*I263</f>
        <v>0.24</v>
      </c>
      <c r="K263" s="20"/>
      <c r="L263" s="20"/>
      <c r="M263" s="73"/>
      <c r="N263" s="73"/>
      <c r="O263" s="23">
        <v>2</v>
      </c>
      <c r="P263" s="21"/>
      <c r="Q263" s="23">
        <v>1</v>
      </c>
      <c r="R263" s="16">
        <f t="shared" si="115"/>
        <v>0</v>
      </c>
      <c r="S263" s="24" t="s">
        <v>74</v>
      </c>
      <c r="T263" s="88"/>
      <c r="U263" s="31" t="s">
        <v>76</v>
      </c>
      <c r="V263" s="83">
        <f t="shared" si="116"/>
        <v>2</v>
      </c>
    </row>
    <row r="264" spans="1:22" ht="18" customHeight="1" x14ac:dyDescent="0.35">
      <c r="A264" s="7">
        <f t="shared" si="117"/>
        <v>10</v>
      </c>
      <c r="B264" s="93" t="s">
        <v>89</v>
      </c>
      <c r="C264" s="94">
        <v>187</v>
      </c>
      <c r="D264" s="7" t="s">
        <v>53</v>
      </c>
      <c r="E264" s="170" t="s">
        <v>108</v>
      </c>
      <c r="F264" s="19" t="s">
        <v>66</v>
      </c>
      <c r="G264" s="19" t="s">
        <v>27</v>
      </c>
      <c r="H264" s="20"/>
      <c r="I264" s="20"/>
      <c r="J264" s="73"/>
      <c r="K264" s="20">
        <v>0.6</v>
      </c>
      <c r="L264" s="20">
        <v>0.8</v>
      </c>
      <c r="M264" s="73">
        <f t="shared" ref="M264" si="124">K264*L264</f>
        <v>0.48</v>
      </c>
      <c r="N264" s="97">
        <f>M264-(J263*Q263)</f>
        <v>0.24</v>
      </c>
      <c r="O264" s="23">
        <v>2</v>
      </c>
      <c r="P264" s="21">
        <v>180</v>
      </c>
      <c r="Q264" s="23">
        <v>1</v>
      </c>
      <c r="R264" s="16">
        <f t="shared" si="115"/>
        <v>360</v>
      </c>
      <c r="S264" s="24" t="s">
        <v>41</v>
      </c>
      <c r="T264" s="88"/>
      <c r="U264" s="31" t="s">
        <v>76</v>
      </c>
      <c r="V264" s="83">
        <f t="shared" si="116"/>
        <v>2</v>
      </c>
    </row>
    <row r="265" spans="1:22" ht="18" customHeight="1" x14ac:dyDescent="0.35">
      <c r="A265" s="7">
        <f t="shared" si="117"/>
        <v>11</v>
      </c>
      <c r="B265" s="93" t="s">
        <v>89</v>
      </c>
      <c r="C265" s="94">
        <v>188</v>
      </c>
      <c r="D265" s="7" t="s">
        <v>53</v>
      </c>
      <c r="E265" s="170" t="s">
        <v>108</v>
      </c>
      <c r="F265" s="19" t="s">
        <v>66</v>
      </c>
      <c r="G265" s="19" t="s">
        <v>24</v>
      </c>
      <c r="H265" s="20" t="s">
        <v>30</v>
      </c>
      <c r="I265" s="20"/>
      <c r="J265" s="73"/>
      <c r="K265" s="20" t="s">
        <v>63</v>
      </c>
      <c r="L265" s="20"/>
      <c r="M265" s="73"/>
      <c r="N265" s="73"/>
      <c r="O265" s="23">
        <v>1</v>
      </c>
      <c r="P265" s="21"/>
      <c r="Q265" s="23">
        <v>1</v>
      </c>
      <c r="R265" s="16">
        <f t="shared" si="115"/>
        <v>0</v>
      </c>
      <c r="S265" s="24" t="s">
        <v>40</v>
      </c>
      <c r="T265" s="88"/>
      <c r="U265" s="31" t="s">
        <v>76</v>
      </c>
      <c r="V265" s="83">
        <f t="shared" si="116"/>
        <v>1</v>
      </c>
    </row>
    <row r="266" spans="1:22" ht="18" customHeight="1" x14ac:dyDescent="0.35">
      <c r="A266" s="7">
        <f t="shared" si="117"/>
        <v>12</v>
      </c>
      <c r="B266" s="93" t="s">
        <v>89</v>
      </c>
      <c r="C266" s="94">
        <v>189</v>
      </c>
      <c r="D266" s="7" t="s">
        <v>53</v>
      </c>
      <c r="E266" s="170" t="s">
        <v>108</v>
      </c>
      <c r="F266" s="19" t="s">
        <v>71</v>
      </c>
      <c r="G266" s="19" t="s">
        <v>15</v>
      </c>
      <c r="H266" s="20">
        <v>0.25</v>
      </c>
      <c r="I266" s="20">
        <v>0.25</v>
      </c>
      <c r="J266" s="73">
        <f t="shared" ref="J266" si="125">H266*I266</f>
        <v>6.25E-2</v>
      </c>
      <c r="K266" s="20"/>
      <c r="L266" s="20"/>
      <c r="M266" s="73"/>
      <c r="N266" s="73"/>
      <c r="O266" s="23">
        <v>2</v>
      </c>
      <c r="P266" s="21"/>
      <c r="Q266" s="23">
        <v>3</v>
      </c>
      <c r="R266" s="16">
        <f t="shared" si="115"/>
        <v>0</v>
      </c>
      <c r="S266" s="24" t="s">
        <v>74</v>
      </c>
      <c r="T266" s="88"/>
      <c r="U266" s="31" t="s">
        <v>76</v>
      </c>
      <c r="V266" s="83">
        <f t="shared" si="116"/>
        <v>6</v>
      </c>
    </row>
    <row r="267" spans="1:22" ht="18" customHeight="1" x14ac:dyDescent="0.35">
      <c r="A267" s="7">
        <f t="shared" si="117"/>
        <v>13</v>
      </c>
      <c r="B267" s="93" t="s">
        <v>89</v>
      </c>
      <c r="C267" s="94">
        <v>189</v>
      </c>
      <c r="D267" s="7" t="s">
        <v>53</v>
      </c>
      <c r="E267" s="170" t="s">
        <v>108</v>
      </c>
      <c r="F267" s="19" t="s">
        <v>71</v>
      </c>
      <c r="G267" s="19" t="s">
        <v>27</v>
      </c>
      <c r="H267" s="20"/>
      <c r="I267" s="20"/>
      <c r="J267" s="73"/>
      <c r="K267" s="20">
        <v>0.3</v>
      </c>
      <c r="L267" s="20">
        <v>0.33</v>
      </c>
      <c r="M267" s="73">
        <f t="shared" ref="M267" si="126">K267*L267</f>
        <v>9.9000000000000005E-2</v>
      </c>
      <c r="N267" s="97">
        <f>M267-J266</f>
        <v>3.6500000000000005E-2</v>
      </c>
      <c r="O267" s="23">
        <v>2</v>
      </c>
      <c r="P267" s="21">
        <v>50</v>
      </c>
      <c r="Q267" s="23">
        <v>1</v>
      </c>
      <c r="R267" s="16">
        <f t="shared" si="115"/>
        <v>100</v>
      </c>
      <c r="S267" s="24" t="s">
        <v>41</v>
      </c>
      <c r="T267" s="88"/>
      <c r="U267" s="31" t="s">
        <v>76</v>
      </c>
      <c r="V267" s="83">
        <f t="shared" si="116"/>
        <v>2</v>
      </c>
    </row>
    <row r="268" spans="1:22" ht="18" customHeight="1" x14ac:dyDescent="0.35">
      <c r="A268" s="7">
        <f t="shared" si="117"/>
        <v>14</v>
      </c>
      <c r="B268" s="93" t="s">
        <v>89</v>
      </c>
      <c r="C268" s="94">
        <v>190</v>
      </c>
      <c r="D268" s="7" t="s">
        <v>53</v>
      </c>
      <c r="E268" s="170" t="s">
        <v>108</v>
      </c>
      <c r="F268" s="19" t="s">
        <v>80</v>
      </c>
      <c r="G268" s="19" t="s">
        <v>15</v>
      </c>
      <c r="H268" s="20">
        <v>0.3</v>
      </c>
      <c r="I268" s="20">
        <v>1</v>
      </c>
      <c r="J268" s="73">
        <f t="shared" ref="J268" si="127">H268*I268</f>
        <v>0.3</v>
      </c>
      <c r="K268" s="20"/>
      <c r="L268" s="20"/>
      <c r="M268" s="73"/>
      <c r="N268" s="73"/>
      <c r="O268" s="23">
        <v>2</v>
      </c>
      <c r="P268" s="21"/>
      <c r="Q268" s="23">
        <v>1</v>
      </c>
      <c r="R268" s="16">
        <f t="shared" si="115"/>
        <v>0</v>
      </c>
      <c r="S268" s="24" t="s">
        <v>74</v>
      </c>
      <c r="T268" s="88"/>
      <c r="U268" s="31" t="s">
        <v>76</v>
      </c>
      <c r="V268" s="83">
        <f t="shared" si="116"/>
        <v>2</v>
      </c>
    </row>
    <row r="269" spans="1:22" ht="18" customHeight="1" x14ac:dyDescent="0.35">
      <c r="A269" s="7">
        <f t="shared" si="117"/>
        <v>15</v>
      </c>
      <c r="B269" s="93" t="s">
        <v>89</v>
      </c>
      <c r="C269" s="94">
        <v>190</v>
      </c>
      <c r="D269" s="7" t="s">
        <v>53</v>
      </c>
      <c r="E269" s="170" t="s">
        <v>108</v>
      </c>
      <c r="F269" s="19" t="s">
        <v>80</v>
      </c>
      <c r="G269" s="19" t="s">
        <v>27</v>
      </c>
      <c r="H269" s="20"/>
      <c r="I269" s="20"/>
      <c r="J269" s="73"/>
      <c r="K269" s="20">
        <v>0.4</v>
      </c>
      <c r="L269" s="20">
        <v>1.08</v>
      </c>
      <c r="M269" s="73">
        <f t="shared" ref="M269" si="128">K269*L269</f>
        <v>0.43200000000000005</v>
      </c>
      <c r="N269" s="97">
        <f>M269-(J268*Q268)</f>
        <v>0.13200000000000006</v>
      </c>
      <c r="O269" s="23">
        <v>2</v>
      </c>
      <c r="P269" s="21">
        <v>150</v>
      </c>
      <c r="Q269" s="23">
        <v>1</v>
      </c>
      <c r="R269" s="16">
        <f t="shared" si="115"/>
        <v>300</v>
      </c>
      <c r="S269" s="24" t="s">
        <v>41</v>
      </c>
      <c r="T269" s="88"/>
      <c r="U269" s="31" t="s">
        <v>76</v>
      </c>
      <c r="V269" s="83">
        <f t="shared" si="116"/>
        <v>2</v>
      </c>
    </row>
    <row r="270" spans="1:22" ht="18" customHeight="1" x14ac:dyDescent="0.35">
      <c r="A270" s="7">
        <f t="shared" si="117"/>
        <v>16</v>
      </c>
      <c r="B270" s="93" t="s">
        <v>89</v>
      </c>
      <c r="C270" s="94">
        <v>191</v>
      </c>
      <c r="D270" s="7" t="s">
        <v>53</v>
      </c>
      <c r="E270" s="170" t="s">
        <v>108</v>
      </c>
      <c r="F270" s="19" t="s">
        <v>66</v>
      </c>
      <c r="G270" s="19" t="s">
        <v>26</v>
      </c>
      <c r="H270" s="20" t="s">
        <v>28</v>
      </c>
      <c r="I270" s="20"/>
      <c r="J270" s="73">
        <v>7.8500000000000011E-3</v>
      </c>
      <c r="K270" s="20"/>
      <c r="L270" s="20"/>
      <c r="M270" s="73"/>
      <c r="N270" s="73"/>
      <c r="O270" s="23">
        <v>2</v>
      </c>
      <c r="P270" s="21"/>
      <c r="Q270" s="23">
        <v>3</v>
      </c>
      <c r="R270" s="16">
        <f t="shared" si="115"/>
        <v>0</v>
      </c>
      <c r="S270" s="24" t="s">
        <v>55</v>
      </c>
      <c r="T270" s="88"/>
      <c r="U270" s="31" t="s">
        <v>76</v>
      </c>
      <c r="V270" s="83">
        <f t="shared" si="116"/>
        <v>6</v>
      </c>
    </row>
    <row r="271" spans="1:22" ht="18" customHeight="1" x14ac:dyDescent="0.35">
      <c r="A271" s="7">
        <f t="shared" si="117"/>
        <v>17</v>
      </c>
      <c r="B271" s="93" t="s">
        <v>89</v>
      </c>
      <c r="C271" s="94">
        <v>192</v>
      </c>
      <c r="D271" s="7" t="s">
        <v>53</v>
      </c>
      <c r="E271" s="170" t="s">
        <v>108</v>
      </c>
      <c r="F271" s="19" t="s">
        <v>66</v>
      </c>
      <c r="G271" s="19" t="s">
        <v>26</v>
      </c>
      <c r="H271" s="20" t="s">
        <v>13</v>
      </c>
      <c r="I271" s="20"/>
      <c r="J271" s="72">
        <v>1.9625000000000003E-3</v>
      </c>
      <c r="K271" s="20"/>
      <c r="L271" s="20"/>
      <c r="M271" s="73"/>
      <c r="N271" s="73"/>
      <c r="O271" s="23">
        <v>2</v>
      </c>
      <c r="P271" s="21"/>
      <c r="Q271" s="23">
        <v>1</v>
      </c>
      <c r="R271" s="16">
        <f t="shared" si="115"/>
        <v>0</v>
      </c>
      <c r="S271" s="24" t="s">
        <v>55</v>
      </c>
      <c r="T271" s="88"/>
      <c r="U271" s="31" t="s">
        <v>76</v>
      </c>
      <c r="V271" s="83">
        <f t="shared" si="116"/>
        <v>2</v>
      </c>
    </row>
    <row r="272" spans="1:22" ht="18" customHeight="1" x14ac:dyDescent="0.35">
      <c r="A272" s="7">
        <f t="shared" si="117"/>
        <v>18</v>
      </c>
      <c r="B272" s="93" t="s">
        <v>89</v>
      </c>
      <c r="C272" s="94">
        <v>192</v>
      </c>
      <c r="D272" s="7" t="s">
        <v>53</v>
      </c>
      <c r="E272" s="170" t="s">
        <v>108</v>
      </c>
      <c r="F272" s="19" t="s">
        <v>66</v>
      </c>
      <c r="G272" s="19" t="s">
        <v>27</v>
      </c>
      <c r="H272" s="20"/>
      <c r="I272" s="20"/>
      <c r="J272" s="73"/>
      <c r="K272" s="20">
        <v>0.75</v>
      </c>
      <c r="L272" s="20">
        <v>0.95</v>
      </c>
      <c r="M272" s="73">
        <f t="shared" ref="M272" si="129">K272*L272</f>
        <v>0.71249999999999991</v>
      </c>
      <c r="N272" s="97">
        <f>M272-(J271*Q271)-(J270*Q270)</f>
        <v>0.68698749999999997</v>
      </c>
      <c r="O272" s="23">
        <v>2</v>
      </c>
      <c r="P272" s="21">
        <v>400</v>
      </c>
      <c r="Q272" s="23">
        <v>1</v>
      </c>
      <c r="R272" s="16">
        <f t="shared" si="115"/>
        <v>800</v>
      </c>
      <c r="S272" s="24" t="s">
        <v>41</v>
      </c>
      <c r="T272" s="88"/>
      <c r="U272" s="31" t="s">
        <v>76</v>
      </c>
      <c r="V272" s="83">
        <f t="shared" si="116"/>
        <v>2</v>
      </c>
    </row>
    <row r="273" spans="1:22" ht="18" customHeight="1" x14ac:dyDescent="0.35">
      <c r="U273" s="31" t="s">
        <v>76</v>
      </c>
    </row>
    <row r="274" spans="1:22" ht="18" customHeight="1" x14ac:dyDescent="0.35">
      <c r="A274" s="8" t="s">
        <v>75</v>
      </c>
      <c r="B274" s="92"/>
      <c r="C274" s="95"/>
      <c r="U274" s="31" t="s">
        <v>76</v>
      </c>
    </row>
    <row r="275" spans="1:22" ht="18" customHeight="1" x14ac:dyDescent="0.35">
      <c r="A275" s="7">
        <v>1</v>
      </c>
      <c r="B275" s="93" t="s">
        <v>94</v>
      </c>
      <c r="C275" s="94">
        <v>1</v>
      </c>
      <c r="D275" s="7" t="s">
        <v>57</v>
      </c>
      <c r="E275" s="170" t="s">
        <v>109</v>
      </c>
      <c r="F275" s="19" t="s">
        <v>90</v>
      </c>
      <c r="G275" s="19" t="s">
        <v>104</v>
      </c>
      <c r="H275" s="20" t="s">
        <v>21</v>
      </c>
      <c r="I275" s="20"/>
      <c r="J275" s="73">
        <v>1.7662499999999998E-2</v>
      </c>
      <c r="K275" s="20"/>
      <c r="L275" s="20"/>
      <c r="M275" s="73"/>
      <c r="N275" s="73"/>
      <c r="O275" s="23">
        <v>2</v>
      </c>
      <c r="P275" s="21"/>
      <c r="Q275" s="23">
        <v>1</v>
      </c>
      <c r="R275" s="16">
        <f t="shared" ref="R275:R309" si="130">O275*P275*Q275</f>
        <v>0</v>
      </c>
      <c r="S275" s="24" t="s">
        <v>41</v>
      </c>
      <c r="T275" s="35" t="s">
        <v>94</v>
      </c>
      <c r="U275" s="31" t="s">
        <v>76</v>
      </c>
      <c r="V275" s="83">
        <f t="shared" ref="V275:V309" si="131">O275*Q275</f>
        <v>2</v>
      </c>
    </row>
    <row r="276" spans="1:22" ht="18" customHeight="1" x14ac:dyDescent="0.35">
      <c r="A276" s="7">
        <f>A275+1</f>
        <v>2</v>
      </c>
      <c r="B276" s="93" t="s">
        <v>94</v>
      </c>
      <c r="C276" s="94">
        <v>1</v>
      </c>
      <c r="D276" s="7" t="s">
        <v>57</v>
      </c>
      <c r="E276" s="170" t="s">
        <v>109</v>
      </c>
      <c r="F276" s="19" t="s">
        <v>90</v>
      </c>
      <c r="G276" s="19" t="s">
        <v>27</v>
      </c>
      <c r="H276" s="20"/>
      <c r="I276" s="20"/>
      <c r="J276" s="73"/>
      <c r="K276" s="20">
        <v>0.3</v>
      </c>
      <c r="L276" s="20">
        <v>0.3</v>
      </c>
      <c r="M276" s="73">
        <f t="shared" ref="M276:M278" si="132">K276*L276</f>
        <v>0.09</v>
      </c>
      <c r="N276" s="97">
        <f>M276-(J275*Q275)</f>
        <v>7.2337499999999999E-2</v>
      </c>
      <c r="O276" s="23">
        <v>2</v>
      </c>
      <c r="P276" s="21">
        <v>95</v>
      </c>
      <c r="Q276" s="23">
        <v>1</v>
      </c>
      <c r="R276" s="16">
        <f t="shared" si="130"/>
        <v>190</v>
      </c>
      <c r="S276" s="24" t="s">
        <v>41</v>
      </c>
      <c r="U276" s="31" t="s">
        <v>76</v>
      </c>
      <c r="V276" s="83">
        <f t="shared" si="131"/>
        <v>2</v>
      </c>
    </row>
    <row r="277" spans="1:22" ht="18" customHeight="1" x14ac:dyDescent="0.35">
      <c r="A277" s="7">
        <f t="shared" ref="A277:A309" si="133">A276+1</f>
        <v>3</v>
      </c>
      <c r="B277" s="93" t="s">
        <v>94</v>
      </c>
      <c r="C277" s="94">
        <v>2</v>
      </c>
      <c r="D277" s="7" t="s">
        <v>57</v>
      </c>
      <c r="E277" s="170" t="s">
        <v>109</v>
      </c>
      <c r="F277" s="19" t="s">
        <v>90</v>
      </c>
      <c r="G277" s="19" t="s">
        <v>15</v>
      </c>
      <c r="H277" s="20">
        <v>0.5</v>
      </c>
      <c r="I277" s="20">
        <v>4.5</v>
      </c>
      <c r="J277" s="73">
        <f t="shared" ref="J277:J278" si="134">H277*I277</f>
        <v>2.25</v>
      </c>
      <c r="K277" s="20">
        <v>0.6</v>
      </c>
      <c r="L277" s="20">
        <v>4.5999999999999996</v>
      </c>
      <c r="M277" s="73">
        <f t="shared" si="132"/>
        <v>2.76</v>
      </c>
      <c r="N277" s="73"/>
      <c r="O277" s="23">
        <v>1</v>
      </c>
      <c r="P277" s="21"/>
      <c r="Q277" s="23">
        <v>1</v>
      </c>
      <c r="R277" s="16">
        <f t="shared" si="130"/>
        <v>0</v>
      </c>
      <c r="S277" s="24" t="s">
        <v>40</v>
      </c>
      <c r="T277" s="88"/>
      <c r="U277" s="31" t="s">
        <v>76</v>
      </c>
      <c r="V277" s="83">
        <f t="shared" si="131"/>
        <v>1</v>
      </c>
    </row>
    <row r="278" spans="1:22" ht="18" customHeight="1" x14ac:dyDescent="0.35">
      <c r="A278" s="7">
        <f t="shared" si="133"/>
        <v>4</v>
      </c>
      <c r="B278" s="93" t="s">
        <v>94</v>
      </c>
      <c r="C278" s="94">
        <v>3</v>
      </c>
      <c r="D278" s="7" t="s">
        <v>57</v>
      </c>
      <c r="E278" s="170" t="s">
        <v>109</v>
      </c>
      <c r="F278" s="19" t="s">
        <v>90</v>
      </c>
      <c r="G278" s="19" t="s">
        <v>15</v>
      </c>
      <c r="H278" s="20">
        <v>0.2</v>
      </c>
      <c r="I278" s="20">
        <v>0.4</v>
      </c>
      <c r="J278" s="73">
        <f t="shared" si="134"/>
        <v>8.0000000000000016E-2</v>
      </c>
      <c r="K278" s="20">
        <v>0.25</v>
      </c>
      <c r="L278" s="20">
        <v>0.45</v>
      </c>
      <c r="M278" s="73">
        <f t="shared" si="132"/>
        <v>0.1125</v>
      </c>
      <c r="N278" s="73"/>
      <c r="O278" s="23">
        <v>1</v>
      </c>
      <c r="P278" s="21"/>
      <c r="Q278" s="23">
        <v>2</v>
      </c>
      <c r="R278" s="16">
        <f t="shared" si="130"/>
        <v>0</v>
      </c>
      <c r="S278" s="24" t="s">
        <v>40</v>
      </c>
      <c r="T278" s="88"/>
      <c r="U278" s="31" t="s">
        <v>76</v>
      </c>
      <c r="V278" s="83">
        <f t="shared" si="131"/>
        <v>2</v>
      </c>
    </row>
    <row r="279" spans="1:22" ht="18" customHeight="1" x14ac:dyDescent="0.35">
      <c r="A279" s="7">
        <f t="shared" si="133"/>
        <v>5</v>
      </c>
      <c r="B279" s="93" t="s">
        <v>94</v>
      </c>
      <c r="C279" s="94">
        <v>4</v>
      </c>
      <c r="D279" s="7" t="s">
        <v>57</v>
      </c>
      <c r="E279" s="170" t="s">
        <v>109</v>
      </c>
      <c r="F279" s="19" t="s">
        <v>90</v>
      </c>
      <c r="G279" s="19" t="s">
        <v>26</v>
      </c>
      <c r="H279" s="20" t="s">
        <v>28</v>
      </c>
      <c r="I279" s="20"/>
      <c r="J279" s="73"/>
      <c r="K279" s="20" t="s">
        <v>21</v>
      </c>
      <c r="L279" s="20"/>
      <c r="M279" s="73"/>
      <c r="N279" s="73"/>
      <c r="O279" s="23">
        <v>1</v>
      </c>
      <c r="P279" s="21"/>
      <c r="Q279" s="23">
        <v>2</v>
      </c>
      <c r="R279" s="16">
        <f t="shared" si="130"/>
        <v>0</v>
      </c>
      <c r="S279" s="24" t="s">
        <v>43</v>
      </c>
      <c r="T279" s="88"/>
      <c r="U279" s="31" t="s">
        <v>76</v>
      </c>
      <c r="V279" s="83">
        <f t="shared" si="131"/>
        <v>2</v>
      </c>
    </row>
    <row r="280" spans="1:22" ht="18" customHeight="1" x14ac:dyDescent="0.35">
      <c r="A280" s="7">
        <f t="shared" si="133"/>
        <v>6</v>
      </c>
      <c r="B280" s="93" t="s">
        <v>94</v>
      </c>
      <c r="C280" s="94">
        <v>5</v>
      </c>
      <c r="D280" s="7" t="s">
        <v>57</v>
      </c>
      <c r="E280" s="170" t="s">
        <v>109</v>
      </c>
      <c r="F280" s="19" t="s">
        <v>90</v>
      </c>
      <c r="G280" s="19" t="s">
        <v>18</v>
      </c>
      <c r="H280" s="20" t="s">
        <v>21</v>
      </c>
      <c r="I280" s="20"/>
      <c r="J280" s="73"/>
      <c r="K280" s="20" t="s">
        <v>48</v>
      </c>
      <c r="L280" s="20"/>
      <c r="M280" s="73"/>
      <c r="N280" s="73"/>
      <c r="O280" s="23">
        <v>1</v>
      </c>
      <c r="P280" s="21"/>
      <c r="Q280" s="23">
        <v>3</v>
      </c>
      <c r="R280" s="16">
        <f t="shared" si="130"/>
        <v>0</v>
      </c>
      <c r="S280" s="24" t="s">
        <v>42</v>
      </c>
      <c r="T280" s="88"/>
      <c r="U280" s="31" t="s">
        <v>76</v>
      </c>
      <c r="V280" s="83">
        <f t="shared" si="131"/>
        <v>3</v>
      </c>
    </row>
    <row r="281" spans="1:22" ht="18" customHeight="1" x14ac:dyDescent="0.35">
      <c r="A281" s="7">
        <f t="shared" si="133"/>
        <v>7</v>
      </c>
      <c r="B281" s="93" t="s">
        <v>94</v>
      </c>
      <c r="C281" s="94">
        <v>6</v>
      </c>
      <c r="D281" s="7" t="s">
        <v>57</v>
      </c>
      <c r="E281" s="170" t="s">
        <v>109</v>
      </c>
      <c r="F281" s="19" t="s">
        <v>90</v>
      </c>
      <c r="G281" s="19" t="s">
        <v>29</v>
      </c>
      <c r="H281" s="20" t="s">
        <v>17</v>
      </c>
      <c r="I281" s="20"/>
      <c r="J281" s="73"/>
      <c r="K281" s="20" t="s">
        <v>31</v>
      </c>
      <c r="L281" s="20"/>
      <c r="M281" s="73"/>
      <c r="N281" s="73"/>
      <c r="O281" s="23">
        <v>1</v>
      </c>
      <c r="P281" s="21"/>
      <c r="Q281" s="23">
        <v>1</v>
      </c>
      <c r="R281" s="16">
        <f t="shared" si="130"/>
        <v>0</v>
      </c>
      <c r="S281" s="24" t="s">
        <v>43</v>
      </c>
      <c r="T281" s="88"/>
      <c r="U281" s="31" t="s">
        <v>76</v>
      </c>
      <c r="V281" s="83">
        <f t="shared" si="131"/>
        <v>1</v>
      </c>
    </row>
    <row r="282" spans="1:22" ht="18" customHeight="1" x14ac:dyDescent="0.35">
      <c r="A282" s="7">
        <f t="shared" si="133"/>
        <v>8</v>
      </c>
      <c r="B282" s="93" t="s">
        <v>94</v>
      </c>
      <c r="C282" s="94">
        <v>7</v>
      </c>
      <c r="D282" s="7" t="s">
        <v>57</v>
      </c>
      <c r="E282" s="170" t="s">
        <v>109</v>
      </c>
      <c r="F282" s="19" t="s">
        <v>90</v>
      </c>
      <c r="G282" s="19" t="s">
        <v>16</v>
      </c>
      <c r="H282" s="20" t="s">
        <v>17</v>
      </c>
      <c r="I282" s="20"/>
      <c r="J282" s="73"/>
      <c r="K282" s="20" t="s">
        <v>31</v>
      </c>
      <c r="L282" s="20"/>
      <c r="M282" s="73"/>
      <c r="N282" s="73"/>
      <c r="O282" s="23">
        <v>1</v>
      </c>
      <c r="P282" s="21"/>
      <c r="Q282" s="23">
        <v>2</v>
      </c>
      <c r="R282" s="16">
        <f t="shared" si="130"/>
        <v>0</v>
      </c>
      <c r="S282" s="24" t="s">
        <v>40</v>
      </c>
      <c r="T282" s="88"/>
      <c r="U282" s="31" t="s">
        <v>76</v>
      </c>
      <c r="V282" s="83">
        <f t="shared" si="131"/>
        <v>2</v>
      </c>
    </row>
    <row r="283" spans="1:22" ht="18" customHeight="1" x14ac:dyDescent="0.35">
      <c r="A283" s="7">
        <f t="shared" si="133"/>
        <v>9</v>
      </c>
      <c r="B283" s="93" t="s">
        <v>94</v>
      </c>
      <c r="C283" s="94">
        <v>8</v>
      </c>
      <c r="D283" s="7" t="s">
        <v>57</v>
      </c>
      <c r="E283" s="170" t="s">
        <v>109</v>
      </c>
      <c r="F283" s="19" t="s">
        <v>90</v>
      </c>
      <c r="G283" s="19" t="s">
        <v>26</v>
      </c>
      <c r="H283" s="20" t="s">
        <v>28</v>
      </c>
      <c r="I283" s="20"/>
      <c r="J283" s="73">
        <v>7.8500000000000011E-3</v>
      </c>
      <c r="K283" s="20"/>
      <c r="L283" s="20"/>
      <c r="M283" s="73"/>
      <c r="N283" s="73"/>
      <c r="O283" s="23">
        <v>1</v>
      </c>
      <c r="P283" s="21"/>
      <c r="Q283" s="23">
        <v>2</v>
      </c>
      <c r="R283" s="16">
        <f t="shared" si="130"/>
        <v>0</v>
      </c>
      <c r="S283" s="24" t="s">
        <v>55</v>
      </c>
      <c r="T283" s="88"/>
      <c r="U283" s="31" t="s">
        <v>76</v>
      </c>
      <c r="V283" s="83">
        <f t="shared" si="131"/>
        <v>2</v>
      </c>
    </row>
    <row r="284" spans="1:22" ht="18" customHeight="1" x14ac:dyDescent="0.35">
      <c r="A284" s="7">
        <f t="shared" si="133"/>
        <v>10</v>
      </c>
      <c r="B284" s="93" t="s">
        <v>94</v>
      </c>
      <c r="C284" s="94">
        <v>8</v>
      </c>
      <c r="D284" s="7" t="s">
        <v>57</v>
      </c>
      <c r="E284" s="170" t="s">
        <v>109</v>
      </c>
      <c r="F284" s="19" t="s">
        <v>90</v>
      </c>
      <c r="G284" s="19" t="s">
        <v>27</v>
      </c>
      <c r="H284" s="20"/>
      <c r="I284" s="20"/>
      <c r="J284" s="73"/>
      <c r="K284" s="20">
        <v>0.25</v>
      </c>
      <c r="L284" s="20">
        <v>0.4</v>
      </c>
      <c r="M284" s="73">
        <f t="shared" ref="M284" si="135">K284*L284</f>
        <v>0.1</v>
      </c>
      <c r="N284" s="97">
        <f>M284-(J283*Q283)</f>
        <v>8.43E-2</v>
      </c>
      <c r="O284" s="23">
        <v>1</v>
      </c>
      <c r="P284" s="21">
        <v>95</v>
      </c>
      <c r="Q284" s="23">
        <v>1</v>
      </c>
      <c r="R284" s="16">
        <f t="shared" si="130"/>
        <v>95</v>
      </c>
      <c r="S284" s="24" t="s">
        <v>41</v>
      </c>
      <c r="T284" s="88"/>
      <c r="U284" s="31" t="s">
        <v>76</v>
      </c>
      <c r="V284" s="83">
        <f t="shared" si="131"/>
        <v>1</v>
      </c>
    </row>
    <row r="285" spans="1:22" ht="18" customHeight="1" x14ac:dyDescent="0.35">
      <c r="A285" s="7">
        <f t="shared" si="133"/>
        <v>11</v>
      </c>
      <c r="B285" s="93" t="s">
        <v>94</v>
      </c>
      <c r="C285" s="94">
        <v>9</v>
      </c>
      <c r="D285" s="7" t="s">
        <v>57</v>
      </c>
      <c r="E285" s="170" t="s">
        <v>109</v>
      </c>
      <c r="F285" s="19" t="s">
        <v>91</v>
      </c>
      <c r="G285" s="19" t="s">
        <v>26</v>
      </c>
      <c r="H285" s="20" t="s">
        <v>21</v>
      </c>
      <c r="I285" s="20"/>
      <c r="J285" s="73">
        <v>1.7662499999999998E-2</v>
      </c>
      <c r="K285" s="20"/>
      <c r="L285" s="20"/>
      <c r="M285" s="73"/>
      <c r="N285" s="73"/>
      <c r="O285" s="23">
        <v>2</v>
      </c>
      <c r="P285" s="21"/>
      <c r="Q285" s="23">
        <v>2</v>
      </c>
      <c r="R285" s="16">
        <f t="shared" si="130"/>
        <v>0</v>
      </c>
      <c r="S285" s="24" t="s">
        <v>55</v>
      </c>
      <c r="T285" s="88"/>
      <c r="U285" s="31" t="s">
        <v>76</v>
      </c>
      <c r="V285" s="83">
        <f t="shared" si="131"/>
        <v>4</v>
      </c>
    </row>
    <row r="286" spans="1:22" ht="18" customHeight="1" x14ac:dyDescent="0.35">
      <c r="A286" s="7">
        <f t="shared" si="133"/>
        <v>12</v>
      </c>
      <c r="B286" s="93" t="s">
        <v>94</v>
      </c>
      <c r="C286" s="94">
        <v>10</v>
      </c>
      <c r="D286" s="7" t="s">
        <v>57</v>
      </c>
      <c r="E286" s="170" t="s">
        <v>109</v>
      </c>
      <c r="F286" s="19" t="s">
        <v>91</v>
      </c>
      <c r="G286" s="19" t="s">
        <v>16</v>
      </c>
      <c r="H286" s="20" t="s">
        <v>28</v>
      </c>
      <c r="I286" s="20"/>
      <c r="J286" s="73">
        <v>7.8500000000000011E-3</v>
      </c>
      <c r="K286" s="20"/>
      <c r="L286" s="20"/>
      <c r="M286" s="73"/>
      <c r="N286" s="73"/>
      <c r="O286" s="23">
        <v>2</v>
      </c>
      <c r="P286" s="21"/>
      <c r="Q286" s="23">
        <v>2</v>
      </c>
      <c r="R286" s="16">
        <f t="shared" si="130"/>
        <v>0</v>
      </c>
      <c r="S286" s="24" t="s">
        <v>74</v>
      </c>
      <c r="T286" s="88"/>
      <c r="U286" s="31" t="s">
        <v>76</v>
      </c>
      <c r="V286" s="83">
        <f t="shared" si="131"/>
        <v>4</v>
      </c>
    </row>
    <row r="287" spans="1:22" ht="18" customHeight="1" x14ac:dyDescent="0.35">
      <c r="A287" s="7">
        <f t="shared" si="133"/>
        <v>13</v>
      </c>
      <c r="B287" s="93" t="s">
        <v>94</v>
      </c>
      <c r="C287" s="94">
        <v>11</v>
      </c>
      <c r="D287" s="7" t="s">
        <v>57</v>
      </c>
      <c r="E287" s="170" t="s">
        <v>109</v>
      </c>
      <c r="F287" s="19" t="s">
        <v>91</v>
      </c>
      <c r="G287" s="19" t="s">
        <v>26</v>
      </c>
      <c r="H287" s="20" t="s">
        <v>13</v>
      </c>
      <c r="I287" s="20"/>
      <c r="J287" s="72">
        <v>1.9625000000000003E-3</v>
      </c>
      <c r="K287" s="20"/>
      <c r="L287" s="20"/>
      <c r="M287" s="73"/>
      <c r="N287" s="73"/>
      <c r="O287" s="23">
        <v>2</v>
      </c>
      <c r="P287" s="21"/>
      <c r="Q287" s="23">
        <v>1</v>
      </c>
      <c r="R287" s="16">
        <f t="shared" si="130"/>
        <v>0</v>
      </c>
      <c r="S287" s="24" t="s">
        <v>55</v>
      </c>
      <c r="T287" s="88"/>
      <c r="U287" s="31" t="s">
        <v>76</v>
      </c>
      <c r="V287" s="83">
        <f t="shared" si="131"/>
        <v>2</v>
      </c>
    </row>
    <row r="288" spans="1:22" ht="18" customHeight="1" x14ac:dyDescent="0.35">
      <c r="A288" s="7">
        <f t="shared" si="133"/>
        <v>14</v>
      </c>
      <c r="B288" s="93" t="s">
        <v>94</v>
      </c>
      <c r="C288" s="94">
        <v>11</v>
      </c>
      <c r="D288" s="7" t="s">
        <v>57</v>
      </c>
      <c r="E288" s="170" t="s">
        <v>109</v>
      </c>
      <c r="F288" s="19" t="s">
        <v>91</v>
      </c>
      <c r="G288" s="19" t="s">
        <v>27</v>
      </c>
      <c r="H288" s="20"/>
      <c r="I288" s="20"/>
      <c r="J288" s="73"/>
      <c r="K288" s="20">
        <v>0.48</v>
      </c>
      <c r="L288" s="20">
        <v>2.7</v>
      </c>
      <c r="M288" s="73">
        <f t="shared" ref="M288" si="136">K288*L288</f>
        <v>1.296</v>
      </c>
      <c r="N288" s="97">
        <f>M288-(J287*Q287)-(J286*Q286)-(J285*Q285)</f>
        <v>1.2430124999999999</v>
      </c>
      <c r="O288" s="23">
        <v>2</v>
      </c>
      <c r="P288" s="21">
        <v>450</v>
      </c>
      <c r="Q288" s="23">
        <v>1</v>
      </c>
      <c r="R288" s="16">
        <f>O288*P288*Q288*N288</f>
        <v>1118.7112499999998</v>
      </c>
      <c r="S288" s="24" t="s">
        <v>41</v>
      </c>
      <c r="T288" s="88"/>
      <c r="U288" s="31" t="s">
        <v>76</v>
      </c>
      <c r="V288" s="83">
        <f>O288*Q288*N288</f>
        <v>2.4860249999999997</v>
      </c>
    </row>
    <row r="289" spans="1:22" ht="18" customHeight="1" x14ac:dyDescent="0.35">
      <c r="A289" s="7">
        <f t="shared" si="133"/>
        <v>15</v>
      </c>
      <c r="B289" s="93" t="s">
        <v>94</v>
      </c>
      <c r="C289" s="94">
        <v>12</v>
      </c>
      <c r="D289" s="7" t="s">
        <v>57</v>
      </c>
      <c r="E289" s="170" t="s">
        <v>109</v>
      </c>
      <c r="F289" s="19" t="s">
        <v>65</v>
      </c>
      <c r="G289" s="19" t="s">
        <v>18</v>
      </c>
      <c r="H289" s="20" t="s">
        <v>21</v>
      </c>
      <c r="I289" s="20"/>
      <c r="J289" s="73"/>
      <c r="K289" s="20" t="s">
        <v>48</v>
      </c>
      <c r="L289" s="20"/>
      <c r="M289" s="73"/>
      <c r="N289" s="73"/>
      <c r="O289" s="23">
        <v>1</v>
      </c>
      <c r="P289" s="21"/>
      <c r="Q289" s="23">
        <v>1</v>
      </c>
      <c r="R289" s="16">
        <f t="shared" si="130"/>
        <v>0</v>
      </c>
      <c r="S289" s="24" t="s">
        <v>42</v>
      </c>
      <c r="T289" s="88"/>
      <c r="U289" s="31" t="s">
        <v>76</v>
      </c>
      <c r="V289" s="83">
        <f t="shared" si="131"/>
        <v>1</v>
      </c>
    </row>
    <row r="290" spans="1:22" ht="18" customHeight="1" x14ac:dyDescent="0.35">
      <c r="A290" s="7">
        <f t="shared" si="133"/>
        <v>16</v>
      </c>
      <c r="B290" s="93" t="s">
        <v>94</v>
      </c>
      <c r="C290" s="94">
        <v>13</v>
      </c>
      <c r="D290" s="7" t="s">
        <v>57</v>
      </c>
      <c r="E290" s="170" t="s">
        <v>109</v>
      </c>
      <c r="F290" s="19" t="s">
        <v>65</v>
      </c>
      <c r="G290" s="19" t="s">
        <v>15</v>
      </c>
      <c r="H290" s="20">
        <v>0.2</v>
      </c>
      <c r="I290" s="20">
        <v>0.4</v>
      </c>
      <c r="J290" s="73">
        <f t="shared" ref="J290" si="137">H290*I290</f>
        <v>8.0000000000000016E-2</v>
      </c>
      <c r="K290" s="20"/>
      <c r="L290" s="20"/>
      <c r="M290" s="73"/>
      <c r="N290" s="73"/>
      <c r="O290" s="23">
        <v>2</v>
      </c>
      <c r="P290" s="21"/>
      <c r="Q290" s="23">
        <v>2</v>
      </c>
      <c r="R290" s="16">
        <f t="shared" si="130"/>
        <v>0</v>
      </c>
      <c r="S290" s="24" t="s">
        <v>74</v>
      </c>
      <c r="T290" s="88"/>
      <c r="U290" s="31" t="s">
        <v>76</v>
      </c>
      <c r="V290" s="83">
        <f t="shared" si="131"/>
        <v>4</v>
      </c>
    </row>
    <row r="291" spans="1:22" ht="18" customHeight="1" x14ac:dyDescent="0.35">
      <c r="A291" s="7">
        <f t="shared" si="133"/>
        <v>17</v>
      </c>
      <c r="B291" s="93" t="s">
        <v>94</v>
      </c>
      <c r="C291" s="94">
        <v>13</v>
      </c>
      <c r="D291" s="7" t="s">
        <v>57</v>
      </c>
      <c r="E291" s="170" t="s">
        <v>109</v>
      </c>
      <c r="F291" s="19" t="s">
        <v>65</v>
      </c>
      <c r="G291" s="19" t="s">
        <v>27</v>
      </c>
      <c r="H291" s="20"/>
      <c r="I291" s="20"/>
      <c r="J291" s="73"/>
      <c r="K291" s="20">
        <v>0.3</v>
      </c>
      <c r="L291" s="20">
        <v>0.55000000000000004</v>
      </c>
      <c r="M291" s="73">
        <f t="shared" ref="M291" si="138">K291*L291</f>
        <v>0.16500000000000001</v>
      </c>
      <c r="N291" s="97">
        <f>M291-J290</f>
        <v>8.4999999999999992E-2</v>
      </c>
      <c r="O291" s="23">
        <v>2</v>
      </c>
      <c r="P291" s="21">
        <v>95</v>
      </c>
      <c r="Q291" s="23">
        <v>1</v>
      </c>
      <c r="R291" s="16">
        <f t="shared" si="130"/>
        <v>190</v>
      </c>
      <c r="S291" s="24" t="s">
        <v>41</v>
      </c>
      <c r="T291" s="88"/>
      <c r="U291" s="31" t="s">
        <v>76</v>
      </c>
      <c r="V291" s="83">
        <f t="shared" si="131"/>
        <v>2</v>
      </c>
    </row>
    <row r="292" spans="1:22" ht="18" customHeight="1" x14ac:dyDescent="0.35">
      <c r="A292" s="7">
        <f t="shared" si="133"/>
        <v>18</v>
      </c>
      <c r="B292" s="93" t="s">
        <v>94</v>
      </c>
      <c r="C292" s="94">
        <v>14</v>
      </c>
      <c r="D292" s="7" t="s">
        <v>57</v>
      </c>
      <c r="E292" s="170" t="s">
        <v>109</v>
      </c>
      <c r="F292" s="19" t="s">
        <v>65</v>
      </c>
      <c r="G292" s="19" t="s">
        <v>24</v>
      </c>
      <c r="H292" s="20" t="s">
        <v>30</v>
      </c>
      <c r="I292" s="20"/>
      <c r="J292" s="73"/>
      <c r="K292" s="20" t="s">
        <v>63</v>
      </c>
      <c r="L292" s="20"/>
      <c r="M292" s="73"/>
      <c r="N292" s="73"/>
      <c r="O292" s="23">
        <v>2</v>
      </c>
      <c r="P292" s="21"/>
      <c r="Q292" s="23">
        <v>2</v>
      </c>
      <c r="R292" s="16">
        <f t="shared" si="130"/>
        <v>0</v>
      </c>
      <c r="S292" s="24" t="s">
        <v>40</v>
      </c>
      <c r="T292" s="88"/>
      <c r="U292" s="31" t="s">
        <v>76</v>
      </c>
      <c r="V292" s="83">
        <f t="shared" si="131"/>
        <v>4</v>
      </c>
    </row>
    <row r="293" spans="1:22" ht="18" customHeight="1" x14ac:dyDescent="0.35">
      <c r="A293" s="7">
        <f t="shared" si="133"/>
        <v>19</v>
      </c>
      <c r="B293" s="93" t="s">
        <v>94</v>
      </c>
      <c r="C293" s="94">
        <v>15</v>
      </c>
      <c r="D293" s="7" t="s">
        <v>57</v>
      </c>
      <c r="E293" s="170" t="s">
        <v>109</v>
      </c>
      <c r="F293" s="19" t="s">
        <v>65</v>
      </c>
      <c r="G293" s="19" t="s">
        <v>62</v>
      </c>
      <c r="H293" s="20"/>
      <c r="I293" s="20"/>
      <c r="J293" s="73"/>
      <c r="K293" s="20">
        <v>0.08</v>
      </c>
      <c r="L293" s="20">
        <v>0.1</v>
      </c>
      <c r="M293" s="73">
        <f t="shared" ref="M293" si="139">K293*L293</f>
        <v>8.0000000000000002E-3</v>
      </c>
      <c r="N293" s="73"/>
      <c r="O293" s="23">
        <v>2</v>
      </c>
      <c r="P293" s="21"/>
      <c r="Q293" s="23">
        <v>1</v>
      </c>
      <c r="R293" s="16">
        <f t="shared" si="130"/>
        <v>0</v>
      </c>
      <c r="S293" s="24" t="s">
        <v>41</v>
      </c>
      <c r="T293" s="88"/>
      <c r="U293" s="31" t="s">
        <v>76</v>
      </c>
      <c r="V293" s="83">
        <f t="shared" si="131"/>
        <v>2</v>
      </c>
    </row>
    <row r="294" spans="1:22" ht="18" customHeight="1" x14ac:dyDescent="0.35">
      <c r="A294" s="7">
        <f t="shared" si="133"/>
        <v>20</v>
      </c>
      <c r="B294" s="93" t="s">
        <v>94</v>
      </c>
      <c r="C294" s="94">
        <v>16</v>
      </c>
      <c r="D294" s="7" t="s">
        <v>57</v>
      </c>
      <c r="E294" s="170" t="s">
        <v>109</v>
      </c>
      <c r="F294" s="19" t="s">
        <v>65</v>
      </c>
      <c r="G294" s="19" t="s">
        <v>18</v>
      </c>
      <c r="H294" s="20" t="s">
        <v>13</v>
      </c>
      <c r="I294" s="20"/>
      <c r="J294" s="73"/>
      <c r="K294" s="20" t="s">
        <v>28</v>
      </c>
      <c r="L294" s="20"/>
      <c r="M294" s="73"/>
      <c r="N294" s="73"/>
      <c r="O294" s="23">
        <v>2</v>
      </c>
      <c r="P294" s="21"/>
      <c r="Q294" s="23">
        <v>1</v>
      </c>
      <c r="R294" s="16">
        <f t="shared" si="130"/>
        <v>0</v>
      </c>
      <c r="S294" s="24" t="s">
        <v>42</v>
      </c>
      <c r="T294" s="88"/>
      <c r="U294" s="31" t="s">
        <v>76</v>
      </c>
      <c r="V294" s="83">
        <f t="shared" si="131"/>
        <v>2</v>
      </c>
    </row>
    <row r="295" spans="1:22" ht="18" customHeight="1" x14ac:dyDescent="0.35">
      <c r="A295" s="7">
        <f t="shared" si="133"/>
        <v>21</v>
      </c>
      <c r="B295" s="93" t="s">
        <v>94</v>
      </c>
      <c r="C295" s="94">
        <v>17</v>
      </c>
      <c r="D295" s="7" t="s">
        <v>57</v>
      </c>
      <c r="E295" s="170" t="s">
        <v>109</v>
      </c>
      <c r="F295" s="19" t="s">
        <v>65</v>
      </c>
      <c r="G295" s="19" t="s">
        <v>26</v>
      </c>
      <c r="H295" s="20" t="s">
        <v>21</v>
      </c>
      <c r="I295" s="20"/>
      <c r="J295" s="73">
        <v>1.7662499999999998E-2</v>
      </c>
      <c r="K295" s="20"/>
      <c r="L295" s="20"/>
      <c r="M295" s="73"/>
      <c r="N295" s="73"/>
      <c r="O295" s="23">
        <v>2</v>
      </c>
      <c r="P295" s="21"/>
      <c r="Q295" s="23">
        <v>3</v>
      </c>
      <c r="R295" s="16">
        <f t="shared" si="130"/>
        <v>0</v>
      </c>
      <c r="S295" s="24" t="s">
        <v>55</v>
      </c>
      <c r="T295" s="88"/>
      <c r="U295" s="31" t="s">
        <v>76</v>
      </c>
      <c r="V295" s="83">
        <f t="shared" si="131"/>
        <v>6</v>
      </c>
    </row>
    <row r="296" spans="1:22" ht="18" customHeight="1" x14ac:dyDescent="0.35">
      <c r="A296" s="7">
        <f t="shared" si="133"/>
        <v>22</v>
      </c>
      <c r="B296" s="93" t="s">
        <v>94</v>
      </c>
      <c r="C296" s="94">
        <v>18</v>
      </c>
      <c r="D296" s="7" t="s">
        <v>57</v>
      </c>
      <c r="E296" s="170" t="s">
        <v>109</v>
      </c>
      <c r="F296" s="19" t="s">
        <v>65</v>
      </c>
      <c r="G296" s="19" t="s">
        <v>26</v>
      </c>
      <c r="H296" s="20" t="s">
        <v>48</v>
      </c>
      <c r="I296" s="20"/>
      <c r="J296" s="73">
        <v>3.234906500000001E-2</v>
      </c>
      <c r="K296" s="20"/>
      <c r="L296" s="20"/>
      <c r="M296" s="73"/>
      <c r="N296" s="73"/>
      <c r="O296" s="23">
        <v>2</v>
      </c>
      <c r="P296" s="21"/>
      <c r="Q296" s="23">
        <v>2</v>
      </c>
      <c r="R296" s="16">
        <f t="shared" si="130"/>
        <v>0</v>
      </c>
      <c r="S296" s="24" t="s">
        <v>55</v>
      </c>
      <c r="T296" s="88"/>
      <c r="U296" s="31" t="s">
        <v>76</v>
      </c>
      <c r="V296" s="83">
        <f t="shared" si="131"/>
        <v>4</v>
      </c>
    </row>
    <row r="297" spans="1:22" ht="18" customHeight="1" x14ac:dyDescent="0.35">
      <c r="A297" s="7">
        <f t="shared" si="133"/>
        <v>23</v>
      </c>
      <c r="B297" s="93" t="s">
        <v>94</v>
      </c>
      <c r="C297" s="94">
        <v>19</v>
      </c>
      <c r="D297" s="7" t="s">
        <v>57</v>
      </c>
      <c r="E297" s="170" t="s">
        <v>109</v>
      </c>
      <c r="F297" s="19" t="s">
        <v>65</v>
      </c>
      <c r="G297" s="19" t="s">
        <v>16</v>
      </c>
      <c r="H297" s="20" t="s">
        <v>31</v>
      </c>
      <c r="I297" s="20"/>
      <c r="J297" s="73">
        <v>1.2265625E-2</v>
      </c>
      <c r="K297" s="20"/>
      <c r="L297" s="20"/>
      <c r="M297" s="73"/>
      <c r="N297" s="73"/>
      <c r="O297" s="23">
        <v>2</v>
      </c>
      <c r="P297" s="21"/>
      <c r="Q297" s="23">
        <v>2</v>
      </c>
      <c r="R297" s="16">
        <f t="shared" si="130"/>
        <v>0</v>
      </c>
      <c r="S297" s="24" t="s">
        <v>74</v>
      </c>
      <c r="T297" s="88"/>
      <c r="U297" s="31" t="s">
        <v>76</v>
      </c>
      <c r="V297" s="83">
        <f t="shared" si="131"/>
        <v>4</v>
      </c>
    </row>
    <row r="298" spans="1:22" ht="18" customHeight="1" x14ac:dyDescent="0.35">
      <c r="A298" s="7">
        <f t="shared" si="133"/>
        <v>24</v>
      </c>
      <c r="B298" s="93" t="s">
        <v>94</v>
      </c>
      <c r="C298" s="94">
        <v>20</v>
      </c>
      <c r="D298" s="7" t="s">
        <v>57</v>
      </c>
      <c r="E298" s="170" t="s">
        <v>109</v>
      </c>
      <c r="F298" s="19" t="s">
        <v>65</v>
      </c>
      <c r="G298" s="19" t="s">
        <v>18</v>
      </c>
      <c r="H298" s="20" t="s">
        <v>21</v>
      </c>
      <c r="I298" s="20"/>
      <c r="J298" s="73">
        <v>1.7662499999999998E-2</v>
      </c>
      <c r="K298" s="20"/>
      <c r="L298" s="20"/>
      <c r="M298" s="73"/>
      <c r="N298" s="73"/>
      <c r="O298" s="23">
        <v>2</v>
      </c>
      <c r="P298" s="21"/>
      <c r="Q298" s="23">
        <v>3</v>
      </c>
      <c r="R298" s="16">
        <f t="shared" si="130"/>
        <v>0</v>
      </c>
      <c r="S298" s="24" t="s">
        <v>41</v>
      </c>
      <c r="T298" s="88"/>
      <c r="U298" s="31" t="s">
        <v>76</v>
      </c>
      <c r="V298" s="83">
        <f t="shared" si="131"/>
        <v>6</v>
      </c>
    </row>
    <row r="299" spans="1:22" ht="18" customHeight="1" x14ac:dyDescent="0.35">
      <c r="A299" s="7">
        <f t="shared" si="133"/>
        <v>25</v>
      </c>
      <c r="B299" s="93" t="s">
        <v>94</v>
      </c>
      <c r="C299" s="94">
        <v>20</v>
      </c>
      <c r="D299" s="7" t="s">
        <v>57</v>
      </c>
      <c r="E299" s="170" t="s">
        <v>109</v>
      </c>
      <c r="F299" s="19" t="s">
        <v>65</v>
      </c>
      <c r="G299" s="19" t="s">
        <v>27</v>
      </c>
      <c r="H299" s="20"/>
      <c r="I299" s="20"/>
      <c r="J299" s="73"/>
      <c r="K299" s="20">
        <v>0.6</v>
      </c>
      <c r="L299" s="20">
        <v>2</v>
      </c>
      <c r="M299" s="73">
        <f t="shared" ref="M299" si="140">K299*L299</f>
        <v>1.2</v>
      </c>
      <c r="N299" s="97">
        <f>M299-(J298*Q298)-(J297*Q297)-(J296*Q296)-(J295*Q295)</f>
        <v>1.0047956200000001</v>
      </c>
      <c r="O299" s="23">
        <v>2</v>
      </c>
      <c r="P299" s="21">
        <v>450</v>
      </c>
      <c r="Q299" s="23">
        <v>1</v>
      </c>
      <c r="R299" s="16">
        <f t="shared" si="130"/>
        <v>900</v>
      </c>
      <c r="S299" s="24" t="s">
        <v>41</v>
      </c>
      <c r="T299" s="88"/>
      <c r="U299" s="31" t="s">
        <v>76</v>
      </c>
      <c r="V299" s="83">
        <f t="shared" si="131"/>
        <v>2</v>
      </c>
    </row>
    <row r="300" spans="1:22" ht="18" customHeight="1" x14ac:dyDescent="0.35">
      <c r="A300" s="7">
        <f t="shared" si="133"/>
        <v>26</v>
      </c>
      <c r="B300" s="93" t="s">
        <v>94</v>
      </c>
      <c r="C300" s="94">
        <v>21</v>
      </c>
      <c r="D300" s="7" t="s">
        <v>57</v>
      </c>
      <c r="E300" s="170" t="s">
        <v>109</v>
      </c>
      <c r="F300" s="19" t="s">
        <v>65</v>
      </c>
      <c r="G300" s="19" t="s">
        <v>15</v>
      </c>
      <c r="H300" s="20">
        <v>1.05</v>
      </c>
      <c r="I300" s="20">
        <v>1.6</v>
      </c>
      <c r="J300" s="73">
        <f t="shared" ref="J300:J301" si="141">H300*I300</f>
        <v>1.6800000000000002</v>
      </c>
      <c r="K300" s="20"/>
      <c r="L300" s="20"/>
      <c r="M300" s="73"/>
      <c r="N300" s="73"/>
      <c r="O300" s="23">
        <v>2</v>
      </c>
      <c r="P300" s="21"/>
      <c r="Q300" s="23">
        <v>1</v>
      </c>
      <c r="R300" s="16">
        <f>O300*P300*Q300*J300</f>
        <v>0</v>
      </c>
      <c r="S300" s="24" t="s">
        <v>74</v>
      </c>
      <c r="T300" s="88"/>
      <c r="U300" s="31" t="s">
        <v>76</v>
      </c>
      <c r="V300" s="83">
        <f>O300*Q300*J300</f>
        <v>3.3600000000000003</v>
      </c>
    </row>
    <row r="301" spans="1:22" ht="18" customHeight="1" x14ac:dyDescent="0.35">
      <c r="A301" s="7">
        <f t="shared" si="133"/>
        <v>27</v>
      </c>
      <c r="B301" s="93" t="s">
        <v>94</v>
      </c>
      <c r="C301" s="94">
        <v>22</v>
      </c>
      <c r="D301" s="7" t="s">
        <v>57</v>
      </c>
      <c r="E301" s="170" t="s">
        <v>109</v>
      </c>
      <c r="F301" s="19" t="s">
        <v>65</v>
      </c>
      <c r="G301" s="19" t="s">
        <v>61</v>
      </c>
      <c r="H301" s="20">
        <v>0.05</v>
      </c>
      <c r="I301" s="20">
        <v>0.3</v>
      </c>
      <c r="J301" s="73">
        <f t="shared" si="141"/>
        <v>1.4999999999999999E-2</v>
      </c>
      <c r="K301" s="20"/>
      <c r="L301" s="20"/>
      <c r="M301" s="73"/>
      <c r="N301" s="73"/>
      <c r="O301" s="23">
        <v>2</v>
      </c>
      <c r="P301" s="21"/>
      <c r="Q301" s="23">
        <v>1</v>
      </c>
      <c r="R301" s="16">
        <f t="shared" si="130"/>
        <v>0</v>
      </c>
      <c r="S301" s="24" t="s">
        <v>41</v>
      </c>
      <c r="T301" s="88"/>
      <c r="U301" s="31" t="s">
        <v>76</v>
      </c>
      <c r="V301" s="83">
        <f t="shared" si="131"/>
        <v>2</v>
      </c>
    </row>
    <row r="302" spans="1:22" ht="18" customHeight="1" x14ac:dyDescent="0.35">
      <c r="A302" s="7">
        <f t="shared" si="133"/>
        <v>28</v>
      </c>
      <c r="B302" s="93" t="s">
        <v>94</v>
      </c>
      <c r="C302" s="94">
        <v>22</v>
      </c>
      <c r="D302" s="7" t="s">
        <v>57</v>
      </c>
      <c r="E302" s="170" t="s">
        <v>109</v>
      </c>
      <c r="F302" s="19" t="s">
        <v>65</v>
      </c>
      <c r="G302" s="19" t="s">
        <v>27</v>
      </c>
      <c r="H302" s="20"/>
      <c r="I302" s="20"/>
      <c r="J302" s="73"/>
      <c r="K302" s="20">
        <v>1.6</v>
      </c>
      <c r="L302" s="20">
        <v>1.85</v>
      </c>
      <c r="M302" s="73">
        <f t="shared" ref="M302" si="142">K302*L302</f>
        <v>2.9600000000000004</v>
      </c>
      <c r="N302" s="97">
        <f>M302-(J301*Q301)-(J300*Q300)</f>
        <v>1.2650000000000001</v>
      </c>
      <c r="O302" s="23">
        <v>2</v>
      </c>
      <c r="P302" s="21">
        <v>450</v>
      </c>
      <c r="Q302" s="23">
        <v>1</v>
      </c>
      <c r="R302" s="16">
        <f>O302*P302*Q302*N302</f>
        <v>1138.5</v>
      </c>
      <c r="S302" s="24" t="s">
        <v>41</v>
      </c>
      <c r="T302" s="88"/>
      <c r="U302" s="31" t="s">
        <v>76</v>
      </c>
      <c r="V302" s="83">
        <f>O302*Q302*N302</f>
        <v>2.5300000000000002</v>
      </c>
    </row>
    <row r="303" spans="1:22" ht="18" customHeight="1" x14ac:dyDescent="0.35">
      <c r="A303" s="7">
        <f t="shared" si="133"/>
        <v>29</v>
      </c>
      <c r="B303" s="93" t="s">
        <v>94</v>
      </c>
      <c r="C303" s="94">
        <v>23</v>
      </c>
      <c r="D303" s="7" t="s">
        <v>57</v>
      </c>
      <c r="E303" s="170" t="s">
        <v>109</v>
      </c>
      <c r="F303" s="19" t="s">
        <v>65</v>
      </c>
      <c r="G303" s="19" t="s">
        <v>18</v>
      </c>
      <c r="H303" s="20" t="s">
        <v>48</v>
      </c>
      <c r="I303" s="20"/>
      <c r="J303" s="73"/>
      <c r="K303" s="20" t="s">
        <v>54</v>
      </c>
      <c r="L303" s="20"/>
      <c r="M303" s="73"/>
      <c r="N303" s="73"/>
      <c r="O303" s="23">
        <v>2</v>
      </c>
      <c r="P303" s="21"/>
      <c r="Q303" s="23">
        <v>2</v>
      </c>
      <c r="R303" s="16">
        <f t="shared" si="130"/>
        <v>0</v>
      </c>
      <c r="S303" s="24" t="s">
        <v>42</v>
      </c>
      <c r="T303" s="88"/>
      <c r="U303" s="31" t="s">
        <v>76</v>
      </c>
      <c r="V303" s="83">
        <f t="shared" si="131"/>
        <v>4</v>
      </c>
    </row>
    <row r="304" spans="1:22" ht="18" customHeight="1" x14ac:dyDescent="0.35">
      <c r="A304" s="7">
        <f t="shared" si="133"/>
        <v>30</v>
      </c>
      <c r="B304" s="93" t="s">
        <v>94</v>
      </c>
      <c r="C304" s="94">
        <v>24</v>
      </c>
      <c r="D304" s="7" t="s">
        <v>57</v>
      </c>
      <c r="E304" s="170" t="s">
        <v>109</v>
      </c>
      <c r="F304" s="19" t="s">
        <v>65</v>
      </c>
      <c r="G304" s="19" t="s">
        <v>15</v>
      </c>
      <c r="H304" s="20">
        <v>0.5</v>
      </c>
      <c r="I304" s="20">
        <v>4.5</v>
      </c>
      <c r="J304" s="73">
        <f t="shared" ref="J304" si="143">H304*I304</f>
        <v>2.25</v>
      </c>
      <c r="K304" s="20"/>
      <c r="L304" s="20"/>
      <c r="M304" s="73"/>
      <c r="N304" s="73"/>
      <c r="O304" s="23">
        <v>1</v>
      </c>
      <c r="P304" s="21"/>
      <c r="Q304" s="23">
        <v>1</v>
      </c>
      <c r="R304" s="16">
        <f>O304*P304*Q304*J304</f>
        <v>0</v>
      </c>
      <c r="S304" s="24" t="s">
        <v>74</v>
      </c>
      <c r="T304" s="88"/>
      <c r="U304" s="31" t="s">
        <v>76</v>
      </c>
      <c r="V304" s="83">
        <f>O304*Q304*J304</f>
        <v>2.25</v>
      </c>
    </row>
    <row r="305" spans="1:22" ht="18" customHeight="1" x14ac:dyDescent="0.35">
      <c r="A305" s="7">
        <f t="shared" si="133"/>
        <v>31</v>
      </c>
      <c r="B305" s="93" t="s">
        <v>94</v>
      </c>
      <c r="C305" s="94">
        <v>24</v>
      </c>
      <c r="D305" s="7" t="s">
        <v>57</v>
      </c>
      <c r="E305" s="170" t="s">
        <v>109</v>
      </c>
      <c r="F305" s="19" t="s">
        <v>65</v>
      </c>
      <c r="G305" s="19" t="s">
        <v>27</v>
      </c>
      <c r="H305" s="20"/>
      <c r="I305" s="20"/>
      <c r="J305" s="73"/>
      <c r="K305" s="20">
        <v>0.57999999999999996</v>
      </c>
      <c r="L305" s="20">
        <v>4.5999999999999996</v>
      </c>
      <c r="M305" s="73">
        <f t="shared" ref="M305" si="144">K305*L305</f>
        <v>2.6679999999999997</v>
      </c>
      <c r="N305" s="97">
        <f>M305-(J304*Q304)</f>
        <v>0.41799999999999971</v>
      </c>
      <c r="O305" s="23">
        <v>1</v>
      </c>
      <c r="P305" s="21">
        <v>310</v>
      </c>
      <c r="Q305" s="23">
        <v>1</v>
      </c>
      <c r="R305" s="16">
        <f t="shared" si="130"/>
        <v>310</v>
      </c>
      <c r="S305" s="24" t="s">
        <v>41</v>
      </c>
      <c r="T305" s="88"/>
      <c r="U305" s="31" t="s">
        <v>76</v>
      </c>
      <c r="V305" s="83">
        <f t="shared" si="131"/>
        <v>1</v>
      </c>
    </row>
    <row r="306" spans="1:22" ht="18" customHeight="1" x14ac:dyDescent="0.35">
      <c r="A306" s="7">
        <f t="shared" si="133"/>
        <v>32</v>
      </c>
      <c r="B306" s="93" t="s">
        <v>94</v>
      </c>
      <c r="C306" s="94">
        <v>25</v>
      </c>
      <c r="D306" s="7" t="s">
        <v>57</v>
      </c>
      <c r="E306" s="170" t="s">
        <v>109</v>
      </c>
      <c r="F306" s="19" t="s">
        <v>92</v>
      </c>
      <c r="G306" s="19" t="s">
        <v>15</v>
      </c>
      <c r="H306" s="20">
        <v>0.2</v>
      </c>
      <c r="I306" s="20">
        <v>0.4</v>
      </c>
      <c r="J306" s="73">
        <f t="shared" ref="J306:J307" si="145">H306*I306</f>
        <v>8.0000000000000016E-2</v>
      </c>
      <c r="K306" s="20"/>
      <c r="L306" s="20"/>
      <c r="M306" s="73"/>
      <c r="N306" s="73"/>
      <c r="O306" s="23">
        <v>2</v>
      </c>
      <c r="P306" s="21"/>
      <c r="Q306" s="23">
        <v>4</v>
      </c>
      <c r="R306" s="16">
        <f t="shared" si="130"/>
        <v>0</v>
      </c>
      <c r="S306" s="24" t="s">
        <v>74</v>
      </c>
      <c r="T306" s="88"/>
      <c r="U306" s="31" t="s">
        <v>76</v>
      </c>
      <c r="V306" s="83">
        <f t="shared" si="131"/>
        <v>8</v>
      </c>
    </row>
    <row r="307" spans="1:22" ht="18" customHeight="1" x14ac:dyDescent="0.35">
      <c r="A307" s="7">
        <f t="shared" si="133"/>
        <v>33</v>
      </c>
      <c r="B307" s="93" t="s">
        <v>94</v>
      </c>
      <c r="C307" s="94">
        <v>26</v>
      </c>
      <c r="D307" s="7" t="s">
        <v>57</v>
      </c>
      <c r="E307" s="170" t="s">
        <v>109</v>
      </c>
      <c r="F307" s="19" t="s">
        <v>92</v>
      </c>
      <c r="G307" s="19" t="s">
        <v>62</v>
      </c>
      <c r="H307" s="20">
        <v>0.1</v>
      </c>
      <c r="I307" s="20">
        <v>0.1</v>
      </c>
      <c r="J307" s="73">
        <f t="shared" si="145"/>
        <v>1.0000000000000002E-2</v>
      </c>
      <c r="K307" s="20"/>
      <c r="L307" s="20"/>
      <c r="M307" s="73"/>
      <c r="N307" s="73"/>
      <c r="O307" s="23">
        <v>2</v>
      </c>
      <c r="P307" s="21"/>
      <c r="Q307" s="23">
        <v>1</v>
      </c>
      <c r="R307" s="16">
        <f t="shared" si="130"/>
        <v>0</v>
      </c>
      <c r="S307" s="24" t="s">
        <v>41</v>
      </c>
      <c r="T307" s="88"/>
      <c r="U307" s="31" t="s">
        <v>76</v>
      </c>
      <c r="V307" s="83">
        <f t="shared" si="131"/>
        <v>2</v>
      </c>
    </row>
    <row r="308" spans="1:22" ht="18" customHeight="1" x14ac:dyDescent="0.35">
      <c r="A308" s="7">
        <f t="shared" si="133"/>
        <v>34</v>
      </c>
      <c r="B308" s="93" t="s">
        <v>94</v>
      </c>
      <c r="C308" s="94">
        <v>26</v>
      </c>
      <c r="D308" s="7" t="s">
        <v>57</v>
      </c>
      <c r="E308" s="170" t="s">
        <v>109</v>
      </c>
      <c r="F308" s="19" t="s">
        <v>92</v>
      </c>
      <c r="G308" s="19" t="s">
        <v>27</v>
      </c>
      <c r="H308" s="20"/>
      <c r="I308" s="20"/>
      <c r="J308" s="73"/>
      <c r="K308" s="20">
        <v>0.4</v>
      </c>
      <c r="L308" s="20">
        <v>2</v>
      </c>
      <c r="M308" s="73">
        <f t="shared" ref="M308:M309" si="146">K308*L308</f>
        <v>0.8</v>
      </c>
      <c r="N308" s="97">
        <f>M308-(J307*Q307)-(J306*Q306)</f>
        <v>0.47</v>
      </c>
      <c r="O308" s="23">
        <v>2</v>
      </c>
      <c r="P308" s="21">
        <v>310</v>
      </c>
      <c r="Q308" s="23">
        <v>1</v>
      </c>
      <c r="R308" s="16">
        <f t="shared" si="130"/>
        <v>620</v>
      </c>
      <c r="S308" s="24" t="s">
        <v>41</v>
      </c>
      <c r="T308" s="88"/>
      <c r="U308" s="31" t="s">
        <v>76</v>
      </c>
      <c r="V308" s="83">
        <f t="shared" si="131"/>
        <v>2</v>
      </c>
    </row>
    <row r="309" spans="1:22" ht="18" customHeight="1" x14ac:dyDescent="0.35">
      <c r="A309" s="7">
        <f t="shared" si="133"/>
        <v>35</v>
      </c>
      <c r="B309" s="93" t="s">
        <v>94</v>
      </c>
      <c r="C309" s="94">
        <v>27</v>
      </c>
      <c r="D309" s="7" t="s">
        <v>57</v>
      </c>
      <c r="E309" s="170" t="s">
        <v>109</v>
      </c>
      <c r="F309" s="19" t="s">
        <v>93</v>
      </c>
      <c r="G309" s="19" t="s">
        <v>15</v>
      </c>
      <c r="H309" s="20">
        <v>0.5</v>
      </c>
      <c r="I309" s="20">
        <v>0.5</v>
      </c>
      <c r="J309" s="73">
        <f t="shared" ref="J309" si="147">H309*I309</f>
        <v>0.25</v>
      </c>
      <c r="K309" s="20">
        <v>0.55000000000000004</v>
      </c>
      <c r="L309" s="20">
        <v>0.55000000000000004</v>
      </c>
      <c r="M309" s="73">
        <f t="shared" si="146"/>
        <v>0.30250000000000005</v>
      </c>
      <c r="N309" s="73"/>
      <c r="O309" s="23">
        <v>2</v>
      </c>
      <c r="P309" s="21"/>
      <c r="Q309" s="23">
        <v>1</v>
      </c>
      <c r="R309" s="16">
        <f t="shared" si="130"/>
        <v>0</v>
      </c>
      <c r="S309" s="24" t="s">
        <v>40</v>
      </c>
      <c r="T309" s="88"/>
      <c r="U309" s="31" t="s">
        <v>76</v>
      </c>
      <c r="V309" s="83">
        <f t="shared" si="131"/>
        <v>2</v>
      </c>
    </row>
    <row r="310" spans="1:22" ht="18" customHeight="1" x14ac:dyDescent="0.35">
      <c r="U310" s="31" t="s">
        <v>76</v>
      </c>
    </row>
    <row r="311" spans="1:22" ht="18" customHeight="1" x14ac:dyDescent="0.35">
      <c r="A311" s="8" t="s">
        <v>75</v>
      </c>
      <c r="B311" s="92"/>
      <c r="C311" s="95"/>
      <c r="U311" s="31" t="s">
        <v>76</v>
      </c>
    </row>
    <row r="312" spans="1:22" ht="18" customHeight="1" x14ac:dyDescent="0.35">
      <c r="A312" s="7">
        <v>1</v>
      </c>
      <c r="B312" s="93" t="s">
        <v>95</v>
      </c>
      <c r="C312" s="94">
        <v>28</v>
      </c>
      <c r="D312" s="7" t="s">
        <v>57</v>
      </c>
      <c r="E312" s="170" t="s">
        <v>109</v>
      </c>
      <c r="F312" s="19" t="s">
        <v>90</v>
      </c>
      <c r="G312" s="19" t="s">
        <v>25</v>
      </c>
      <c r="H312" s="20" t="s">
        <v>30</v>
      </c>
      <c r="I312" s="20"/>
      <c r="J312" s="73"/>
      <c r="K312" s="20" t="s">
        <v>13</v>
      </c>
      <c r="L312" s="20"/>
      <c r="M312" s="73"/>
      <c r="N312" s="73"/>
      <c r="O312" s="23">
        <v>2</v>
      </c>
      <c r="P312" s="21"/>
      <c r="Q312" s="23">
        <v>1</v>
      </c>
      <c r="R312" s="16">
        <f t="shared" ref="R312:R344" si="148">O312*P312*Q312</f>
        <v>0</v>
      </c>
      <c r="S312" s="24" t="s">
        <v>43</v>
      </c>
      <c r="T312" s="35" t="s">
        <v>95</v>
      </c>
      <c r="U312" s="31" t="s">
        <v>76</v>
      </c>
      <c r="V312" s="83">
        <f t="shared" ref="V312:V344" si="149">O312*Q312</f>
        <v>2</v>
      </c>
    </row>
    <row r="313" spans="1:22" ht="18" customHeight="1" x14ac:dyDescent="0.35">
      <c r="A313" s="7">
        <f>A312+1</f>
        <v>2</v>
      </c>
      <c r="B313" s="93" t="s">
        <v>95</v>
      </c>
      <c r="C313" s="94">
        <v>29</v>
      </c>
      <c r="D313" s="7" t="s">
        <v>57</v>
      </c>
      <c r="E313" s="170" t="s">
        <v>109</v>
      </c>
      <c r="F313" s="19" t="s">
        <v>90</v>
      </c>
      <c r="G313" s="19" t="s">
        <v>26</v>
      </c>
      <c r="H313" s="20" t="s">
        <v>21</v>
      </c>
      <c r="I313" s="20"/>
      <c r="J313" s="73"/>
      <c r="K313" s="20" t="s">
        <v>48</v>
      </c>
      <c r="L313" s="20"/>
      <c r="M313" s="73"/>
      <c r="N313" s="73"/>
      <c r="O313" s="23">
        <v>2</v>
      </c>
      <c r="P313" s="21"/>
      <c r="Q313" s="23">
        <v>7</v>
      </c>
      <c r="R313" s="16">
        <f t="shared" si="148"/>
        <v>0</v>
      </c>
      <c r="S313" s="24" t="s">
        <v>43</v>
      </c>
      <c r="U313" s="31" t="s">
        <v>76</v>
      </c>
      <c r="V313" s="83">
        <f t="shared" si="149"/>
        <v>14</v>
      </c>
    </row>
    <row r="314" spans="1:22" ht="18" customHeight="1" x14ac:dyDescent="0.35">
      <c r="A314" s="7">
        <f t="shared" ref="A314:A344" si="150">A313+1</f>
        <v>3</v>
      </c>
      <c r="B314" s="93" t="s">
        <v>95</v>
      </c>
      <c r="C314" s="94">
        <v>30</v>
      </c>
      <c r="D314" s="7" t="s">
        <v>57</v>
      </c>
      <c r="E314" s="170" t="s">
        <v>109</v>
      </c>
      <c r="F314" s="19" t="s">
        <v>90</v>
      </c>
      <c r="G314" s="19" t="s">
        <v>25</v>
      </c>
      <c r="H314" s="20" t="s">
        <v>21</v>
      </c>
      <c r="I314" s="20"/>
      <c r="J314" s="73"/>
      <c r="K314" s="20" t="s">
        <v>48</v>
      </c>
      <c r="L314" s="20"/>
      <c r="M314" s="73"/>
      <c r="N314" s="73"/>
      <c r="O314" s="23">
        <v>2</v>
      </c>
      <c r="P314" s="21"/>
      <c r="Q314" s="23">
        <v>1</v>
      </c>
      <c r="R314" s="16">
        <f t="shared" si="148"/>
        <v>0</v>
      </c>
      <c r="S314" s="24" t="s">
        <v>43</v>
      </c>
      <c r="T314" s="88"/>
      <c r="U314" s="31" t="s">
        <v>76</v>
      </c>
      <c r="V314" s="83">
        <f t="shared" si="149"/>
        <v>2</v>
      </c>
    </row>
    <row r="315" spans="1:22" ht="18" customHeight="1" x14ac:dyDescent="0.35">
      <c r="A315" s="7">
        <f t="shared" si="150"/>
        <v>4</v>
      </c>
      <c r="B315" s="93" t="s">
        <v>95</v>
      </c>
      <c r="C315" s="94">
        <v>31</v>
      </c>
      <c r="D315" s="7" t="s">
        <v>57</v>
      </c>
      <c r="E315" s="170" t="s">
        <v>109</v>
      </c>
      <c r="F315" s="19" t="s">
        <v>90</v>
      </c>
      <c r="G315" s="19" t="s">
        <v>18</v>
      </c>
      <c r="H315" s="20" t="s">
        <v>21</v>
      </c>
      <c r="I315" s="20"/>
      <c r="J315" s="73"/>
      <c r="K315" s="20" t="s">
        <v>48</v>
      </c>
      <c r="L315" s="20"/>
      <c r="M315" s="73"/>
      <c r="N315" s="73"/>
      <c r="O315" s="23">
        <v>2</v>
      </c>
      <c r="P315" s="21"/>
      <c r="Q315" s="23">
        <v>3</v>
      </c>
      <c r="R315" s="16">
        <f t="shared" si="148"/>
        <v>0</v>
      </c>
      <c r="S315" s="24" t="s">
        <v>42</v>
      </c>
      <c r="T315" s="88"/>
      <c r="U315" s="31" t="s">
        <v>76</v>
      </c>
      <c r="V315" s="83">
        <f t="shared" si="149"/>
        <v>6</v>
      </c>
    </row>
    <row r="316" spans="1:22" ht="18" customHeight="1" x14ac:dyDescent="0.35">
      <c r="A316" s="7">
        <f t="shared" si="150"/>
        <v>5</v>
      </c>
      <c r="B316" s="93" t="s">
        <v>95</v>
      </c>
      <c r="C316" s="94">
        <v>32</v>
      </c>
      <c r="D316" s="7" t="s">
        <v>57</v>
      </c>
      <c r="E316" s="170" t="s">
        <v>109</v>
      </c>
      <c r="F316" s="19" t="s">
        <v>90</v>
      </c>
      <c r="G316" s="19" t="s">
        <v>18</v>
      </c>
      <c r="H316" s="20" t="s">
        <v>13</v>
      </c>
      <c r="I316" s="20"/>
      <c r="J316" s="73"/>
      <c r="K316" s="20" t="s">
        <v>28</v>
      </c>
      <c r="L316" s="20"/>
      <c r="M316" s="73"/>
      <c r="N316" s="73"/>
      <c r="O316" s="23">
        <v>2</v>
      </c>
      <c r="P316" s="21"/>
      <c r="Q316" s="23">
        <v>1</v>
      </c>
      <c r="R316" s="16">
        <f t="shared" si="148"/>
        <v>0</v>
      </c>
      <c r="S316" s="24" t="s">
        <v>42</v>
      </c>
      <c r="T316" s="88"/>
      <c r="U316" s="31" t="s">
        <v>76</v>
      </c>
      <c r="V316" s="83">
        <f t="shared" si="149"/>
        <v>2</v>
      </c>
    </row>
    <row r="317" spans="1:22" ht="18" customHeight="1" x14ac:dyDescent="0.35">
      <c r="A317" s="7">
        <f t="shared" si="150"/>
        <v>6</v>
      </c>
      <c r="B317" s="93" t="s">
        <v>95</v>
      </c>
      <c r="C317" s="94">
        <v>33</v>
      </c>
      <c r="D317" s="7" t="s">
        <v>57</v>
      </c>
      <c r="E317" s="170" t="s">
        <v>109</v>
      </c>
      <c r="F317" s="19" t="s">
        <v>90</v>
      </c>
      <c r="G317" s="19" t="s">
        <v>16</v>
      </c>
      <c r="H317" s="20" t="s">
        <v>21</v>
      </c>
      <c r="I317" s="20"/>
      <c r="J317" s="73">
        <v>1.7662499999999998E-2</v>
      </c>
      <c r="K317" s="20"/>
      <c r="L317" s="20"/>
      <c r="M317" s="73"/>
      <c r="N317" s="73"/>
      <c r="O317" s="23">
        <v>2</v>
      </c>
      <c r="P317" s="21"/>
      <c r="Q317" s="23">
        <v>2</v>
      </c>
      <c r="R317" s="16">
        <f t="shared" si="148"/>
        <v>0</v>
      </c>
      <c r="S317" s="24" t="s">
        <v>74</v>
      </c>
      <c r="T317" s="88"/>
      <c r="U317" s="31" t="s">
        <v>76</v>
      </c>
      <c r="V317" s="83">
        <f t="shared" si="149"/>
        <v>4</v>
      </c>
    </row>
    <row r="318" spans="1:22" ht="18" customHeight="1" x14ac:dyDescent="0.35">
      <c r="A318" s="7">
        <f t="shared" si="150"/>
        <v>7</v>
      </c>
      <c r="B318" s="93" t="s">
        <v>95</v>
      </c>
      <c r="C318" s="94">
        <v>33</v>
      </c>
      <c r="D318" s="7" t="s">
        <v>57</v>
      </c>
      <c r="E318" s="170" t="s">
        <v>109</v>
      </c>
      <c r="F318" s="19" t="s">
        <v>90</v>
      </c>
      <c r="G318" s="19" t="s">
        <v>27</v>
      </c>
      <c r="H318" s="20"/>
      <c r="I318" s="20"/>
      <c r="J318" s="73"/>
      <c r="K318" s="20">
        <v>0.4</v>
      </c>
      <c r="L318" s="20">
        <v>0.8</v>
      </c>
      <c r="M318" s="73">
        <f t="shared" ref="M318" si="151">K318*L318</f>
        <v>0.32000000000000006</v>
      </c>
      <c r="N318" s="97">
        <f>M318-(J317*Q317)</f>
        <v>0.28467500000000007</v>
      </c>
      <c r="O318" s="23">
        <v>2</v>
      </c>
      <c r="P318" s="21">
        <v>245</v>
      </c>
      <c r="Q318" s="23">
        <v>1</v>
      </c>
      <c r="R318" s="16">
        <f t="shared" si="148"/>
        <v>490</v>
      </c>
      <c r="S318" s="24" t="s">
        <v>41</v>
      </c>
      <c r="T318" s="88"/>
      <c r="U318" s="31" t="s">
        <v>76</v>
      </c>
      <c r="V318" s="83">
        <f t="shared" si="149"/>
        <v>2</v>
      </c>
    </row>
    <row r="319" spans="1:22" ht="18" customHeight="1" x14ac:dyDescent="0.35">
      <c r="A319" s="7">
        <f t="shared" si="150"/>
        <v>8</v>
      </c>
      <c r="B319" s="93" t="s">
        <v>95</v>
      </c>
      <c r="C319" s="94">
        <v>34</v>
      </c>
      <c r="D319" s="7" t="s">
        <v>57</v>
      </c>
      <c r="E319" s="170" t="s">
        <v>109</v>
      </c>
      <c r="F319" s="19" t="s">
        <v>91</v>
      </c>
      <c r="G319" s="19" t="s">
        <v>26</v>
      </c>
      <c r="H319" s="20" t="s">
        <v>21</v>
      </c>
      <c r="I319" s="20"/>
      <c r="J319" s="73">
        <v>1.7662499999999998E-2</v>
      </c>
      <c r="K319" s="20"/>
      <c r="L319" s="20"/>
      <c r="M319" s="73"/>
      <c r="N319" s="73"/>
      <c r="O319" s="23">
        <v>2</v>
      </c>
      <c r="P319" s="21"/>
      <c r="Q319" s="23">
        <v>2</v>
      </c>
      <c r="R319" s="16">
        <f t="shared" si="148"/>
        <v>0</v>
      </c>
      <c r="S319" s="24" t="s">
        <v>55</v>
      </c>
      <c r="T319" s="88"/>
      <c r="U319" s="31" t="s">
        <v>76</v>
      </c>
      <c r="V319" s="83">
        <f t="shared" si="149"/>
        <v>4</v>
      </c>
    </row>
    <row r="320" spans="1:22" ht="18" customHeight="1" x14ac:dyDescent="0.35">
      <c r="A320" s="7">
        <f t="shared" si="150"/>
        <v>9</v>
      </c>
      <c r="B320" s="93" t="s">
        <v>95</v>
      </c>
      <c r="C320" s="94">
        <v>34</v>
      </c>
      <c r="D320" s="7" t="s">
        <v>57</v>
      </c>
      <c r="E320" s="170" t="s">
        <v>109</v>
      </c>
      <c r="F320" s="19" t="s">
        <v>91</v>
      </c>
      <c r="G320" s="19" t="s">
        <v>27</v>
      </c>
      <c r="H320" s="20"/>
      <c r="I320" s="20"/>
      <c r="J320" s="73"/>
      <c r="K320" s="20">
        <v>0.48</v>
      </c>
      <c r="L320" s="20">
        <v>2.7</v>
      </c>
      <c r="M320" s="73">
        <f t="shared" ref="M320" si="152">K320*L320</f>
        <v>1.296</v>
      </c>
      <c r="N320" s="97">
        <f>M320-(J319*Q319)</f>
        <v>1.260675</v>
      </c>
      <c r="O320" s="23">
        <v>2</v>
      </c>
      <c r="P320" s="21">
        <v>450</v>
      </c>
      <c r="Q320" s="23">
        <v>1</v>
      </c>
      <c r="R320" s="16">
        <f>O320*P320*Q320*N320</f>
        <v>1134.6075000000001</v>
      </c>
      <c r="S320" s="24" t="s">
        <v>41</v>
      </c>
      <c r="T320" s="88"/>
      <c r="U320" s="31" t="s">
        <v>76</v>
      </c>
      <c r="V320" s="83">
        <f>O320*Q320*N320</f>
        <v>2.52135</v>
      </c>
    </row>
    <row r="321" spans="1:22" ht="18" customHeight="1" x14ac:dyDescent="0.35">
      <c r="A321" s="7">
        <f t="shared" si="150"/>
        <v>10</v>
      </c>
      <c r="B321" s="93" t="s">
        <v>95</v>
      </c>
      <c r="C321" s="94">
        <v>35</v>
      </c>
      <c r="D321" s="7" t="s">
        <v>57</v>
      </c>
      <c r="E321" s="170" t="s">
        <v>109</v>
      </c>
      <c r="F321" s="19" t="s">
        <v>65</v>
      </c>
      <c r="G321" s="19" t="s">
        <v>15</v>
      </c>
      <c r="H321" s="20">
        <v>0.2</v>
      </c>
      <c r="I321" s="20">
        <v>0.4</v>
      </c>
      <c r="J321" s="73">
        <f t="shared" ref="J321" si="153">H321*I321</f>
        <v>8.0000000000000016E-2</v>
      </c>
      <c r="K321" s="20"/>
      <c r="L321" s="20"/>
      <c r="M321" s="73"/>
      <c r="N321" s="73"/>
      <c r="O321" s="23">
        <v>2</v>
      </c>
      <c r="P321" s="21"/>
      <c r="Q321" s="23">
        <v>3</v>
      </c>
      <c r="R321" s="16">
        <f t="shared" si="148"/>
        <v>0</v>
      </c>
      <c r="S321" s="24" t="s">
        <v>74</v>
      </c>
      <c r="T321" s="88"/>
      <c r="U321" s="31" t="s">
        <v>76</v>
      </c>
      <c r="V321" s="83">
        <f t="shared" si="149"/>
        <v>6</v>
      </c>
    </row>
    <row r="322" spans="1:22" ht="18" customHeight="1" x14ac:dyDescent="0.35">
      <c r="A322" s="7">
        <f t="shared" si="150"/>
        <v>11</v>
      </c>
      <c r="B322" s="93" t="s">
        <v>95</v>
      </c>
      <c r="C322" s="94">
        <v>35</v>
      </c>
      <c r="D322" s="7" t="s">
        <v>57</v>
      </c>
      <c r="E322" s="170" t="s">
        <v>109</v>
      </c>
      <c r="F322" s="19" t="s">
        <v>65</v>
      </c>
      <c r="G322" s="19" t="s">
        <v>27</v>
      </c>
      <c r="H322" s="20"/>
      <c r="I322" s="20"/>
      <c r="J322" s="73"/>
      <c r="K322" s="20">
        <v>0.4</v>
      </c>
      <c r="L322" s="20">
        <v>1.7</v>
      </c>
      <c r="M322" s="73">
        <f t="shared" ref="M322" si="154">K322*L322</f>
        <v>0.68</v>
      </c>
      <c r="N322" s="97">
        <f>M322-(J321*Q321)</f>
        <v>0.44</v>
      </c>
      <c r="O322" s="23">
        <v>2</v>
      </c>
      <c r="P322" s="21">
        <v>310</v>
      </c>
      <c r="Q322" s="23">
        <v>1</v>
      </c>
      <c r="R322" s="16">
        <f t="shared" si="148"/>
        <v>620</v>
      </c>
      <c r="S322" s="24" t="s">
        <v>41</v>
      </c>
      <c r="T322" s="88"/>
      <c r="U322" s="31" t="s">
        <v>76</v>
      </c>
      <c r="V322" s="83">
        <f t="shared" si="149"/>
        <v>2</v>
      </c>
    </row>
    <row r="323" spans="1:22" ht="18" customHeight="1" x14ac:dyDescent="0.35">
      <c r="A323" s="7">
        <f t="shared" si="150"/>
        <v>12</v>
      </c>
      <c r="B323" s="93" t="s">
        <v>95</v>
      </c>
      <c r="C323" s="94">
        <v>36</v>
      </c>
      <c r="D323" s="7" t="s">
        <v>57</v>
      </c>
      <c r="E323" s="170" t="s">
        <v>109</v>
      </c>
      <c r="F323" s="19" t="s">
        <v>65</v>
      </c>
      <c r="G323" s="19" t="s">
        <v>18</v>
      </c>
      <c r="H323" s="20" t="s">
        <v>13</v>
      </c>
      <c r="I323" s="20"/>
      <c r="J323" s="73"/>
      <c r="K323" s="20" t="s">
        <v>28</v>
      </c>
      <c r="L323" s="20"/>
      <c r="M323" s="73"/>
      <c r="N323" s="73"/>
      <c r="O323" s="23">
        <v>2</v>
      </c>
      <c r="P323" s="21"/>
      <c r="Q323" s="23">
        <v>1</v>
      </c>
      <c r="R323" s="16">
        <f t="shared" si="148"/>
        <v>0</v>
      </c>
      <c r="S323" s="24" t="s">
        <v>42</v>
      </c>
      <c r="T323" s="88"/>
      <c r="U323" s="31" t="s">
        <v>76</v>
      </c>
      <c r="V323" s="83">
        <f t="shared" si="149"/>
        <v>2</v>
      </c>
    </row>
    <row r="324" spans="1:22" ht="18" customHeight="1" x14ac:dyDescent="0.35">
      <c r="A324" s="7">
        <f t="shared" si="150"/>
        <v>13</v>
      </c>
      <c r="B324" s="93" t="s">
        <v>95</v>
      </c>
      <c r="C324" s="94">
        <v>37</v>
      </c>
      <c r="D324" s="7" t="s">
        <v>57</v>
      </c>
      <c r="E324" s="170" t="s">
        <v>109</v>
      </c>
      <c r="F324" s="19" t="s">
        <v>65</v>
      </c>
      <c r="G324" s="19" t="s">
        <v>16</v>
      </c>
      <c r="H324" s="20" t="s">
        <v>21</v>
      </c>
      <c r="I324" s="20"/>
      <c r="J324" s="73"/>
      <c r="K324" s="20" t="s">
        <v>48</v>
      </c>
      <c r="L324" s="20"/>
      <c r="M324" s="73"/>
      <c r="N324" s="73"/>
      <c r="O324" s="23">
        <v>2</v>
      </c>
      <c r="P324" s="21"/>
      <c r="Q324" s="23">
        <v>2</v>
      </c>
      <c r="R324" s="16">
        <f t="shared" si="148"/>
        <v>0</v>
      </c>
      <c r="S324" s="24" t="s">
        <v>40</v>
      </c>
      <c r="T324" s="88"/>
      <c r="U324" s="31" t="s">
        <v>76</v>
      </c>
      <c r="V324" s="83">
        <f t="shared" si="149"/>
        <v>4</v>
      </c>
    </row>
    <row r="325" spans="1:22" ht="18" customHeight="1" x14ac:dyDescent="0.35">
      <c r="A325" s="7">
        <f t="shared" si="150"/>
        <v>14</v>
      </c>
      <c r="B325" s="93" t="s">
        <v>95</v>
      </c>
      <c r="C325" s="94">
        <v>38</v>
      </c>
      <c r="D325" s="7" t="s">
        <v>57</v>
      </c>
      <c r="E325" s="170" t="s">
        <v>109</v>
      </c>
      <c r="F325" s="19" t="s">
        <v>65</v>
      </c>
      <c r="G325" s="19" t="s">
        <v>26</v>
      </c>
      <c r="H325" s="20" t="s">
        <v>21</v>
      </c>
      <c r="I325" s="20"/>
      <c r="J325" s="73"/>
      <c r="K325" s="20" t="s">
        <v>48</v>
      </c>
      <c r="L325" s="20"/>
      <c r="M325" s="73"/>
      <c r="N325" s="73"/>
      <c r="O325" s="23">
        <v>2</v>
      </c>
      <c r="P325" s="21"/>
      <c r="Q325" s="23">
        <v>2</v>
      </c>
      <c r="R325" s="16">
        <f t="shared" si="148"/>
        <v>0</v>
      </c>
      <c r="S325" s="24" t="s">
        <v>43</v>
      </c>
      <c r="T325" s="88"/>
      <c r="U325" s="31" t="s">
        <v>76</v>
      </c>
      <c r="V325" s="83">
        <f t="shared" si="149"/>
        <v>4</v>
      </c>
    </row>
    <row r="326" spans="1:22" ht="18" customHeight="1" x14ac:dyDescent="0.35">
      <c r="A326" s="7">
        <f t="shared" si="150"/>
        <v>15</v>
      </c>
      <c r="B326" s="93" t="s">
        <v>95</v>
      </c>
      <c r="C326" s="94">
        <v>39</v>
      </c>
      <c r="D326" s="7" t="s">
        <v>57</v>
      </c>
      <c r="E326" s="170" t="s">
        <v>109</v>
      </c>
      <c r="F326" s="19" t="s">
        <v>65</v>
      </c>
      <c r="G326" s="19" t="s">
        <v>24</v>
      </c>
      <c r="H326" s="20" t="s">
        <v>30</v>
      </c>
      <c r="I326" s="20"/>
      <c r="J326" s="73"/>
      <c r="K326" s="20" t="s">
        <v>63</v>
      </c>
      <c r="L326" s="20"/>
      <c r="M326" s="73"/>
      <c r="N326" s="73"/>
      <c r="O326" s="23">
        <v>2</v>
      </c>
      <c r="P326" s="21"/>
      <c r="Q326" s="23">
        <v>2</v>
      </c>
      <c r="R326" s="16">
        <f t="shared" si="148"/>
        <v>0</v>
      </c>
      <c r="S326" s="24" t="s">
        <v>40</v>
      </c>
      <c r="T326" s="88"/>
      <c r="U326" s="31" t="s">
        <v>76</v>
      </c>
      <c r="V326" s="83">
        <f t="shared" si="149"/>
        <v>4</v>
      </c>
    </row>
    <row r="327" spans="1:22" ht="18" customHeight="1" x14ac:dyDescent="0.35">
      <c r="A327" s="7">
        <f t="shared" si="150"/>
        <v>16</v>
      </c>
      <c r="B327" s="93" t="s">
        <v>95</v>
      </c>
      <c r="C327" s="94">
        <v>40</v>
      </c>
      <c r="D327" s="7" t="s">
        <v>57</v>
      </c>
      <c r="E327" s="170" t="s">
        <v>109</v>
      </c>
      <c r="F327" s="19" t="s">
        <v>65</v>
      </c>
      <c r="G327" s="19" t="s">
        <v>26</v>
      </c>
      <c r="H327" s="20" t="s">
        <v>21</v>
      </c>
      <c r="I327" s="20"/>
      <c r="J327" s="73">
        <v>1.7662499999999998E-2</v>
      </c>
      <c r="K327" s="20"/>
      <c r="L327" s="20"/>
      <c r="M327" s="73"/>
      <c r="N327" s="73"/>
      <c r="O327" s="23">
        <v>1</v>
      </c>
      <c r="P327" s="21"/>
      <c r="Q327" s="23">
        <v>4</v>
      </c>
      <c r="R327" s="16">
        <f t="shared" si="148"/>
        <v>0</v>
      </c>
      <c r="S327" s="24" t="s">
        <v>55</v>
      </c>
      <c r="T327" s="88"/>
      <c r="U327" s="31" t="s">
        <v>76</v>
      </c>
      <c r="V327" s="83">
        <f t="shared" si="149"/>
        <v>4</v>
      </c>
    </row>
    <row r="328" spans="1:22" ht="18" customHeight="1" x14ac:dyDescent="0.35">
      <c r="A328" s="7">
        <f t="shared" si="150"/>
        <v>17</v>
      </c>
      <c r="B328" s="93" t="s">
        <v>95</v>
      </c>
      <c r="C328" s="94">
        <v>41</v>
      </c>
      <c r="D328" s="7" t="s">
        <v>57</v>
      </c>
      <c r="E328" s="170" t="s">
        <v>109</v>
      </c>
      <c r="F328" s="19" t="s">
        <v>65</v>
      </c>
      <c r="G328" s="19" t="s">
        <v>26</v>
      </c>
      <c r="H328" s="20" t="s">
        <v>28</v>
      </c>
      <c r="I328" s="20"/>
      <c r="J328" s="73">
        <v>7.8500000000000011E-3</v>
      </c>
      <c r="K328" s="20"/>
      <c r="L328" s="20"/>
      <c r="M328" s="73"/>
      <c r="N328" s="73"/>
      <c r="O328" s="23">
        <v>1</v>
      </c>
      <c r="P328" s="21"/>
      <c r="Q328" s="23">
        <v>1</v>
      </c>
      <c r="R328" s="16">
        <f t="shared" si="148"/>
        <v>0</v>
      </c>
      <c r="S328" s="24" t="s">
        <v>55</v>
      </c>
      <c r="T328" s="88"/>
      <c r="U328" s="31" t="s">
        <v>76</v>
      </c>
      <c r="V328" s="83">
        <f t="shared" si="149"/>
        <v>1</v>
      </c>
    </row>
    <row r="329" spans="1:22" ht="18" customHeight="1" x14ac:dyDescent="0.35">
      <c r="A329" s="7">
        <f t="shared" si="150"/>
        <v>18</v>
      </c>
      <c r="B329" s="93" t="s">
        <v>95</v>
      </c>
      <c r="C329" s="94">
        <v>42</v>
      </c>
      <c r="D329" s="7" t="s">
        <v>57</v>
      </c>
      <c r="E329" s="170" t="s">
        <v>109</v>
      </c>
      <c r="F329" s="19" t="s">
        <v>65</v>
      </c>
      <c r="G329" s="19" t="s">
        <v>16</v>
      </c>
      <c r="H329" s="20" t="s">
        <v>21</v>
      </c>
      <c r="I329" s="20"/>
      <c r="J329" s="73">
        <v>1.7662499999999998E-2</v>
      </c>
      <c r="K329" s="20"/>
      <c r="L329" s="20"/>
      <c r="M329" s="73"/>
      <c r="N329" s="73"/>
      <c r="O329" s="23">
        <v>1</v>
      </c>
      <c r="P329" s="21"/>
      <c r="Q329" s="23">
        <v>2</v>
      </c>
      <c r="R329" s="16">
        <f t="shared" si="148"/>
        <v>0</v>
      </c>
      <c r="S329" s="24" t="s">
        <v>74</v>
      </c>
      <c r="T329" s="88"/>
      <c r="U329" s="31" t="s">
        <v>76</v>
      </c>
      <c r="V329" s="83">
        <f t="shared" si="149"/>
        <v>2</v>
      </c>
    </row>
    <row r="330" spans="1:22" ht="18" customHeight="1" x14ac:dyDescent="0.35">
      <c r="A330" s="7">
        <f t="shared" si="150"/>
        <v>19</v>
      </c>
      <c r="B330" s="93" t="s">
        <v>95</v>
      </c>
      <c r="C330" s="94">
        <v>43</v>
      </c>
      <c r="D330" s="7" t="s">
        <v>57</v>
      </c>
      <c r="E330" s="170" t="s">
        <v>109</v>
      </c>
      <c r="F330" s="19" t="s">
        <v>65</v>
      </c>
      <c r="G330" s="19" t="s">
        <v>104</v>
      </c>
      <c r="H330" s="20" t="s">
        <v>21</v>
      </c>
      <c r="I330" s="20"/>
      <c r="J330" s="73">
        <v>1.7662499999999998E-2</v>
      </c>
      <c r="K330" s="20"/>
      <c r="L330" s="20"/>
      <c r="M330" s="73"/>
      <c r="N330" s="73"/>
      <c r="O330" s="23">
        <v>1</v>
      </c>
      <c r="P330" s="21"/>
      <c r="Q330" s="23">
        <v>2</v>
      </c>
      <c r="R330" s="16">
        <f t="shared" si="148"/>
        <v>0</v>
      </c>
      <c r="S330" s="24" t="s">
        <v>41</v>
      </c>
      <c r="T330" s="88"/>
      <c r="U330" s="31" t="s">
        <v>76</v>
      </c>
      <c r="V330" s="83">
        <f t="shared" si="149"/>
        <v>2</v>
      </c>
    </row>
    <row r="331" spans="1:22" ht="18" customHeight="1" x14ac:dyDescent="0.35">
      <c r="A331" s="7">
        <f t="shared" si="150"/>
        <v>20</v>
      </c>
      <c r="B331" s="93" t="s">
        <v>95</v>
      </c>
      <c r="C331" s="94">
        <v>44</v>
      </c>
      <c r="D331" s="7" t="s">
        <v>57</v>
      </c>
      <c r="E331" s="170" t="s">
        <v>109</v>
      </c>
      <c r="F331" s="19" t="s">
        <v>65</v>
      </c>
      <c r="G331" s="19" t="s">
        <v>61</v>
      </c>
      <c r="H331" s="20">
        <v>0.05</v>
      </c>
      <c r="I331" s="20">
        <v>0.3</v>
      </c>
      <c r="J331" s="73">
        <f t="shared" ref="J331" si="155">H331*I331</f>
        <v>1.4999999999999999E-2</v>
      </c>
      <c r="K331" s="20"/>
      <c r="L331" s="20"/>
      <c r="M331" s="73"/>
      <c r="N331" s="73"/>
      <c r="O331" s="23">
        <v>1</v>
      </c>
      <c r="P331" s="21"/>
      <c r="Q331" s="23">
        <v>2</v>
      </c>
      <c r="R331" s="16">
        <f t="shared" si="148"/>
        <v>0</v>
      </c>
      <c r="S331" s="24" t="s">
        <v>41</v>
      </c>
      <c r="T331" s="88"/>
      <c r="U331" s="31" t="s">
        <v>76</v>
      </c>
      <c r="V331" s="83">
        <f t="shared" si="149"/>
        <v>2</v>
      </c>
    </row>
    <row r="332" spans="1:22" ht="18" customHeight="1" x14ac:dyDescent="0.35">
      <c r="A332" s="7">
        <f t="shared" si="150"/>
        <v>21</v>
      </c>
      <c r="B332" s="93" t="s">
        <v>95</v>
      </c>
      <c r="C332" s="94">
        <v>44</v>
      </c>
      <c r="D332" s="7" t="s">
        <v>57</v>
      </c>
      <c r="E332" s="170" t="s">
        <v>109</v>
      </c>
      <c r="F332" s="19" t="s">
        <v>65</v>
      </c>
      <c r="G332" s="19" t="s">
        <v>27</v>
      </c>
      <c r="H332" s="20"/>
      <c r="I332" s="20"/>
      <c r="J332" s="73"/>
      <c r="K332" s="20">
        <v>0.76</v>
      </c>
      <c r="L332" s="20">
        <v>1.9</v>
      </c>
      <c r="M332" s="73">
        <f t="shared" ref="M332" si="156">K332*L332</f>
        <v>1.444</v>
      </c>
      <c r="N332" s="97">
        <f>M332-(J331*Q331)-(J330*Q330)-(J329*Q329)-(J328*Q328)-(J327*Q327)</f>
        <v>1.26485</v>
      </c>
      <c r="O332" s="23">
        <v>1</v>
      </c>
      <c r="P332" s="21">
        <v>450</v>
      </c>
      <c r="Q332" s="23">
        <v>1</v>
      </c>
      <c r="R332" s="16">
        <f>O332*P332*Q332*N332</f>
        <v>569.1825</v>
      </c>
      <c r="S332" s="24" t="s">
        <v>41</v>
      </c>
      <c r="T332" s="88"/>
      <c r="U332" s="31" t="s">
        <v>76</v>
      </c>
      <c r="V332" s="83">
        <f>O332*Q332*N332</f>
        <v>1.26485</v>
      </c>
    </row>
    <row r="333" spans="1:22" ht="18" customHeight="1" x14ac:dyDescent="0.35">
      <c r="A333" s="7">
        <f t="shared" si="150"/>
        <v>22</v>
      </c>
      <c r="B333" s="93" t="s">
        <v>95</v>
      </c>
      <c r="C333" s="94">
        <v>45</v>
      </c>
      <c r="D333" s="7" t="s">
        <v>57</v>
      </c>
      <c r="E333" s="170" t="s">
        <v>109</v>
      </c>
      <c r="F333" s="19" t="s">
        <v>65</v>
      </c>
      <c r="G333" s="19" t="s">
        <v>15</v>
      </c>
      <c r="H333" s="20">
        <v>1.05</v>
      </c>
      <c r="I333" s="20">
        <v>1.6</v>
      </c>
      <c r="J333" s="73">
        <f t="shared" ref="J333" si="157">H333*I333</f>
        <v>1.6800000000000002</v>
      </c>
      <c r="K333" s="20"/>
      <c r="L333" s="20"/>
      <c r="M333" s="73"/>
      <c r="N333" s="73"/>
      <c r="O333" s="23">
        <v>1</v>
      </c>
      <c r="P333" s="21"/>
      <c r="Q333" s="23">
        <v>1</v>
      </c>
      <c r="R333" s="16">
        <f>O333*P333*Q333*J333</f>
        <v>0</v>
      </c>
      <c r="S333" s="24" t="s">
        <v>74</v>
      </c>
      <c r="T333" s="88"/>
      <c r="U333" s="31" t="s">
        <v>76</v>
      </c>
      <c r="V333" s="83">
        <f>O333*Q333*J333</f>
        <v>1.6800000000000002</v>
      </c>
    </row>
    <row r="334" spans="1:22" ht="18" customHeight="1" x14ac:dyDescent="0.35">
      <c r="A334" s="7">
        <f t="shared" si="150"/>
        <v>23</v>
      </c>
      <c r="B334" s="93" t="s">
        <v>95</v>
      </c>
      <c r="C334" s="94">
        <v>46</v>
      </c>
      <c r="D334" s="7" t="s">
        <v>57</v>
      </c>
      <c r="E334" s="170" t="s">
        <v>109</v>
      </c>
      <c r="F334" s="19" t="s">
        <v>65</v>
      </c>
      <c r="G334" s="19" t="s">
        <v>16</v>
      </c>
      <c r="H334" s="20" t="s">
        <v>21</v>
      </c>
      <c r="I334" s="20"/>
      <c r="J334" s="73">
        <v>1.7662499999999998E-2</v>
      </c>
      <c r="K334" s="20"/>
      <c r="L334" s="20"/>
      <c r="M334" s="73"/>
      <c r="N334" s="73"/>
      <c r="O334" s="23">
        <v>1</v>
      </c>
      <c r="P334" s="21"/>
      <c r="Q334" s="23">
        <v>2</v>
      </c>
      <c r="R334" s="16">
        <f t="shared" si="148"/>
        <v>0</v>
      </c>
      <c r="S334" s="24" t="s">
        <v>74</v>
      </c>
      <c r="T334" s="88"/>
      <c r="U334" s="31" t="s">
        <v>76</v>
      </c>
      <c r="V334" s="83">
        <f t="shared" si="149"/>
        <v>2</v>
      </c>
    </row>
    <row r="335" spans="1:22" ht="18" customHeight="1" x14ac:dyDescent="0.35">
      <c r="A335" s="7">
        <f t="shared" si="150"/>
        <v>24</v>
      </c>
      <c r="B335" s="93" t="s">
        <v>95</v>
      </c>
      <c r="C335" s="94">
        <v>46</v>
      </c>
      <c r="D335" s="7" t="s">
        <v>57</v>
      </c>
      <c r="E335" s="170" t="s">
        <v>109</v>
      </c>
      <c r="F335" s="19" t="s">
        <v>65</v>
      </c>
      <c r="G335" s="19" t="s">
        <v>27</v>
      </c>
      <c r="H335" s="20"/>
      <c r="I335" s="20"/>
      <c r="J335" s="73"/>
      <c r="K335" s="20">
        <v>1.6</v>
      </c>
      <c r="L335" s="20">
        <v>1.75</v>
      </c>
      <c r="M335" s="73">
        <f t="shared" ref="M335" si="158">K335*L335</f>
        <v>2.8000000000000003</v>
      </c>
      <c r="N335" s="97">
        <f>M335-(J334*Q334)-(J333*Q333)</f>
        <v>1.0846750000000003</v>
      </c>
      <c r="O335" s="23">
        <v>1</v>
      </c>
      <c r="P335" s="21">
        <v>450</v>
      </c>
      <c r="Q335" s="23">
        <v>1</v>
      </c>
      <c r="R335" s="16">
        <f>O335*P335*Q335*N335</f>
        <v>488.1037500000001</v>
      </c>
      <c r="S335" s="24" t="s">
        <v>41</v>
      </c>
      <c r="T335" s="88"/>
      <c r="U335" s="31" t="s">
        <v>76</v>
      </c>
      <c r="V335" s="83">
        <f>O335*Q335*N335</f>
        <v>1.0846750000000003</v>
      </c>
    </row>
    <row r="336" spans="1:22" ht="18" customHeight="1" x14ac:dyDescent="0.35">
      <c r="A336" s="7">
        <f t="shared" si="150"/>
        <v>25</v>
      </c>
      <c r="B336" s="93" t="s">
        <v>95</v>
      </c>
      <c r="C336" s="94">
        <v>47</v>
      </c>
      <c r="D336" s="7" t="s">
        <v>57</v>
      </c>
      <c r="E336" s="170" t="s">
        <v>109</v>
      </c>
      <c r="F336" s="19" t="s">
        <v>80</v>
      </c>
      <c r="G336" s="19" t="s">
        <v>61</v>
      </c>
      <c r="H336" s="20">
        <v>0.05</v>
      </c>
      <c r="I336" s="20">
        <v>0.3</v>
      </c>
      <c r="J336" s="73">
        <f t="shared" ref="J336:J337" si="159">H336*I336</f>
        <v>1.4999999999999999E-2</v>
      </c>
      <c r="K336" s="20"/>
      <c r="L336" s="20"/>
      <c r="M336" s="73"/>
      <c r="N336" s="73"/>
      <c r="O336" s="23">
        <v>2</v>
      </c>
      <c r="P336" s="21"/>
      <c r="Q336" s="23">
        <v>1</v>
      </c>
      <c r="R336" s="16">
        <f t="shared" si="148"/>
        <v>0</v>
      </c>
      <c r="S336" s="24" t="s">
        <v>41</v>
      </c>
      <c r="T336" s="88"/>
      <c r="U336" s="31" t="s">
        <v>76</v>
      </c>
      <c r="V336" s="83">
        <f t="shared" si="149"/>
        <v>2</v>
      </c>
    </row>
    <row r="337" spans="1:22" ht="18" customHeight="1" x14ac:dyDescent="0.35">
      <c r="A337" s="7">
        <f t="shared" si="150"/>
        <v>26</v>
      </c>
      <c r="B337" s="93" t="s">
        <v>95</v>
      </c>
      <c r="C337" s="94">
        <v>48</v>
      </c>
      <c r="D337" s="7" t="s">
        <v>57</v>
      </c>
      <c r="E337" s="170" t="s">
        <v>109</v>
      </c>
      <c r="F337" s="19" t="s">
        <v>80</v>
      </c>
      <c r="G337" s="19" t="s">
        <v>62</v>
      </c>
      <c r="H337" s="20">
        <v>0.15</v>
      </c>
      <c r="I337" s="20">
        <v>0.15</v>
      </c>
      <c r="J337" s="73">
        <f t="shared" si="159"/>
        <v>2.2499999999999999E-2</v>
      </c>
      <c r="K337" s="20"/>
      <c r="L337" s="20"/>
      <c r="M337" s="73"/>
      <c r="N337" s="73"/>
      <c r="O337" s="23">
        <v>2</v>
      </c>
      <c r="P337" s="21"/>
      <c r="Q337" s="23">
        <v>2</v>
      </c>
      <c r="R337" s="16">
        <f t="shared" si="148"/>
        <v>0</v>
      </c>
      <c r="S337" s="24" t="s">
        <v>41</v>
      </c>
      <c r="T337" s="88"/>
      <c r="U337" s="31" t="s">
        <v>76</v>
      </c>
      <c r="V337" s="83">
        <f t="shared" si="149"/>
        <v>4</v>
      </c>
    </row>
    <row r="338" spans="1:22" ht="18" customHeight="1" x14ac:dyDescent="0.35">
      <c r="A338" s="7">
        <f t="shared" si="150"/>
        <v>27</v>
      </c>
      <c r="B338" s="93" t="s">
        <v>95</v>
      </c>
      <c r="C338" s="94">
        <v>49</v>
      </c>
      <c r="D338" s="7" t="s">
        <v>57</v>
      </c>
      <c r="E338" s="170" t="s">
        <v>109</v>
      </c>
      <c r="F338" s="19" t="s">
        <v>80</v>
      </c>
      <c r="G338" s="19" t="s">
        <v>62</v>
      </c>
      <c r="H338" s="20">
        <v>0.05</v>
      </c>
      <c r="I338" s="20">
        <v>0.05</v>
      </c>
      <c r="J338" s="73">
        <v>0.01</v>
      </c>
      <c r="K338" s="20"/>
      <c r="L338" s="20"/>
      <c r="M338" s="73"/>
      <c r="N338" s="73"/>
      <c r="O338" s="23">
        <v>2</v>
      </c>
      <c r="P338" s="21"/>
      <c r="Q338" s="23">
        <v>1</v>
      </c>
      <c r="R338" s="16">
        <f t="shared" si="148"/>
        <v>0</v>
      </c>
      <c r="S338" s="24" t="s">
        <v>41</v>
      </c>
      <c r="T338" s="88"/>
      <c r="U338" s="31" t="s">
        <v>76</v>
      </c>
      <c r="V338" s="83">
        <f t="shared" si="149"/>
        <v>2</v>
      </c>
    </row>
    <row r="339" spans="1:22" ht="18" customHeight="1" x14ac:dyDescent="0.35">
      <c r="A339" s="7">
        <f t="shared" si="150"/>
        <v>28</v>
      </c>
      <c r="B339" s="93" t="s">
        <v>95</v>
      </c>
      <c r="C339" s="94">
        <v>49</v>
      </c>
      <c r="D339" s="7" t="s">
        <v>57</v>
      </c>
      <c r="E339" s="170" t="s">
        <v>109</v>
      </c>
      <c r="F339" s="19" t="s">
        <v>80</v>
      </c>
      <c r="G339" s="19" t="s">
        <v>27</v>
      </c>
      <c r="H339" s="20"/>
      <c r="I339" s="20"/>
      <c r="J339" s="73"/>
      <c r="K339" s="20">
        <v>0.4</v>
      </c>
      <c r="L339" s="20">
        <v>0.4</v>
      </c>
      <c r="M339" s="73">
        <f t="shared" ref="M339" si="160">K339*L339</f>
        <v>0.16000000000000003</v>
      </c>
      <c r="N339" s="97">
        <f>M339-(J338*Q338)-(J337*Q337)-(J336*Q336)</f>
        <v>9.0000000000000024E-2</v>
      </c>
      <c r="O339" s="23">
        <v>2</v>
      </c>
      <c r="P339" s="21">
        <v>95</v>
      </c>
      <c r="Q339" s="23">
        <v>1</v>
      </c>
      <c r="R339" s="16">
        <f t="shared" si="148"/>
        <v>190</v>
      </c>
      <c r="S339" s="24" t="s">
        <v>41</v>
      </c>
      <c r="T339" s="88"/>
      <c r="U339" s="31" t="s">
        <v>76</v>
      </c>
      <c r="V339" s="83">
        <f t="shared" si="149"/>
        <v>2</v>
      </c>
    </row>
    <row r="340" spans="1:22" ht="18" customHeight="1" x14ac:dyDescent="0.35">
      <c r="A340" s="7">
        <f t="shared" si="150"/>
        <v>29</v>
      </c>
      <c r="B340" s="93" t="s">
        <v>95</v>
      </c>
      <c r="C340" s="94">
        <v>50</v>
      </c>
      <c r="D340" s="7" t="s">
        <v>57</v>
      </c>
      <c r="E340" s="170" t="s">
        <v>109</v>
      </c>
      <c r="F340" s="19" t="s">
        <v>80</v>
      </c>
      <c r="G340" s="19" t="s">
        <v>18</v>
      </c>
      <c r="H340" s="20" t="s">
        <v>21</v>
      </c>
      <c r="I340" s="20"/>
      <c r="J340" s="73"/>
      <c r="K340" s="20" t="s">
        <v>48</v>
      </c>
      <c r="L340" s="20"/>
      <c r="M340" s="73"/>
      <c r="N340" s="73"/>
      <c r="O340" s="23">
        <v>2</v>
      </c>
      <c r="P340" s="21"/>
      <c r="Q340" s="23">
        <v>1</v>
      </c>
      <c r="R340" s="16">
        <f t="shared" si="148"/>
        <v>0</v>
      </c>
      <c r="S340" s="24" t="s">
        <v>42</v>
      </c>
      <c r="T340" s="88"/>
      <c r="U340" s="31" t="s">
        <v>76</v>
      </c>
      <c r="V340" s="83">
        <f t="shared" si="149"/>
        <v>2</v>
      </c>
    </row>
    <row r="341" spans="1:22" ht="18" customHeight="1" x14ac:dyDescent="0.35">
      <c r="A341" s="7">
        <f t="shared" si="150"/>
        <v>30</v>
      </c>
      <c r="B341" s="93" t="s">
        <v>95</v>
      </c>
      <c r="C341" s="94">
        <v>51</v>
      </c>
      <c r="D341" s="7" t="s">
        <v>57</v>
      </c>
      <c r="E341" s="170" t="s">
        <v>109</v>
      </c>
      <c r="F341" s="19" t="s">
        <v>80</v>
      </c>
      <c r="G341" s="19" t="s">
        <v>18</v>
      </c>
      <c r="H341" s="20" t="s">
        <v>17</v>
      </c>
      <c r="I341" s="20"/>
      <c r="J341" s="73"/>
      <c r="K341" s="20" t="s">
        <v>31</v>
      </c>
      <c r="L341" s="20"/>
      <c r="M341" s="73"/>
      <c r="N341" s="73"/>
      <c r="O341" s="23">
        <v>2</v>
      </c>
      <c r="P341" s="21"/>
      <c r="Q341" s="23">
        <v>1</v>
      </c>
      <c r="R341" s="16">
        <f t="shared" si="148"/>
        <v>0</v>
      </c>
      <c r="S341" s="24" t="s">
        <v>42</v>
      </c>
      <c r="T341" s="88"/>
      <c r="U341" s="31" t="s">
        <v>76</v>
      </c>
      <c r="V341" s="83">
        <f t="shared" si="149"/>
        <v>2</v>
      </c>
    </row>
    <row r="342" spans="1:22" ht="18" customHeight="1" x14ac:dyDescent="0.35">
      <c r="A342" s="7">
        <f t="shared" si="150"/>
        <v>31</v>
      </c>
      <c r="B342" s="93" t="s">
        <v>95</v>
      </c>
      <c r="C342" s="94">
        <v>52</v>
      </c>
      <c r="D342" s="7" t="s">
        <v>57</v>
      </c>
      <c r="E342" s="170" t="s">
        <v>109</v>
      </c>
      <c r="F342" s="19" t="s">
        <v>80</v>
      </c>
      <c r="G342" s="19" t="s">
        <v>18</v>
      </c>
      <c r="H342" s="20" t="s">
        <v>13</v>
      </c>
      <c r="I342" s="20"/>
      <c r="J342" s="73"/>
      <c r="K342" s="20" t="s">
        <v>28</v>
      </c>
      <c r="L342" s="20"/>
      <c r="M342" s="73"/>
      <c r="N342" s="73"/>
      <c r="O342" s="23">
        <v>2</v>
      </c>
      <c r="P342" s="21"/>
      <c r="Q342" s="23">
        <v>1</v>
      </c>
      <c r="R342" s="16">
        <f t="shared" si="148"/>
        <v>0</v>
      </c>
      <c r="S342" s="24" t="s">
        <v>42</v>
      </c>
      <c r="T342" s="88"/>
      <c r="U342" s="31" t="s">
        <v>76</v>
      </c>
      <c r="V342" s="83">
        <f t="shared" si="149"/>
        <v>2</v>
      </c>
    </row>
    <row r="343" spans="1:22" ht="18" customHeight="1" x14ac:dyDescent="0.35">
      <c r="A343" s="7">
        <f t="shared" si="150"/>
        <v>32</v>
      </c>
      <c r="B343" s="93" t="s">
        <v>95</v>
      </c>
      <c r="C343" s="94">
        <v>53</v>
      </c>
      <c r="D343" s="7" t="s">
        <v>57</v>
      </c>
      <c r="E343" s="170" t="s">
        <v>109</v>
      </c>
      <c r="F343" s="19" t="s">
        <v>80</v>
      </c>
      <c r="G343" s="19" t="s">
        <v>25</v>
      </c>
      <c r="H343" s="20" t="s">
        <v>19</v>
      </c>
      <c r="I343" s="20"/>
      <c r="J343" s="73"/>
      <c r="K343" s="20" t="s">
        <v>13</v>
      </c>
      <c r="L343" s="20"/>
      <c r="M343" s="73"/>
      <c r="N343" s="73"/>
      <c r="O343" s="23">
        <v>1</v>
      </c>
      <c r="P343" s="21"/>
      <c r="Q343" s="23">
        <v>1</v>
      </c>
      <c r="R343" s="16">
        <f t="shared" si="148"/>
        <v>0</v>
      </c>
      <c r="S343" s="24" t="s">
        <v>43</v>
      </c>
      <c r="T343" s="88"/>
      <c r="U343" s="31" t="s">
        <v>76</v>
      </c>
      <c r="V343" s="83">
        <f t="shared" si="149"/>
        <v>1</v>
      </c>
    </row>
    <row r="344" spans="1:22" ht="18" customHeight="1" x14ac:dyDescent="0.35">
      <c r="A344" s="7">
        <f t="shared" si="150"/>
        <v>33</v>
      </c>
      <c r="B344" s="93" t="s">
        <v>95</v>
      </c>
      <c r="C344" s="94">
        <v>54</v>
      </c>
      <c r="D344" s="7" t="s">
        <v>57</v>
      </c>
      <c r="E344" s="170" t="s">
        <v>109</v>
      </c>
      <c r="F344" s="19" t="s">
        <v>80</v>
      </c>
      <c r="G344" s="19" t="s">
        <v>16</v>
      </c>
      <c r="H344" s="20" t="s">
        <v>21</v>
      </c>
      <c r="I344" s="20"/>
      <c r="J344" s="73"/>
      <c r="K344" s="20" t="s">
        <v>48</v>
      </c>
      <c r="L344" s="20"/>
      <c r="M344" s="73"/>
      <c r="N344" s="73"/>
      <c r="O344" s="23">
        <v>1</v>
      </c>
      <c r="P344" s="21"/>
      <c r="Q344" s="23">
        <v>2</v>
      </c>
      <c r="R344" s="16">
        <f t="shared" si="148"/>
        <v>0</v>
      </c>
      <c r="S344" s="24" t="s">
        <v>40</v>
      </c>
      <c r="T344" s="88"/>
      <c r="U344" s="31" t="s">
        <v>76</v>
      </c>
      <c r="V344" s="83">
        <f t="shared" si="149"/>
        <v>2</v>
      </c>
    </row>
    <row r="345" spans="1:22" ht="18" customHeight="1" x14ac:dyDescent="0.35">
      <c r="U345" s="31" t="s">
        <v>76</v>
      </c>
    </row>
    <row r="346" spans="1:22" ht="18" customHeight="1" x14ac:dyDescent="0.35">
      <c r="A346" s="8" t="s">
        <v>75</v>
      </c>
      <c r="B346" s="92"/>
      <c r="C346" s="95"/>
      <c r="U346" s="31" t="s">
        <v>76</v>
      </c>
    </row>
    <row r="347" spans="1:22" ht="18" customHeight="1" x14ac:dyDescent="0.35">
      <c r="A347" s="7">
        <v>1</v>
      </c>
      <c r="B347" s="93" t="s">
        <v>97</v>
      </c>
      <c r="C347" s="94">
        <v>55</v>
      </c>
      <c r="D347" s="7" t="s">
        <v>57</v>
      </c>
      <c r="E347" s="170" t="s">
        <v>109</v>
      </c>
      <c r="F347" s="19" t="s">
        <v>80</v>
      </c>
      <c r="G347" s="19" t="s">
        <v>16</v>
      </c>
      <c r="H347" s="20" t="s">
        <v>17</v>
      </c>
      <c r="I347" s="20"/>
      <c r="J347" s="73"/>
      <c r="K347" s="20" t="s">
        <v>31</v>
      </c>
      <c r="L347" s="20"/>
      <c r="M347" s="73"/>
      <c r="N347" s="73"/>
      <c r="O347" s="23">
        <v>1</v>
      </c>
      <c r="P347" s="21"/>
      <c r="Q347" s="23">
        <v>2</v>
      </c>
      <c r="R347" s="16">
        <f t="shared" ref="R347:R380" si="161">O347*P347*Q347</f>
        <v>0</v>
      </c>
      <c r="S347" s="24" t="s">
        <v>40</v>
      </c>
      <c r="T347" s="35" t="s">
        <v>97</v>
      </c>
      <c r="U347" s="31" t="s">
        <v>76</v>
      </c>
      <c r="V347" s="83">
        <f t="shared" ref="V347:V380" si="162">O347*Q347</f>
        <v>2</v>
      </c>
    </row>
    <row r="348" spans="1:22" ht="18" customHeight="1" x14ac:dyDescent="0.35">
      <c r="A348" s="7">
        <f>A347+1</f>
        <v>2</v>
      </c>
      <c r="B348" s="93" t="s">
        <v>97</v>
      </c>
      <c r="C348" s="94">
        <v>56</v>
      </c>
      <c r="D348" s="7" t="s">
        <v>57</v>
      </c>
      <c r="E348" s="170" t="s">
        <v>109</v>
      </c>
      <c r="F348" s="19" t="s">
        <v>80</v>
      </c>
      <c r="G348" s="19" t="s">
        <v>61</v>
      </c>
      <c r="H348" s="20">
        <v>0.05</v>
      </c>
      <c r="I348" s="20">
        <v>0.3</v>
      </c>
      <c r="J348" s="73">
        <f t="shared" ref="J348" si="163">H348*I348</f>
        <v>1.4999999999999999E-2</v>
      </c>
      <c r="K348" s="20"/>
      <c r="L348" s="20"/>
      <c r="M348" s="73"/>
      <c r="N348" s="73"/>
      <c r="O348" s="23">
        <v>1</v>
      </c>
      <c r="P348" s="21"/>
      <c r="Q348" s="23">
        <v>2</v>
      </c>
      <c r="R348" s="16">
        <f t="shared" si="161"/>
        <v>0</v>
      </c>
      <c r="S348" s="24" t="s">
        <v>41</v>
      </c>
      <c r="U348" s="31" t="s">
        <v>76</v>
      </c>
      <c r="V348" s="83">
        <f t="shared" si="162"/>
        <v>2</v>
      </c>
    </row>
    <row r="349" spans="1:22" ht="18" customHeight="1" x14ac:dyDescent="0.35">
      <c r="A349" s="7">
        <f t="shared" ref="A349:A380" si="164">A348+1</f>
        <v>3</v>
      </c>
      <c r="B349" s="93" t="s">
        <v>97</v>
      </c>
      <c r="C349" s="94">
        <v>56</v>
      </c>
      <c r="D349" s="7" t="s">
        <v>57</v>
      </c>
      <c r="E349" s="170" t="s">
        <v>109</v>
      </c>
      <c r="F349" s="19" t="s">
        <v>80</v>
      </c>
      <c r="G349" s="19" t="s">
        <v>27</v>
      </c>
      <c r="H349" s="20"/>
      <c r="I349" s="20"/>
      <c r="J349" s="73"/>
      <c r="K349" s="20">
        <v>0.4</v>
      </c>
      <c r="L349" s="20">
        <v>0.5</v>
      </c>
      <c r="M349" s="73">
        <f t="shared" ref="M349" si="165">K349*L349</f>
        <v>0.2</v>
      </c>
      <c r="N349" s="97">
        <f>M349-(J348*Q348)</f>
        <v>0.17</v>
      </c>
      <c r="O349" s="23">
        <v>1</v>
      </c>
      <c r="P349" s="21">
        <v>180</v>
      </c>
      <c r="Q349" s="23">
        <v>1</v>
      </c>
      <c r="R349" s="16">
        <f t="shared" si="161"/>
        <v>180</v>
      </c>
      <c r="S349" s="24" t="s">
        <v>41</v>
      </c>
      <c r="T349" s="88"/>
      <c r="U349" s="31" t="s">
        <v>76</v>
      </c>
      <c r="V349" s="83">
        <f t="shared" si="162"/>
        <v>1</v>
      </c>
    </row>
    <row r="350" spans="1:22" ht="18" customHeight="1" x14ac:dyDescent="0.35">
      <c r="A350" s="7">
        <f t="shared" si="164"/>
        <v>4</v>
      </c>
      <c r="B350" s="93" t="s">
        <v>97</v>
      </c>
      <c r="C350" s="94">
        <v>57</v>
      </c>
      <c r="D350" s="7" t="s">
        <v>57</v>
      </c>
      <c r="E350" s="170" t="s">
        <v>109</v>
      </c>
      <c r="F350" s="19" t="s">
        <v>80</v>
      </c>
      <c r="G350" s="19" t="s">
        <v>18</v>
      </c>
      <c r="H350" s="20" t="s">
        <v>13</v>
      </c>
      <c r="I350" s="20"/>
      <c r="J350" s="73"/>
      <c r="K350" s="20" t="s">
        <v>28</v>
      </c>
      <c r="L350" s="20"/>
      <c r="M350" s="73"/>
      <c r="N350" s="73"/>
      <c r="O350" s="23">
        <v>1</v>
      </c>
      <c r="P350" s="21"/>
      <c r="Q350" s="23">
        <v>1</v>
      </c>
      <c r="R350" s="16">
        <f t="shared" si="161"/>
        <v>0</v>
      </c>
      <c r="S350" s="24" t="s">
        <v>42</v>
      </c>
      <c r="T350" s="88"/>
      <c r="U350" s="31" t="s">
        <v>76</v>
      </c>
      <c r="V350" s="83">
        <f t="shared" si="162"/>
        <v>1</v>
      </c>
    </row>
    <row r="351" spans="1:22" ht="18" customHeight="1" x14ac:dyDescent="0.35">
      <c r="A351" s="7">
        <f t="shared" si="164"/>
        <v>5</v>
      </c>
      <c r="B351" s="93" t="s">
        <v>97</v>
      </c>
      <c r="C351" s="94">
        <v>58</v>
      </c>
      <c r="D351" s="7" t="s">
        <v>57</v>
      </c>
      <c r="E351" s="170" t="s">
        <v>109</v>
      </c>
      <c r="F351" s="19" t="s">
        <v>80</v>
      </c>
      <c r="G351" s="19" t="s">
        <v>96</v>
      </c>
      <c r="H351" s="20"/>
      <c r="I351" s="20"/>
      <c r="J351" s="73"/>
      <c r="K351" s="20">
        <v>0.22</v>
      </c>
      <c r="L351" s="20">
        <v>2.7</v>
      </c>
      <c r="M351" s="73">
        <f t="shared" ref="M351" si="166">K351*L351</f>
        <v>0.59400000000000008</v>
      </c>
      <c r="N351" s="97">
        <f>M351</f>
        <v>0.59400000000000008</v>
      </c>
      <c r="O351" s="23">
        <v>2</v>
      </c>
      <c r="P351" s="21">
        <v>340</v>
      </c>
      <c r="Q351" s="23">
        <v>2</v>
      </c>
      <c r="R351" s="16">
        <f t="shared" si="161"/>
        <v>1360</v>
      </c>
      <c r="S351" s="24" t="s">
        <v>41</v>
      </c>
      <c r="T351" s="88"/>
      <c r="U351" s="31" t="s">
        <v>76</v>
      </c>
      <c r="V351" s="83">
        <f t="shared" si="162"/>
        <v>4</v>
      </c>
    </row>
    <row r="352" spans="1:22" ht="18" customHeight="1" x14ac:dyDescent="0.35">
      <c r="A352" s="7">
        <f t="shared" si="164"/>
        <v>6</v>
      </c>
      <c r="B352" s="93" t="s">
        <v>97</v>
      </c>
      <c r="C352" s="94">
        <v>59</v>
      </c>
      <c r="D352" s="7" t="s">
        <v>57</v>
      </c>
      <c r="E352" s="170" t="s">
        <v>109</v>
      </c>
      <c r="F352" s="19" t="s">
        <v>80</v>
      </c>
      <c r="G352" s="19" t="s">
        <v>16</v>
      </c>
      <c r="H352" s="20" t="s">
        <v>13</v>
      </c>
      <c r="I352" s="20"/>
      <c r="J352" s="73"/>
      <c r="K352" s="20" t="s">
        <v>28</v>
      </c>
      <c r="L352" s="20"/>
      <c r="M352" s="73"/>
      <c r="N352" s="73"/>
      <c r="O352" s="23">
        <v>1</v>
      </c>
      <c r="P352" s="21"/>
      <c r="Q352" s="23">
        <v>2</v>
      </c>
      <c r="R352" s="16">
        <f t="shared" si="161"/>
        <v>0</v>
      </c>
      <c r="S352" s="24" t="s">
        <v>40</v>
      </c>
      <c r="T352" s="88"/>
      <c r="U352" s="31" t="s">
        <v>76</v>
      </c>
      <c r="V352" s="83">
        <f t="shared" si="162"/>
        <v>2</v>
      </c>
    </row>
    <row r="353" spans="1:22" ht="18" customHeight="1" x14ac:dyDescent="0.35">
      <c r="A353" s="7">
        <f t="shared" si="164"/>
        <v>7</v>
      </c>
      <c r="B353" s="93" t="s">
        <v>97</v>
      </c>
      <c r="C353" s="94">
        <v>60</v>
      </c>
      <c r="D353" s="7" t="s">
        <v>57</v>
      </c>
      <c r="E353" s="170" t="s">
        <v>109</v>
      </c>
      <c r="F353" s="19" t="s">
        <v>80</v>
      </c>
      <c r="G353" s="19" t="s">
        <v>29</v>
      </c>
      <c r="H353" s="20" t="s">
        <v>13</v>
      </c>
      <c r="I353" s="20"/>
      <c r="J353" s="73"/>
      <c r="K353" s="20" t="s">
        <v>28</v>
      </c>
      <c r="L353" s="20"/>
      <c r="M353" s="73"/>
      <c r="N353" s="73"/>
      <c r="O353" s="23">
        <v>1</v>
      </c>
      <c r="P353" s="21"/>
      <c r="Q353" s="23">
        <v>1</v>
      </c>
      <c r="R353" s="16">
        <f t="shared" si="161"/>
        <v>0</v>
      </c>
      <c r="S353" s="24" t="s">
        <v>43</v>
      </c>
      <c r="T353" s="88"/>
      <c r="U353" s="31" t="s">
        <v>76</v>
      </c>
      <c r="V353" s="83">
        <f t="shared" si="162"/>
        <v>1</v>
      </c>
    </row>
    <row r="354" spans="1:22" ht="18" customHeight="1" x14ac:dyDescent="0.35">
      <c r="A354" s="7">
        <f t="shared" si="164"/>
        <v>8</v>
      </c>
      <c r="B354" s="93" t="s">
        <v>97</v>
      </c>
      <c r="C354" s="94">
        <v>61</v>
      </c>
      <c r="D354" s="7" t="s">
        <v>57</v>
      </c>
      <c r="E354" s="170" t="s">
        <v>109</v>
      </c>
      <c r="F354" s="19" t="s">
        <v>80</v>
      </c>
      <c r="G354" s="19" t="s">
        <v>16</v>
      </c>
      <c r="H354" s="20" t="s">
        <v>21</v>
      </c>
      <c r="I354" s="20"/>
      <c r="J354" s="73"/>
      <c r="K354" s="20" t="s">
        <v>48</v>
      </c>
      <c r="L354" s="20"/>
      <c r="M354" s="73"/>
      <c r="N354" s="73"/>
      <c r="O354" s="23">
        <v>1</v>
      </c>
      <c r="P354" s="21"/>
      <c r="Q354" s="23">
        <v>2</v>
      </c>
      <c r="R354" s="16">
        <f t="shared" si="161"/>
        <v>0</v>
      </c>
      <c r="S354" s="24" t="s">
        <v>40</v>
      </c>
      <c r="T354" s="88"/>
      <c r="U354" s="31" t="s">
        <v>76</v>
      </c>
      <c r="V354" s="83">
        <f t="shared" si="162"/>
        <v>2</v>
      </c>
    </row>
    <row r="355" spans="1:22" ht="18" customHeight="1" x14ac:dyDescent="0.35">
      <c r="A355" s="7">
        <f t="shared" si="164"/>
        <v>9</v>
      </c>
      <c r="B355" s="93" t="s">
        <v>97</v>
      </c>
      <c r="C355" s="94">
        <v>62</v>
      </c>
      <c r="D355" s="7" t="s">
        <v>57</v>
      </c>
      <c r="E355" s="170" t="s">
        <v>109</v>
      </c>
      <c r="F355" s="19" t="s">
        <v>80</v>
      </c>
      <c r="G355" s="19" t="s">
        <v>18</v>
      </c>
      <c r="H355" s="20" t="s">
        <v>13</v>
      </c>
      <c r="I355" s="20"/>
      <c r="J355" s="73"/>
      <c r="K355" s="20" t="s">
        <v>28</v>
      </c>
      <c r="L355" s="20"/>
      <c r="M355" s="73"/>
      <c r="N355" s="73"/>
      <c r="O355" s="23">
        <v>1</v>
      </c>
      <c r="P355" s="21"/>
      <c r="Q355" s="23">
        <v>1</v>
      </c>
      <c r="R355" s="16">
        <f t="shared" si="161"/>
        <v>0</v>
      </c>
      <c r="S355" s="24" t="s">
        <v>42</v>
      </c>
      <c r="T355" s="88"/>
      <c r="U355" s="31" t="s">
        <v>76</v>
      </c>
      <c r="V355" s="83">
        <f t="shared" si="162"/>
        <v>1</v>
      </c>
    </row>
    <row r="356" spans="1:22" ht="18" customHeight="1" x14ac:dyDescent="0.35">
      <c r="A356" s="7">
        <f t="shared" si="164"/>
        <v>10</v>
      </c>
      <c r="B356" s="93" t="s">
        <v>97</v>
      </c>
      <c r="C356" s="94">
        <v>63</v>
      </c>
      <c r="D356" s="7" t="s">
        <v>57</v>
      </c>
      <c r="E356" s="170" t="s">
        <v>109</v>
      </c>
      <c r="F356" s="19" t="s">
        <v>80</v>
      </c>
      <c r="G356" s="19" t="s">
        <v>24</v>
      </c>
      <c r="H356" s="20" t="s">
        <v>30</v>
      </c>
      <c r="I356" s="20"/>
      <c r="J356" s="73"/>
      <c r="K356" s="20" t="s">
        <v>63</v>
      </c>
      <c r="L356" s="20"/>
      <c r="M356" s="73"/>
      <c r="N356" s="73"/>
      <c r="O356" s="23">
        <v>1</v>
      </c>
      <c r="P356" s="21"/>
      <c r="Q356" s="23">
        <v>5</v>
      </c>
      <c r="R356" s="16">
        <f t="shared" si="161"/>
        <v>0</v>
      </c>
      <c r="S356" s="24" t="s">
        <v>40</v>
      </c>
      <c r="T356" s="88"/>
      <c r="U356" s="31" t="s">
        <v>76</v>
      </c>
      <c r="V356" s="83">
        <f t="shared" si="162"/>
        <v>5</v>
      </c>
    </row>
    <row r="357" spans="1:22" ht="18" customHeight="1" x14ac:dyDescent="0.35">
      <c r="A357" s="7">
        <f t="shared" si="164"/>
        <v>11</v>
      </c>
      <c r="B357" s="93" t="s">
        <v>97</v>
      </c>
      <c r="C357" s="94">
        <v>64</v>
      </c>
      <c r="D357" s="7" t="s">
        <v>57</v>
      </c>
      <c r="E357" s="170" t="s">
        <v>109</v>
      </c>
      <c r="F357" s="19" t="s">
        <v>80</v>
      </c>
      <c r="G357" s="19" t="s">
        <v>25</v>
      </c>
      <c r="H357" s="20" t="s">
        <v>13</v>
      </c>
      <c r="I357" s="20"/>
      <c r="J357" s="73"/>
      <c r="K357" s="20" t="s">
        <v>28</v>
      </c>
      <c r="L357" s="20"/>
      <c r="M357" s="73"/>
      <c r="N357" s="73"/>
      <c r="O357" s="23">
        <v>1</v>
      </c>
      <c r="P357" s="21"/>
      <c r="Q357" s="23">
        <v>1</v>
      </c>
      <c r="R357" s="16">
        <f t="shared" si="161"/>
        <v>0</v>
      </c>
      <c r="S357" s="24" t="s">
        <v>43</v>
      </c>
      <c r="T357" s="88"/>
      <c r="U357" s="31" t="s">
        <v>76</v>
      </c>
      <c r="V357" s="83">
        <f t="shared" si="162"/>
        <v>1</v>
      </c>
    </row>
    <row r="358" spans="1:22" ht="18" customHeight="1" x14ac:dyDescent="0.35">
      <c r="A358" s="7">
        <f t="shared" si="164"/>
        <v>12</v>
      </c>
      <c r="B358" s="93" t="s">
        <v>97</v>
      </c>
      <c r="C358" s="94">
        <v>65</v>
      </c>
      <c r="D358" s="7" t="s">
        <v>57</v>
      </c>
      <c r="E358" s="170" t="s">
        <v>109</v>
      </c>
      <c r="F358" s="19" t="s">
        <v>66</v>
      </c>
      <c r="G358" s="19" t="s">
        <v>16</v>
      </c>
      <c r="H358" s="20" t="s">
        <v>13</v>
      </c>
      <c r="I358" s="20"/>
      <c r="J358" s="72">
        <v>1.9625000000000003E-3</v>
      </c>
      <c r="K358" s="20"/>
      <c r="L358" s="20"/>
      <c r="M358" s="73"/>
      <c r="N358" s="73"/>
      <c r="O358" s="23">
        <v>2</v>
      </c>
      <c r="P358" s="21"/>
      <c r="Q358" s="23">
        <v>2</v>
      </c>
      <c r="R358" s="16">
        <f t="shared" si="161"/>
        <v>0</v>
      </c>
      <c r="S358" s="24" t="s">
        <v>74</v>
      </c>
      <c r="T358" s="88"/>
      <c r="U358" s="31" t="s">
        <v>76</v>
      </c>
      <c r="V358" s="83">
        <f t="shared" si="162"/>
        <v>4</v>
      </c>
    </row>
    <row r="359" spans="1:22" ht="18" customHeight="1" x14ac:dyDescent="0.35">
      <c r="A359" s="7">
        <f t="shared" si="164"/>
        <v>13</v>
      </c>
      <c r="B359" s="93" t="s">
        <v>97</v>
      </c>
      <c r="C359" s="94">
        <v>65</v>
      </c>
      <c r="D359" s="7" t="s">
        <v>57</v>
      </c>
      <c r="E359" s="170" t="s">
        <v>109</v>
      </c>
      <c r="F359" s="19" t="s">
        <v>66</v>
      </c>
      <c r="G359" s="19" t="s">
        <v>27</v>
      </c>
      <c r="H359" s="20"/>
      <c r="I359" s="20"/>
      <c r="J359" s="73"/>
      <c r="K359" s="20">
        <v>0.3</v>
      </c>
      <c r="L359" s="20">
        <v>0.3</v>
      </c>
      <c r="M359" s="73">
        <f t="shared" ref="M359" si="167">K359*L359</f>
        <v>0.09</v>
      </c>
      <c r="N359" s="97">
        <f>M359-(J358*Q358)</f>
        <v>8.6074999999999999E-2</v>
      </c>
      <c r="O359" s="23">
        <v>2</v>
      </c>
      <c r="P359" s="21">
        <v>95</v>
      </c>
      <c r="Q359" s="23">
        <v>1</v>
      </c>
      <c r="R359" s="16">
        <f t="shared" si="161"/>
        <v>190</v>
      </c>
      <c r="S359" s="24" t="s">
        <v>41</v>
      </c>
      <c r="T359" s="88"/>
      <c r="U359" s="31" t="s">
        <v>76</v>
      </c>
      <c r="V359" s="83">
        <f t="shared" si="162"/>
        <v>2</v>
      </c>
    </row>
    <row r="360" spans="1:22" ht="18" customHeight="1" x14ac:dyDescent="0.35">
      <c r="A360" s="7">
        <f t="shared" si="164"/>
        <v>14</v>
      </c>
      <c r="B360" s="93" t="s">
        <v>97</v>
      </c>
      <c r="C360" s="94">
        <v>66</v>
      </c>
      <c r="D360" s="7" t="s">
        <v>57</v>
      </c>
      <c r="E360" s="170" t="s">
        <v>109</v>
      </c>
      <c r="F360" s="19" t="s">
        <v>66</v>
      </c>
      <c r="G360" s="19" t="s">
        <v>18</v>
      </c>
      <c r="H360" s="20" t="s">
        <v>13</v>
      </c>
      <c r="I360" s="20"/>
      <c r="J360" s="72">
        <v>1.9625000000000003E-3</v>
      </c>
      <c r="K360" s="20"/>
      <c r="L360" s="20"/>
      <c r="M360" s="73"/>
      <c r="N360" s="73"/>
      <c r="O360" s="23">
        <v>2</v>
      </c>
      <c r="P360" s="21"/>
      <c r="Q360" s="23">
        <v>1</v>
      </c>
      <c r="R360" s="16">
        <f t="shared" si="161"/>
        <v>0</v>
      </c>
      <c r="S360" s="24" t="s">
        <v>41</v>
      </c>
      <c r="T360" s="88"/>
      <c r="U360" s="31" t="s">
        <v>76</v>
      </c>
      <c r="V360" s="83">
        <f t="shared" si="162"/>
        <v>2</v>
      </c>
    </row>
    <row r="361" spans="1:22" ht="18" customHeight="1" x14ac:dyDescent="0.35">
      <c r="A361" s="7">
        <f t="shared" si="164"/>
        <v>15</v>
      </c>
      <c r="B361" s="93" t="s">
        <v>97</v>
      </c>
      <c r="C361" s="94">
        <v>66</v>
      </c>
      <c r="D361" s="7" t="s">
        <v>57</v>
      </c>
      <c r="E361" s="170" t="s">
        <v>109</v>
      </c>
      <c r="F361" s="19" t="s">
        <v>66</v>
      </c>
      <c r="G361" s="19" t="s">
        <v>27</v>
      </c>
      <c r="H361" s="20"/>
      <c r="I361" s="20"/>
      <c r="J361" s="73"/>
      <c r="K361" s="20" t="s">
        <v>21</v>
      </c>
      <c r="L361" s="20"/>
      <c r="M361" s="73">
        <v>1.7662499999999998E-2</v>
      </c>
      <c r="N361" s="97">
        <f>M361-(J360*Q360)</f>
        <v>1.5699999999999999E-2</v>
      </c>
      <c r="O361" s="23">
        <v>2</v>
      </c>
      <c r="P361" s="21">
        <v>50</v>
      </c>
      <c r="Q361" s="23">
        <v>1</v>
      </c>
      <c r="R361" s="16">
        <f t="shared" si="161"/>
        <v>100</v>
      </c>
      <c r="S361" s="24" t="s">
        <v>41</v>
      </c>
      <c r="T361" s="88"/>
      <c r="U361" s="31" t="s">
        <v>76</v>
      </c>
      <c r="V361" s="83">
        <f t="shared" si="162"/>
        <v>2</v>
      </c>
    </row>
    <row r="362" spans="1:22" ht="18" customHeight="1" x14ac:dyDescent="0.35">
      <c r="A362" s="7">
        <f t="shared" si="164"/>
        <v>16</v>
      </c>
      <c r="B362" s="93" t="s">
        <v>97</v>
      </c>
      <c r="C362" s="94">
        <v>67</v>
      </c>
      <c r="D362" s="7" t="s">
        <v>57</v>
      </c>
      <c r="E362" s="170" t="s">
        <v>109</v>
      </c>
      <c r="F362" s="19" t="s">
        <v>66</v>
      </c>
      <c r="G362" s="19" t="s">
        <v>18</v>
      </c>
      <c r="H362" s="20" t="s">
        <v>19</v>
      </c>
      <c r="I362" s="20"/>
      <c r="J362" s="75">
        <v>4.9062500000000007E-4</v>
      </c>
      <c r="K362" s="20"/>
      <c r="L362" s="20"/>
      <c r="M362" s="73"/>
      <c r="N362" s="73"/>
      <c r="O362" s="23">
        <v>2</v>
      </c>
      <c r="P362" s="21"/>
      <c r="Q362" s="23">
        <v>1</v>
      </c>
      <c r="R362" s="16">
        <f t="shared" si="161"/>
        <v>0</v>
      </c>
      <c r="S362" s="24" t="s">
        <v>41</v>
      </c>
      <c r="T362" s="88"/>
      <c r="U362" s="31" t="s">
        <v>76</v>
      </c>
      <c r="V362" s="83">
        <f t="shared" si="162"/>
        <v>2</v>
      </c>
    </row>
    <row r="363" spans="1:22" ht="18" customHeight="1" x14ac:dyDescent="0.35">
      <c r="A363" s="7">
        <f t="shared" si="164"/>
        <v>17</v>
      </c>
      <c r="B363" s="93" t="s">
        <v>97</v>
      </c>
      <c r="C363" s="94">
        <v>68</v>
      </c>
      <c r="D363" s="7" t="s">
        <v>57</v>
      </c>
      <c r="E363" s="170" t="s">
        <v>109</v>
      </c>
      <c r="F363" s="19" t="s">
        <v>66</v>
      </c>
      <c r="G363" s="19" t="s">
        <v>29</v>
      </c>
      <c r="H363" s="20" t="s">
        <v>13</v>
      </c>
      <c r="I363" s="20"/>
      <c r="J363" s="72">
        <v>1.9625000000000003E-3</v>
      </c>
      <c r="K363" s="20"/>
      <c r="L363" s="20"/>
      <c r="M363" s="73"/>
      <c r="N363" s="73"/>
      <c r="O363" s="23">
        <v>2</v>
      </c>
      <c r="P363" s="21"/>
      <c r="Q363" s="23">
        <v>1</v>
      </c>
      <c r="R363" s="16">
        <f t="shared" si="161"/>
        <v>0</v>
      </c>
      <c r="S363" s="24" t="s">
        <v>55</v>
      </c>
      <c r="T363" s="88"/>
      <c r="U363" s="31" t="s">
        <v>76</v>
      </c>
      <c r="V363" s="83">
        <f t="shared" si="162"/>
        <v>2</v>
      </c>
    </row>
    <row r="364" spans="1:22" ht="18" customHeight="1" x14ac:dyDescent="0.35">
      <c r="A364" s="7">
        <f t="shared" si="164"/>
        <v>18</v>
      </c>
      <c r="B364" s="93" t="s">
        <v>97</v>
      </c>
      <c r="C364" s="94">
        <v>69</v>
      </c>
      <c r="D364" s="7" t="s">
        <v>57</v>
      </c>
      <c r="E364" s="170" t="s">
        <v>109</v>
      </c>
      <c r="F364" s="19" t="s">
        <v>66</v>
      </c>
      <c r="G364" s="19" t="s">
        <v>61</v>
      </c>
      <c r="H364" s="20">
        <v>0.05</v>
      </c>
      <c r="I364" s="20">
        <v>0.3</v>
      </c>
      <c r="J364" s="73">
        <f t="shared" ref="J364:J366" si="168">H364*I364</f>
        <v>1.4999999999999999E-2</v>
      </c>
      <c r="K364" s="20"/>
      <c r="L364" s="20"/>
      <c r="M364" s="73"/>
      <c r="N364" s="73"/>
      <c r="O364" s="23">
        <v>2</v>
      </c>
      <c r="P364" s="21"/>
      <c r="Q364" s="23">
        <v>2</v>
      </c>
      <c r="R364" s="16">
        <f t="shared" si="161"/>
        <v>0</v>
      </c>
      <c r="S364" s="24" t="s">
        <v>41</v>
      </c>
      <c r="T364" s="88"/>
      <c r="U364" s="31" t="s">
        <v>76</v>
      </c>
      <c r="V364" s="83">
        <f t="shared" si="162"/>
        <v>4</v>
      </c>
    </row>
    <row r="365" spans="1:22" ht="18" customHeight="1" x14ac:dyDescent="0.35">
      <c r="A365" s="7">
        <f t="shared" si="164"/>
        <v>19</v>
      </c>
      <c r="B365" s="93" t="s">
        <v>97</v>
      </c>
      <c r="C365" s="94">
        <v>70</v>
      </c>
      <c r="D365" s="7" t="s">
        <v>57</v>
      </c>
      <c r="E365" s="170" t="s">
        <v>109</v>
      </c>
      <c r="F365" s="19" t="s">
        <v>66</v>
      </c>
      <c r="G365" s="19" t="s">
        <v>61</v>
      </c>
      <c r="H365" s="20">
        <v>0.05</v>
      </c>
      <c r="I365" s="20">
        <v>0.2</v>
      </c>
      <c r="J365" s="73">
        <f t="shared" si="168"/>
        <v>1.0000000000000002E-2</v>
      </c>
      <c r="K365" s="20"/>
      <c r="L365" s="20"/>
      <c r="M365" s="73"/>
      <c r="N365" s="73"/>
      <c r="O365" s="23">
        <v>2</v>
      </c>
      <c r="P365" s="21"/>
      <c r="Q365" s="23">
        <v>1</v>
      </c>
      <c r="R365" s="16">
        <f t="shared" si="161"/>
        <v>0</v>
      </c>
      <c r="S365" s="24" t="s">
        <v>41</v>
      </c>
      <c r="T365" s="88"/>
      <c r="U365" s="31" t="s">
        <v>76</v>
      </c>
      <c r="V365" s="83">
        <f t="shared" si="162"/>
        <v>2</v>
      </c>
    </row>
    <row r="366" spans="1:22" ht="18" customHeight="1" x14ac:dyDescent="0.35">
      <c r="A366" s="7">
        <f t="shared" si="164"/>
        <v>20</v>
      </c>
      <c r="B366" s="93" t="s">
        <v>97</v>
      </c>
      <c r="C366" s="94">
        <v>71</v>
      </c>
      <c r="D366" s="7" t="s">
        <v>57</v>
      </c>
      <c r="E366" s="170" t="s">
        <v>109</v>
      </c>
      <c r="F366" s="19" t="s">
        <v>66</v>
      </c>
      <c r="G366" s="19" t="s">
        <v>62</v>
      </c>
      <c r="H366" s="20">
        <v>0.15</v>
      </c>
      <c r="I366" s="20">
        <v>0.15</v>
      </c>
      <c r="J366" s="73">
        <f t="shared" si="168"/>
        <v>2.2499999999999999E-2</v>
      </c>
      <c r="K366" s="20"/>
      <c r="L366" s="20"/>
      <c r="M366" s="73"/>
      <c r="N366" s="73"/>
      <c r="O366" s="23">
        <v>2</v>
      </c>
      <c r="P366" s="21"/>
      <c r="Q366" s="23">
        <v>2</v>
      </c>
      <c r="R366" s="16">
        <f t="shared" si="161"/>
        <v>0</v>
      </c>
      <c r="S366" s="24" t="s">
        <v>41</v>
      </c>
      <c r="T366" s="88"/>
      <c r="U366" s="31" t="s">
        <v>76</v>
      </c>
      <c r="V366" s="83">
        <f t="shared" si="162"/>
        <v>4</v>
      </c>
    </row>
    <row r="367" spans="1:22" ht="18" customHeight="1" x14ac:dyDescent="0.35">
      <c r="A367" s="7">
        <f t="shared" si="164"/>
        <v>21</v>
      </c>
      <c r="B367" s="93" t="s">
        <v>97</v>
      </c>
      <c r="C367" s="94">
        <v>72</v>
      </c>
      <c r="D367" s="7" t="s">
        <v>57</v>
      </c>
      <c r="E367" s="170" t="s">
        <v>109</v>
      </c>
      <c r="F367" s="19" t="s">
        <v>66</v>
      </c>
      <c r="G367" s="19" t="s">
        <v>62</v>
      </c>
      <c r="H367" s="20">
        <v>0.05</v>
      </c>
      <c r="I367" s="20">
        <v>0.05</v>
      </c>
      <c r="J367" s="73">
        <v>0.01</v>
      </c>
      <c r="K367" s="20"/>
      <c r="L367" s="20"/>
      <c r="M367" s="73"/>
      <c r="N367" s="73"/>
      <c r="O367" s="23">
        <v>2</v>
      </c>
      <c r="P367" s="21"/>
      <c r="Q367" s="23">
        <v>1</v>
      </c>
      <c r="R367" s="16">
        <f t="shared" si="161"/>
        <v>0</v>
      </c>
      <c r="S367" s="24" t="s">
        <v>41</v>
      </c>
      <c r="T367" s="88"/>
      <c r="U367" s="31" t="s">
        <v>76</v>
      </c>
      <c r="V367" s="83">
        <f t="shared" si="162"/>
        <v>2</v>
      </c>
    </row>
    <row r="368" spans="1:22" ht="18" customHeight="1" x14ac:dyDescent="0.35">
      <c r="A368" s="7">
        <f t="shared" si="164"/>
        <v>22</v>
      </c>
      <c r="B368" s="93" t="s">
        <v>97</v>
      </c>
      <c r="C368" s="94">
        <v>72</v>
      </c>
      <c r="D368" s="7" t="s">
        <v>57</v>
      </c>
      <c r="E368" s="170" t="s">
        <v>109</v>
      </c>
      <c r="F368" s="19" t="s">
        <v>66</v>
      </c>
      <c r="G368" s="19" t="s">
        <v>27</v>
      </c>
      <c r="H368" s="20"/>
      <c r="I368" s="20"/>
      <c r="J368" s="73"/>
      <c r="K368" s="20">
        <v>0.6</v>
      </c>
      <c r="L368" s="20">
        <v>0.9</v>
      </c>
      <c r="M368" s="73">
        <f t="shared" ref="M368" si="169">K368*L368</f>
        <v>0.54</v>
      </c>
      <c r="N368" s="97">
        <f>M368-(J367*Q367)-(J366*Q366)-(J365*Q365)-(J364*Q364)-(J363*Q363)-(J362*Q362)</f>
        <v>0.44254687500000006</v>
      </c>
      <c r="O368" s="23">
        <v>2</v>
      </c>
      <c r="P368" s="21">
        <v>310</v>
      </c>
      <c r="Q368" s="23">
        <v>1</v>
      </c>
      <c r="R368" s="16">
        <f t="shared" si="161"/>
        <v>620</v>
      </c>
      <c r="S368" s="24" t="s">
        <v>41</v>
      </c>
      <c r="T368" s="88"/>
      <c r="U368" s="31" t="s">
        <v>76</v>
      </c>
      <c r="V368" s="83">
        <f t="shared" si="162"/>
        <v>2</v>
      </c>
    </row>
    <row r="369" spans="1:22" ht="18" customHeight="1" x14ac:dyDescent="0.35">
      <c r="A369" s="7">
        <f t="shared" si="164"/>
        <v>23</v>
      </c>
      <c r="B369" s="93" t="s">
        <v>97</v>
      </c>
      <c r="C369" s="94">
        <v>73</v>
      </c>
      <c r="D369" s="7" t="s">
        <v>57</v>
      </c>
      <c r="E369" s="170" t="s">
        <v>109</v>
      </c>
      <c r="F369" s="19" t="s">
        <v>66</v>
      </c>
      <c r="G369" s="19" t="s">
        <v>25</v>
      </c>
      <c r="H369" s="20" t="s">
        <v>13</v>
      </c>
      <c r="I369" s="20"/>
      <c r="J369" s="73"/>
      <c r="K369" s="20" t="s">
        <v>28</v>
      </c>
      <c r="L369" s="20"/>
      <c r="M369" s="73"/>
      <c r="N369" s="73"/>
      <c r="O369" s="23">
        <v>2</v>
      </c>
      <c r="P369" s="21"/>
      <c r="Q369" s="23">
        <v>1</v>
      </c>
      <c r="R369" s="16">
        <f t="shared" si="161"/>
        <v>0</v>
      </c>
      <c r="S369" s="24" t="s">
        <v>43</v>
      </c>
      <c r="T369" s="88"/>
      <c r="U369" s="31" t="s">
        <v>76</v>
      </c>
      <c r="V369" s="83">
        <f t="shared" si="162"/>
        <v>2</v>
      </c>
    </row>
    <row r="370" spans="1:22" ht="18" customHeight="1" x14ac:dyDescent="0.35">
      <c r="A370" s="7">
        <f t="shared" si="164"/>
        <v>24</v>
      </c>
      <c r="B370" s="93" t="s">
        <v>97</v>
      </c>
      <c r="C370" s="94">
        <v>74</v>
      </c>
      <c r="D370" s="7" t="s">
        <v>57</v>
      </c>
      <c r="E370" s="170" t="s">
        <v>109</v>
      </c>
      <c r="F370" s="19" t="s">
        <v>66</v>
      </c>
      <c r="G370" s="19" t="s">
        <v>15</v>
      </c>
      <c r="H370" s="20">
        <v>0.2</v>
      </c>
      <c r="I370" s="20">
        <v>0.2</v>
      </c>
      <c r="J370" s="73">
        <f t="shared" ref="J370:J372" si="170">H370*I370</f>
        <v>4.0000000000000008E-2</v>
      </c>
      <c r="K370" s="20">
        <v>0.25</v>
      </c>
      <c r="L370" s="20">
        <v>0.25</v>
      </c>
      <c r="M370" s="73">
        <f t="shared" ref="M370" si="171">K370*L370</f>
        <v>6.25E-2</v>
      </c>
      <c r="N370" s="73"/>
      <c r="O370" s="23">
        <v>1</v>
      </c>
      <c r="P370" s="21"/>
      <c r="Q370" s="23">
        <v>5</v>
      </c>
      <c r="R370" s="16">
        <f t="shared" si="161"/>
        <v>0</v>
      </c>
      <c r="S370" s="24" t="s">
        <v>40</v>
      </c>
      <c r="T370" s="88"/>
      <c r="U370" s="31" t="s">
        <v>76</v>
      </c>
      <c r="V370" s="83">
        <f t="shared" si="162"/>
        <v>5</v>
      </c>
    </row>
    <row r="371" spans="1:22" ht="18" customHeight="1" x14ac:dyDescent="0.35">
      <c r="A371" s="7">
        <f t="shared" si="164"/>
        <v>25</v>
      </c>
      <c r="B371" s="93" t="s">
        <v>97</v>
      </c>
      <c r="C371" s="94">
        <v>75</v>
      </c>
      <c r="D371" s="7" t="s">
        <v>57</v>
      </c>
      <c r="E371" s="170" t="s">
        <v>109</v>
      </c>
      <c r="F371" s="19" t="s">
        <v>66</v>
      </c>
      <c r="G371" s="19" t="s">
        <v>61</v>
      </c>
      <c r="H371" s="20">
        <v>0.05</v>
      </c>
      <c r="I371" s="20">
        <v>0.2</v>
      </c>
      <c r="J371" s="73">
        <f t="shared" si="170"/>
        <v>1.0000000000000002E-2</v>
      </c>
      <c r="K371" s="20"/>
      <c r="L371" s="20"/>
      <c r="M371" s="73"/>
      <c r="N371" s="73"/>
      <c r="O371" s="23">
        <v>2</v>
      </c>
      <c r="P371" s="21"/>
      <c r="Q371" s="23">
        <v>1</v>
      </c>
      <c r="R371" s="16">
        <f t="shared" si="161"/>
        <v>0</v>
      </c>
      <c r="S371" s="24" t="s">
        <v>41</v>
      </c>
      <c r="T371" s="88"/>
      <c r="U371" s="31" t="s">
        <v>76</v>
      </c>
      <c r="V371" s="83">
        <f t="shared" si="162"/>
        <v>2</v>
      </c>
    </row>
    <row r="372" spans="1:22" ht="18" customHeight="1" x14ac:dyDescent="0.35">
      <c r="A372" s="7">
        <f t="shared" si="164"/>
        <v>26</v>
      </c>
      <c r="B372" s="93" t="s">
        <v>97</v>
      </c>
      <c r="C372" s="94">
        <v>76</v>
      </c>
      <c r="D372" s="7" t="s">
        <v>57</v>
      </c>
      <c r="E372" s="170" t="s">
        <v>109</v>
      </c>
      <c r="F372" s="19" t="s">
        <v>66</v>
      </c>
      <c r="G372" s="19" t="s">
        <v>62</v>
      </c>
      <c r="H372" s="20">
        <v>0.15</v>
      </c>
      <c r="I372" s="20">
        <v>0.15</v>
      </c>
      <c r="J372" s="73">
        <f t="shared" si="170"/>
        <v>2.2499999999999999E-2</v>
      </c>
      <c r="K372" s="20"/>
      <c r="L372" s="20"/>
      <c r="M372" s="73"/>
      <c r="N372" s="73"/>
      <c r="O372" s="23">
        <v>2</v>
      </c>
      <c r="P372" s="21"/>
      <c r="Q372" s="23">
        <v>2</v>
      </c>
      <c r="R372" s="16">
        <f t="shared" si="161"/>
        <v>0</v>
      </c>
      <c r="S372" s="24" t="s">
        <v>41</v>
      </c>
      <c r="T372" s="88"/>
      <c r="U372" s="31" t="s">
        <v>76</v>
      </c>
      <c r="V372" s="83">
        <f t="shared" si="162"/>
        <v>4</v>
      </c>
    </row>
    <row r="373" spans="1:22" ht="18" customHeight="1" x14ac:dyDescent="0.35">
      <c r="A373" s="7">
        <f t="shared" si="164"/>
        <v>27</v>
      </c>
      <c r="B373" s="93" t="s">
        <v>97</v>
      </c>
      <c r="C373" s="94">
        <v>76</v>
      </c>
      <c r="D373" s="7" t="s">
        <v>57</v>
      </c>
      <c r="E373" s="170" t="s">
        <v>109</v>
      </c>
      <c r="F373" s="19" t="s">
        <v>66</v>
      </c>
      <c r="G373" s="19" t="s">
        <v>27</v>
      </c>
      <c r="H373" s="20"/>
      <c r="I373" s="20"/>
      <c r="J373" s="73"/>
      <c r="K373" s="20">
        <v>0.5</v>
      </c>
      <c r="L373" s="20">
        <v>0.5</v>
      </c>
      <c r="M373" s="73">
        <f t="shared" ref="M373" si="172">K373*L373</f>
        <v>0.25</v>
      </c>
      <c r="N373" s="97">
        <f>M373-(J372*Q372)-(J371*Q371)</f>
        <v>0.19500000000000001</v>
      </c>
      <c r="O373" s="23">
        <v>2</v>
      </c>
      <c r="P373" s="21">
        <v>180</v>
      </c>
      <c r="Q373" s="23">
        <v>1</v>
      </c>
      <c r="R373" s="16">
        <f t="shared" si="161"/>
        <v>360</v>
      </c>
      <c r="S373" s="24" t="s">
        <v>41</v>
      </c>
      <c r="T373" s="88"/>
      <c r="U373" s="31" t="s">
        <v>76</v>
      </c>
      <c r="V373" s="83">
        <f t="shared" si="162"/>
        <v>2</v>
      </c>
    </row>
    <row r="374" spans="1:22" ht="18" customHeight="1" x14ac:dyDescent="0.35">
      <c r="A374" s="7">
        <f t="shared" si="164"/>
        <v>28</v>
      </c>
      <c r="B374" s="93" t="s">
        <v>97</v>
      </c>
      <c r="C374" s="94">
        <v>77</v>
      </c>
      <c r="D374" s="7" t="s">
        <v>57</v>
      </c>
      <c r="E374" s="170" t="s">
        <v>109</v>
      </c>
      <c r="F374" s="19" t="s">
        <v>66</v>
      </c>
      <c r="G374" s="19" t="s">
        <v>61</v>
      </c>
      <c r="H374" s="20">
        <v>0.05</v>
      </c>
      <c r="I374" s="20">
        <v>0.3</v>
      </c>
      <c r="J374" s="73">
        <f t="shared" ref="J374:J375" si="173">H374*I374</f>
        <v>1.4999999999999999E-2</v>
      </c>
      <c r="K374" s="20"/>
      <c r="L374" s="20"/>
      <c r="M374" s="73"/>
      <c r="N374" s="73"/>
      <c r="O374" s="23">
        <v>2</v>
      </c>
      <c r="P374" s="21"/>
      <c r="Q374" s="23">
        <v>2</v>
      </c>
      <c r="R374" s="16">
        <f t="shared" si="161"/>
        <v>0</v>
      </c>
      <c r="S374" s="24" t="s">
        <v>41</v>
      </c>
      <c r="T374" s="88"/>
      <c r="U374" s="31" t="s">
        <v>76</v>
      </c>
      <c r="V374" s="83">
        <f t="shared" si="162"/>
        <v>4</v>
      </c>
    </row>
    <row r="375" spans="1:22" ht="18" customHeight="1" x14ac:dyDescent="0.35">
      <c r="A375" s="7">
        <f t="shared" si="164"/>
        <v>29</v>
      </c>
      <c r="B375" s="93" t="s">
        <v>97</v>
      </c>
      <c r="C375" s="94">
        <v>78</v>
      </c>
      <c r="D375" s="7" t="s">
        <v>57</v>
      </c>
      <c r="E375" s="170" t="s">
        <v>109</v>
      </c>
      <c r="F375" s="19" t="s">
        <v>66</v>
      </c>
      <c r="G375" s="19" t="s">
        <v>62</v>
      </c>
      <c r="H375" s="20">
        <v>0.1</v>
      </c>
      <c r="I375" s="20">
        <v>0.1</v>
      </c>
      <c r="J375" s="73">
        <f t="shared" si="173"/>
        <v>1.0000000000000002E-2</v>
      </c>
      <c r="K375" s="20"/>
      <c r="L375" s="20"/>
      <c r="M375" s="73"/>
      <c r="N375" s="73"/>
      <c r="O375" s="23">
        <v>2</v>
      </c>
      <c r="P375" s="21"/>
      <c r="Q375" s="23">
        <v>2</v>
      </c>
      <c r="R375" s="16">
        <f t="shared" si="161"/>
        <v>0</v>
      </c>
      <c r="S375" s="24" t="s">
        <v>41</v>
      </c>
      <c r="T375" s="88"/>
      <c r="U375" s="31" t="s">
        <v>76</v>
      </c>
      <c r="V375" s="83">
        <f t="shared" si="162"/>
        <v>4</v>
      </c>
    </row>
    <row r="376" spans="1:22" ht="18" customHeight="1" x14ac:dyDescent="0.35">
      <c r="A376" s="7">
        <f t="shared" si="164"/>
        <v>30</v>
      </c>
      <c r="B376" s="93" t="s">
        <v>97</v>
      </c>
      <c r="C376" s="94">
        <v>78</v>
      </c>
      <c r="D376" s="7" t="s">
        <v>57</v>
      </c>
      <c r="E376" s="170" t="s">
        <v>109</v>
      </c>
      <c r="F376" s="19" t="s">
        <v>66</v>
      </c>
      <c r="G376" s="19" t="s">
        <v>27</v>
      </c>
      <c r="H376" s="20"/>
      <c r="I376" s="20"/>
      <c r="J376" s="73"/>
      <c r="K376" s="20">
        <v>0.3</v>
      </c>
      <c r="L376" s="20">
        <v>0.6</v>
      </c>
      <c r="M376" s="73">
        <f t="shared" ref="M376" si="174">K376*L376</f>
        <v>0.18</v>
      </c>
      <c r="N376" s="97">
        <f>M376-(J375*Q375)-(J374*Q374)</f>
        <v>0.12999999999999998</v>
      </c>
      <c r="O376" s="23">
        <v>2</v>
      </c>
      <c r="P376" s="21">
        <v>150</v>
      </c>
      <c r="Q376" s="23">
        <v>1</v>
      </c>
      <c r="R376" s="16">
        <f t="shared" si="161"/>
        <v>300</v>
      </c>
      <c r="S376" s="24" t="s">
        <v>41</v>
      </c>
      <c r="T376" s="88"/>
      <c r="U376" s="31" t="s">
        <v>76</v>
      </c>
      <c r="V376" s="83">
        <f t="shared" si="162"/>
        <v>2</v>
      </c>
    </row>
    <row r="377" spans="1:22" ht="18" customHeight="1" x14ac:dyDescent="0.35">
      <c r="A377" s="7">
        <f t="shared" si="164"/>
        <v>31</v>
      </c>
      <c r="B377" s="93" t="s">
        <v>97</v>
      </c>
      <c r="C377" s="94">
        <v>79</v>
      </c>
      <c r="D377" s="7" t="s">
        <v>57</v>
      </c>
      <c r="E377" s="170" t="s">
        <v>109</v>
      </c>
      <c r="F377" s="19" t="s">
        <v>66</v>
      </c>
      <c r="G377" s="19" t="s">
        <v>24</v>
      </c>
      <c r="H377" s="20" t="s">
        <v>30</v>
      </c>
      <c r="I377" s="20"/>
      <c r="J377" s="73"/>
      <c r="K377" s="20" t="s">
        <v>63</v>
      </c>
      <c r="L377" s="20"/>
      <c r="M377" s="73"/>
      <c r="N377" s="73"/>
      <c r="O377" s="23">
        <v>2</v>
      </c>
      <c r="P377" s="21"/>
      <c r="Q377" s="23">
        <v>6</v>
      </c>
      <c r="R377" s="16">
        <f t="shared" si="161"/>
        <v>0</v>
      </c>
      <c r="S377" s="24" t="s">
        <v>40</v>
      </c>
      <c r="T377" s="88"/>
      <c r="U377" s="31" t="s">
        <v>76</v>
      </c>
      <c r="V377" s="83">
        <f t="shared" si="162"/>
        <v>12</v>
      </c>
    </row>
    <row r="378" spans="1:22" ht="18" customHeight="1" x14ac:dyDescent="0.35">
      <c r="A378" s="7">
        <f t="shared" si="164"/>
        <v>32</v>
      </c>
      <c r="B378" s="93" t="s">
        <v>97</v>
      </c>
      <c r="C378" s="94">
        <v>80</v>
      </c>
      <c r="D378" s="7" t="s">
        <v>57</v>
      </c>
      <c r="E378" s="170" t="s">
        <v>109</v>
      </c>
      <c r="F378" s="19" t="s">
        <v>56</v>
      </c>
      <c r="G378" s="19" t="s">
        <v>26</v>
      </c>
      <c r="H378" s="20" t="s">
        <v>28</v>
      </c>
      <c r="I378" s="20"/>
      <c r="J378" s="73"/>
      <c r="K378" s="20" t="s">
        <v>21</v>
      </c>
      <c r="L378" s="20"/>
      <c r="M378" s="73"/>
      <c r="N378" s="73"/>
      <c r="O378" s="23">
        <v>2</v>
      </c>
      <c r="P378" s="21"/>
      <c r="Q378" s="23">
        <v>1</v>
      </c>
      <c r="R378" s="16">
        <f t="shared" si="161"/>
        <v>0</v>
      </c>
      <c r="S378" s="24" t="s">
        <v>43</v>
      </c>
      <c r="T378" s="88"/>
      <c r="U378" s="31" t="s">
        <v>76</v>
      </c>
      <c r="V378" s="83">
        <f t="shared" si="162"/>
        <v>2</v>
      </c>
    </row>
    <row r="379" spans="1:22" ht="18" customHeight="1" x14ac:dyDescent="0.35">
      <c r="A379" s="7">
        <f t="shared" si="164"/>
        <v>33</v>
      </c>
      <c r="B379" s="93" t="s">
        <v>97</v>
      </c>
      <c r="C379" s="94">
        <v>81</v>
      </c>
      <c r="D379" s="7" t="s">
        <v>57</v>
      </c>
      <c r="E379" s="170" t="s">
        <v>109</v>
      </c>
      <c r="F379" s="19" t="s">
        <v>56</v>
      </c>
      <c r="G379" s="19" t="s">
        <v>26</v>
      </c>
      <c r="H379" s="20" t="s">
        <v>13</v>
      </c>
      <c r="I379" s="20"/>
      <c r="J379" s="73"/>
      <c r="K379" s="20" t="s">
        <v>28</v>
      </c>
      <c r="L379" s="20"/>
      <c r="M379" s="73"/>
      <c r="N379" s="73"/>
      <c r="O379" s="23">
        <v>2</v>
      </c>
      <c r="P379" s="21"/>
      <c r="Q379" s="23">
        <v>1</v>
      </c>
      <c r="R379" s="16">
        <f t="shared" si="161"/>
        <v>0</v>
      </c>
      <c r="S379" s="24" t="s">
        <v>43</v>
      </c>
      <c r="T379" s="88"/>
      <c r="U379" s="31" t="s">
        <v>76</v>
      </c>
      <c r="V379" s="83">
        <f t="shared" si="162"/>
        <v>2</v>
      </c>
    </row>
    <row r="380" spans="1:22" ht="18" customHeight="1" x14ac:dyDescent="0.35">
      <c r="A380" s="7">
        <f t="shared" si="164"/>
        <v>34</v>
      </c>
      <c r="B380" s="93" t="s">
        <v>97</v>
      </c>
      <c r="C380" s="94">
        <v>82</v>
      </c>
      <c r="D380" s="7" t="s">
        <v>57</v>
      </c>
      <c r="E380" s="170" t="s">
        <v>109</v>
      </c>
      <c r="F380" s="19" t="s">
        <v>56</v>
      </c>
      <c r="G380" s="19" t="s">
        <v>29</v>
      </c>
      <c r="H380" s="20" t="s">
        <v>13</v>
      </c>
      <c r="I380" s="20"/>
      <c r="J380" s="73"/>
      <c r="K380" s="20" t="s">
        <v>28</v>
      </c>
      <c r="L380" s="20"/>
      <c r="M380" s="73"/>
      <c r="N380" s="73"/>
      <c r="O380" s="23">
        <v>2</v>
      </c>
      <c r="P380" s="21"/>
      <c r="Q380" s="23">
        <v>2</v>
      </c>
      <c r="R380" s="16">
        <f t="shared" si="161"/>
        <v>0</v>
      </c>
      <c r="S380" s="24" t="s">
        <v>43</v>
      </c>
      <c r="T380" s="88"/>
      <c r="U380" s="31" t="s">
        <v>76</v>
      </c>
      <c r="V380" s="83">
        <f t="shared" si="162"/>
        <v>4</v>
      </c>
    </row>
    <row r="381" spans="1:22" ht="18" customHeight="1" x14ac:dyDescent="0.35">
      <c r="U381" s="31" t="s">
        <v>76</v>
      </c>
    </row>
    <row r="382" spans="1:22" ht="18" customHeight="1" x14ac:dyDescent="0.35">
      <c r="A382" s="8" t="s">
        <v>75</v>
      </c>
      <c r="B382" s="92"/>
      <c r="C382" s="95"/>
      <c r="U382" s="31" t="s">
        <v>76</v>
      </c>
    </row>
    <row r="383" spans="1:22" ht="18" customHeight="1" x14ac:dyDescent="0.35">
      <c r="A383" s="7">
        <v>1</v>
      </c>
      <c r="B383" s="93" t="s">
        <v>101</v>
      </c>
      <c r="C383" s="94">
        <v>83</v>
      </c>
      <c r="D383" s="7" t="s">
        <v>57</v>
      </c>
      <c r="E383" s="170" t="s">
        <v>109</v>
      </c>
      <c r="F383" s="19" t="s">
        <v>98</v>
      </c>
      <c r="G383" s="19" t="s">
        <v>15</v>
      </c>
      <c r="H383" s="20">
        <v>0.4</v>
      </c>
      <c r="I383" s="20">
        <v>0.4</v>
      </c>
      <c r="J383" s="73">
        <f t="shared" ref="J383" si="175">H383*I383</f>
        <v>0.16000000000000003</v>
      </c>
      <c r="K383" s="20">
        <v>0.45</v>
      </c>
      <c r="L383" s="20">
        <v>0.45</v>
      </c>
      <c r="M383" s="73">
        <f t="shared" ref="M383" si="176">K383*L383</f>
        <v>0.20250000000000001</v>
      </c>
      <c r="N383" s="73"/>
      <c r="O383" s="23">
        <v>1</v>
      </c>
      <c r="P383" s="21"/>
      <c r="Q383" s="23">
        <v>2</v>
      </c>
      <c r="R383" s="16">
        <f t="shared" ref="R383:R407" si="177">O383*P383*Q383</f>
        <v>0</v>
      </c>
      <c r="S383" s="24" t="s">
        <v>40</v>
      </c>
      <c r="T383" s="35" t="s">
        <v>101</v>
      </c>
      <c r="U383" s="31" t="s">
        <v>76</v>
      </c>
      <c r="V383" s="83">
        <f t="shared" ref="V383:V407" si="178">O383*Q383</f>
        <v>2</v>
      </c>
    </row>
    <row r="384" spans="1:22" ht="18" customHeight="1" x14ac:dyDescent="0.35">
      <c r="A384" s="7">
        <f>A383+1</f>
        <v>2</v>
      </c>
      <c r="B384" s="93" t="s">
        <v>101</v>
      </c>
      <c r="C384" s="94">
        <v>84</v>
      </c>
      <c r="D384" s="7" t="s">
        <v>57</v>
      </c>
      <c r="E384" s="170" t="s">
        <v>109</v>
      </c>
      <c r="F384" s="19" t="s">
        <v>98</v>
      </c>
      <c r="G384" s="19" t="s">
        <v>18</v>
      </c>
      <c r="H384" s="20" t="s">
        <v>21</v>
      </c>
      <c r="I384" s="20"/>
      <c r="J384" s="73">
        <v>1.7662499999999998E-2</v>
      </c>
      <c r="K384" s="20"/>
      <c r="L384" s="20"/>
      <c r="M384" s="73"/>
      <c r="N384" s="73"/>
      <c r="O384" s="23">
        <v>2</v>
      </c>
      <c r="P384" s="21"/>
      <c r="Q384" s="23">
        <v>1</v>
      </c>
      <c r="R384" s="16">
        <f t="shared" si="177"/>
        <v>0</v>
      </c>
      <c r="S384" s="24" t="s">
        <v>41</v>
      </c>
      <c r="U384" s="31" t="s">
        <v>76</v>
      </c>
      <c r="V384" s="83">
        <f t="shared" si="178"/>
        <v>2</v>
      </c>
    </row>
    <row r="385" spans="1:22" ht="18" customHeight="1" x14ac:dyDescent="0.35">
      <c r="A385" s="7">
        <f t="shared" ref="A385:A407" si="179">A384+1</f>
        <v>3</v>
      </c>
      <c r="B385" s="93" t="s">
        <v>101</v>
      </c>
      <c r="C385" s="94">
        <v>84</v>
      </c>
      <c r="D385" s="7" t="s">
        <v>57</v>
      </c>
      <c r="E385" s="170" t="s">
        <v>109</v>
      </c>
      <c r="F385" s="19" t="s">
        <v>98</v>
      </c>
      <c r="G385" s="19" t="s">
        <v>27</v>
      </c>
      <c r="H385" s="20"/>
      <c r="I385" s="20"/>
      <c r="J385" s="73"/>
      <c r="K385" s="20">
        <v>0.3</v>
      </c>
      <c r="L385" s="20">
        <v>0.3</v>
      </c>
      <c r="M385" s="73">
        <f t="shared" ref="M385" si="180">K385*L385</f>
        <v>0.09</v>
      </c>
      <c r="N385" s="97">
        <f>M385-(J384*Q384)</f>
        <v>7.2337499999999999E-2</v>
      </c>
      <c r="O385" s="23">
        <v>2</v>
      </c>
      <c r="P385" s="21">
        <v>95</v>
      </c>
      <c r="Q385" s="23">
        <v>1</v>
      </c>
      <c r="R385" s="16">
        <f t="shared" si="177"/>
        <v>190</v>
      </c>
      <c r="S385" s="24" t="s">
        <v>41</v>
      </c>
      <c r="T385" s="88"/>
      <c r="U385" s="31" t="s">
        <v>76</v>
      </c>
      <c r="V385" s="83">
        <f t="shared" si="178"/>
        <v>2</v>
      </c>
    </row>
    <row r="386" spans="1:22" ht="18" customHeight="1" x14ac:dyDescent="0.35">
      <c r="A386" s="7">
        <f t="shared" si="179"/>
        <v>4</v>
      </c>
      <c r="B386" s="93" t="s">
        <v>101</v>
      </c>
      <c r="C386" s="94">
        <v>85</v>
      </c>
      <c r="D386" s="7" t="s">
        <v>57</v>
      </c>
      <c r="E386" s="170" t="s">
        <v>109</v>
      </c>
      <c r="F386" s="19" t="s">
        <v>73</v>
      </c>
      <c r="G386" s="19" t="s">
        <v>29</v>
      </c>
      <c r="H386" s="20" t="s">
        <v>13</v>
      </c>
      <c r="I386" s="20"/>
      <c r="J386" s="73"/>
      <c r="K386" s="20" t="s">
        <v>28</v>
      </c>
      <c r="L386" s="20"/>
      <c r="M386" s="73"/>
      <c r="N386" s="73"/>
      <c r="O386" s="23">
        <v>2</v>
      </c>
      <c r="P386" s="21"/>
      <c r="Q386" s="23">
        <v>1</v>
      </c>
      <c r="R386" s="16">
        <f t="shared" si="177"/>
        <v>0</v>
      </c>
      <c r="S386" s="24" t="s">
        <v>43</v>
      </c>
      <c r="T386" s="88"/>
      <c r="U386" s="31" t="s">
        <v>76</v>
      </c>
      <c r="V386" s="83">
        <f t="shared" si="178"/>
        <v>2</v>
      </c>
    </row>
    <row r="387" spans="1:22" ht="18" customHeight="1" x14ac:dyDescent="0.35">
      <c r="A387" s="7">
        <f t="shared" si="179"/>
        <v>5</v>
      </c>
      <c r="B387" s="93" t="s">
        <v>101</v>
      </c>
      <c r="C387" s="94">
        <v>86</v>
      </c>
      <c r="D387" s="7" t="s">
        <v>57</v>
      </c>
      <c r="E387" s="170" t="s">
        <v>109</v>
      </c>
      <c r="F387" s="19" t="s">
        <v>73</v>
      </c>
      <c r="G387" s="19" t="s">
        <v>16</v>
      </c>
      <c r="H387" s="20" t="s">
        <v>13</v>
      </c>
      <c r="I387" s="20"/>
      <c r="J387" s="72">
        <v>1.9625000000000003E-3</v>
      </c>
      <c r="K387" s="20"/>
      <c r="L387" s="20"/>
      <c r="M387" s="73"/>
      <c r="N387" s="73"/>
      <c r="O387" s="23">
        <v>2</v>
      </c>
      <c r="P387" s="21"/>
      <c r="Q387" s="23">
        <v>2</v>
      </c>
      <c r="R387" s="16">
        <f t="shared" si="177"/>
        <v>0</v>
      </c>
      <c r="S387" s="24" t="s">
        <v>74</v>
      </c>
      <c r="T387" s="88"/>
      <c r="U387" s="31" t="s">
        <v>76</v>
      </c>
      <c r="V387" s="83">
        <f t="shared" si="178"/>
        <v>4</v>
      </c>
    </row>
    <row r="388" spans="1:22" ht="18" customHeight="1" x14ac:dyDescent="0.35">
      <c r="A388" s="7">
        <f t="shared" si="179"/>
        <v>6</v>
      </c>
      <c r="B388" s="93" t="s">
        <v>101</v>
      </c>
      <c r="C388" s="94">
        <v>87</v>
      </c>
      <c r="D388" s="7" t="s">
        <v>57</v>
      </c>
      <c r="E388" s="170" t="s">
        <v>109</v>
      </c>
      <c r="F388" s="19" t="s">
        <v>73</v>
      </c>
      <c r="G388" s="19" t="s">
        <v>18</v>
      </c>
      <c r="H388" s="20" t="s">
        <v>19</v>
      </c>
      <c r="I388" s="20"/>
      <c r="J388" s="75">
        <v>4.9062500000000007E-4</v>
      </c>
      <c r="K388" s="20"/>
      <c r="L388" s="20"/>
      <c r="M388" s="73"/>
      <c r="N388" s="73"/>
      <c r="O388" s="23">
        <v>2</v>
      </c>
      <c r="P388" s="21"/>
      <c r="Q388" s="23">
        <v>1</v>
      </c>
      <c r="R388" s="16">
        <f t="shared" si="177"/>
        <v>0</v>
      </c>
      <c r="S388" s="24" t="s">
        <v>41</v>
      </c>
      <c r="T388" s="88"/>
      <c r="U388" s="31" t="s">
        <v>76</v>
      </c>
      <c r="V388" s="83">
        <f t="shared" si="178"/>
        <v>2</v>
      </c>
    </row>
    <row r="389" spans="1:22" ht="18" customHeight="1" x14ac:dyDescent="0.35">
      <c r="A389" s="7">
        <f t="shared" si="179"/>
        <v>7</v>
      </c>
      <c r="B389" s="93" t="s">
        <v>101</v>
      </c>
      <c r="C389" s="94">
        <v>88</v>
      </c>
      <c r="D389" s="7" t="s">
        <v>57</v>
      </c>
      <c r="E389" s="170" t="s">
        <v>109</v>
      </c>
      <c r="F389" s="19" t="s">
        <v>73</v>
      </c>
      <c r="G389" s="19" t="s">
        <v>24</v>
      </c>
      <c r="H389" s="20" t="s">
        <v>30</v>
      </c>
      <c r="I389" s="20"/>
      <c r="J389" s="75">
        <v>1.3266499999999999E-4</v>
      </c>
      <c r="K389" s="20"/>
      <c r="L389" s="20"/>
      <c r="M389" s="73"/>
      <c r="N389" s="73"/>
      <c r="O389" s="23">
        <v>2</v>
      </c>
      <c r="P389" s="21"/>
      <c r="Q389" s="23">
        <v>8</v>
      </c>
      <c r="R389" s="16">
        <f t="shared" si="177"/>
        <v>0</v>
      </c>
      <c r="S389" s="24" t="s">
        <v>74</v>
      </c>
      <c r="T389" s="88"/>
      <c r="U389" s="31" t="s">
        <v>76</v>
      </c>
      <c r="V389" s="83">
        <f t="shared" si="178"/>
        <v>16</v>
      </c>
    </row>
    <row r="390" spans="1:22" ht="18" customHeight="1" x14ac:dyDescent="0.35">
      <c r="A390" s="7">
        <f t="shared" si="179"/>
        <v>8</v>
      </c>
      <c r="B390" s="93" t="s">
        <v>101</v>
      </c>
      <c r="C390" s="94">
        <v>88</v>
      </c>
      <c r="D390" s="7" t="s">
        <v>57</v>
      </c>
      <c r="E390" s="170" t="s">
        <v>109</v>
      </c>
      <c r="F390" s="19" t="s">
        <v>73</v>
      </c>
      <c r="G390" s="19" t="s">
        <v>27</v>
      </c>
      <c r="H390" s="20"/>
      <c r="I390" s="20"/>
      <c r="J390" s="73"/>
      <c r="K390" s="20">
        <v>0.25</v>
      </c>
      <c r="L390" s="20">
        <v>0.8</v>
      </c>
      <c r="M390" s="73">
        <f t="shared" ref="M390" si="181">K390*L390</f>
        <v>0.2</v>
      </c>
      <c r="N390" s="97">
        <f>M390-(J389*Q389)-(J388*Q388)-(J387*Q387)</f>
        <v>0.194523055</v>
      </c>
      <c r="O390" s="23">
        <v>2</v>
      </c>
      <c r="P390" s="21">
        <v>180</v>
      </c>
      <c r="Q390" s="23">
        <v>1</v>
      </c>
      <c r="R390" s="16">
        <f t="shared" si="177"/>
        <v>360</v>
      </c>
      <c r="S390" s="24" t="s">
        <v>41</v>
      </c>
      <c r="T390" s="88"/>
      <c r="U390" s="31" t="s">
        <v>76</v>
      </c>
      <c r="V390" s="83">
        <f t="shared" si="178"/>
        <v>2</v>
      </c>
    </row>
    <row r="391" spans="1:22" ht="18" customHeight="1" x14ac:dyDescent="0.35">
      <c r="A391" s="7">
        <f t="shared" si="179"/>
        <v>9</v>
      </c>
      <c r="B391" s="93" t="s">
        <v>101</v>
      </c>
      <c r="C391" s="94">
        <v>89</v>
      </c>
      <c r="D391" s="7" t="s">
        <v>57</v>
      </c>
      <c r="E391" s="170" t="s">
        <v>109</v>
      </c>
      <c r="F391" s="19" t="s">
        <v>99</v>
      </c>
      <c r="G391" s="19" t="s">
        <v>25</v>
      </c>
      <c r="H391" s="20" t="s">
        <v>17</v>
      </c>
      <c r="I391" s="20"/>
      <c r="J391" s="72">
        <v>4.4156249999999994E-3</v>
      </c>
      <c r="K391" s="20"/>
      <c r="L391" s="20"/>
      <c r="M391" s="73"/>
      <c r="N391" s="73"/>
      <c r="O391" s="23">
        <v>2</v>
      </c>
      <c r="P391" s="21"/>
      <c r="Q391" s="23">
        <v>2</v>
      </c>
      <c r="R391" s="16">
        <f t="shared" si="177"/>
        <v>0</v>
      </c>
      <c r="S391" s="24" t="s">
        <v>55</v>
      </c>
      <c r="T391" s="88"/>
      <c r="U391" s="31" t="s">
        <v>76</v>
      </c>
      <c r="V391" s="83">
        <f t="shared" si="178"/>
        <v>4</v>
      </c>
    </row>
    <row r="392" spans="1:22" ht="18" customHeight="1" x14ac:dyDescent="0.35">
      <c r="A392" s="7">
        <f t="shared" si="179"/>
        <v>10</v>
      </c>
      <c r="B392" s="93" t="s">
        <v>101</v>
      </c>
      <c r="C392" s="94">
        <v>90</v>
      </c>
      <c r="D392" s="7" t="s">
        <v>57</v>
      </c>
      <c r="E392" s="170" t="s">
        <v>109</v>
      </c>
      <c r="F392" s="19" t="s">
        <v>99</v>
      </c>
      <c r="G392" s="19" t="s">
        <v>25</v>
      </c>
      <c r="H392" s="20" t="s">
        <v>13</v>
      </c>
      <c r="I392" s="20"/>
      <c r="J392" s="72">
        <v>1.9625000000000003E-3</v>
      </c>
      <c r="K392" s="20"/>
      <c r="L392" s="20"/>
      <c r="M392" s="73"/>
      <c r="N392" s="73"/>
      <c r="O392" s="23">
        <v>2</v>
      </c>
      <c r="P392" s="21"/>
      <c r="Q392" s="23">
        <v>1</v>
      </c>
      <c r="R392" s="16">
        <f t="shared" si="177"/>
        <v>0</v>
      </c>
      <c r="S392" s="24" t="s">
        <v>55</v>
      </c>
      <c r="T392" s="88"/>
      <c r="U392" s="31" t="s">
        <v>76</v>
      </c>
      <c r="V392" s="83">
        <f t="shared" si="178"/>
        <v>2</v>
      </c>
    </row>
    <row r="393" spans="1:22" ht="18" customHeight="1" x14ac:dyDescent="0.35">
      <c r="A393" s="7">
        <f t="shared" si="179"/>
        <v>11</v>
      </c>
      <c r="B393" s="93" t="s">
        <v>101</v>
      </c>
      <c r="C393" s="94">
        <v>90</v>
      </c>
      <c r="D393" s="7" t="s">
        <v>57</v>
      </c>
      <c r="E393" s="170" t="s">
        <v>109</v>
      </c>
      <c r="F393" s="19" t="s">
        <v>99</v>
      </c>
      <c r="G393" s="19" t="s">
        <v>27</v>
      </c>
      <c r="H393" s="20"/>
      <c r="I393" s="20"/>
      <c r="J393" s="73"/>
      <c r="K393" s="20">
        <v>0.3</v>
      </c>
      <c r="L393" s="20">
        <v>0.6</v>
      </c>
      <c r="M393" s="73">
        <f t="shared" ref="M393" si="182">K393*L393</f>
        <v>0.18</v>
      </c>
      <c r="N393" s="97">
        <f>M393-(J392*Q392)-(J391*Q391)</f>
        <v>0.16920625</v>
      </c>
      <c r="O393" s="23">
        <v>2</v>
      </c>
      <c r="P393" s="21">
        <v>180</v>
      </c>
      <c r="Q393" s="23">
        <v>1</v>
      </c>
      <c r="R393" s="16">
        <f t="shared" si="177"/>
        <v>360</v>
      </c>
      <c r="S393" s="24" t="s">
        <v>41</v>
      </c>
      <c r="T393" s="88"/>
      <c r="U393" s="31" t="s">
        <v>76</v>
      </c>
      <c r="V393" s="83">
        <f t="shared" si="178"/>
        <v>2</v>
      </c>
    </row>
    <row r="394" spans="1:22" ht="18" customHeight="1" x14ac:dyDescent="0.35">
      <c r="A394" s="7">
        <f t="shared" si="179"/>
        <v>12</v>
      </c>
      <c r="B394" s="93" t="s">
        <v>101</v>
      </c>
      <c r="C394" s="94">
        <v>91</v>
      </c>
      <c r="D394" s="7" t="s">
        <v>57</v>
      </c>
      <c r="E394" s="170" t="s">
        <v>109</v>
      </c>
      <c r="F394" s="19" t="s">
        <v>99</v>
      </c>
      <c r="G394" s="19" t="s">
        <v>26</v>
      </c>
      <c r="H394" s="20" t="s">
        <v>28</v>
      </c>
      <c r="I394" s="20"/>
      <c r="J394" s="73"/>
      <c r="K394" s="20" t="s">
        <v>21</v>
      </c>
      <c r="L394" s="20"/>
      <c r="M394" s="73"/>
      <c r="N394" s="73"/>
      <c r="O394" s="23">
        <v>2</v>
      </c>
      <c r="P394" s="21"/>
      <c r="Q394" s="23">
        <v>1</v>
      </c>
      <c r="R394" s="16">
        <f t="shared" si="177"/>
        <v>0</v>
      </c>
      <c r="S394" s="24" t="s">
        <v>43</v>
      </c>
      <c r="T394" s="88"/>
      <c r="U394" s="31" t="s">
        <v>76</v>
      </c>
      <c r="V394" s="83">
        <f t="shared" si="178"/>
        <v>2</v>
      </c>
    </row>
    <row r="395" spans="1:22" ht="18" customHeight="1" x14ac:dyDescent="0.35">
      <c r="A395" s="7">
        <f t="shared" si="179"/>
        <v>13</v>
      </c>
      <c r="B395" s="93" t="s">
        <v>101</v>
      </c>
      <c r="C395" s="94">
        <v>92</v>
      </c>
      <c r="D395" s="7" t="s">
        <v>57</v>
      </c>
      <c r="E395" s="170" t="s">
        <v>109</v>
      </c>
      <c r="F395" s="19" t="s">
        <v>99</v>
      </c>
      <c r="G395" s="19" t="s">
        <v>18</v>
      </c>
      <c r="H395" s="20" t="s">
        <v>19</v>
      </c>
      <c r="I395" s="20"/>
      <c r="J395" s="73"/>
      <c r="K395" s="20" t="s">
        <v>13</v>
      </c>
      <c r="L395" s="20"/>
      <c r="M395" s="73"/>
      <c r="N395" s="73"/>
      <c r="O395" s="23">
        <v>2</v>
      </c>
      <c r="P395" s="21"/>
      <c r="Q395" s="23">
        <v>1</v>
      </c>
      <c r="R395" s="16">
        <f t="shared" si="177"/>
        <v>0</v>
      </c>
      <c r="S395" s="24" t="s">
        <v>42</v>
      </c>
      <c r="T395" s="88"/>
      <c r="U395" s="31" t="s">
        <v>76</v>
      </c>
      <c r="V395" s="83">
        <f t="shared" si="178"/>
        <v>2</v>
      </c>
    </row>
    <row r="396" spans="1:22" ht="18" customHeight="1" x14ac:dyDescent="0.35">
      <c r="A396" s="7">
        <f t="shared" si="179"/>
        <v>14</v>
      </c>
      <c r="B396" s="93" t="s">
        <v>101</v>
      </c>
      <c r="C396" s="94">
        <v>93</v>
      </c>
      <c r="D396" s="7" t="s">
        <v>57</v>
      </c>
      <c r="E396" s="170" t="s">
        <v>109</v>
      </c>
      <c r="F396" s="19" t="s">
        <v>100</v>
      </c>
      <c r="G396" s="19" t="s">
        <v>16</v>
      </c>
      <c r="H396" s="20" t="s">
        <v>48</v>
      </c>
      <c r="I396" s="20"/>
      <c r="J396" s="73">
        <v>3.234906500000001E-2</v>
      </c>
      <c r="K396" s="20"/>
      <c r="L396" s="20"/>
      <c r="M396" s="73"/>
      <c r="N396" s="73"/>
      <c r="O396" s="23">
        <v>2</v>
      </c>
      <c r="P396" s="21"/>
      <c r="Q396" s="23">
        <v>2</v>
      </c>
      <c r="R396" s="16">
        <f t="shared" si="177"/>
        <v>0</v>
      </c>
      <c r="S396" s="24" t="s">
        <v>74</v>
      </c>
      <c r="T396" s="88"/>
      <c r="U396" s="31" t="s">
        <v>76</v>
      </c>
      <c r="V396" s="83">
        <f t="shared" si="178"/>
        <v>4</v>
      </c>
    </row>
    <row r="397" spans="1:22" ht="18" customHeight="1" x14ac:dyDescent="0.35">
      <c r="A397" s="7">
        <f t="shared" si="179"/>
        <v>15</v>
      </c>
      <c r="B397" s="93" t="s">
        <v>101</v>
      </c>
      <c r="C397" s="94">
        <v>94</v>
      </c>
      <c r="D397" s="7" t="s">
        <v>57</v>
      </c>
      <c r="E397" s="170" t="s">
        <v>109</v>
      </c>
      <c r="F397" s="19" t="s">
        <v>100</v>
      </c>
      <c r="G397" s="19" t="s">
        <v>25</v>
      </c>
      <c r="H397" s="20" t="s">
        <v>48</v>
      </c>
      <c r="I397" s="20"/>
      <c r="J397" s="73">
        <v>3.234906500000001E-2</v>
      </c>
      <c r="K397" s="20"/>
      <c r="L397" s="20"/>
      <c r="M397" s="73"/>
      <c r="N397" s="73"/>
      <c r="O397" s="23">
        <v>2</v>
      </c>
      <c r="P397" s="21"/>
      <c r="Q397" s="23">
        <v>1</v>
      </c>
      <c r="R397" s="16">
        <f t="shared" si="177"/>
        <v>0</v>
      </c>
      <c r="S397" s="24" t="s">
        <v>55</v>
      </c>
      <c r="T397" s="88"/>
      <c r="U397" s="31" t="s">
        <v>76</v>
      </c>
      <c r="V397" s="83">
        <f t="shared" si="178"/>
        <v>2</v>
      </c>
    </row>
    <row r="398" spans="1:22" ht="18" customHeight="1" x14ac:dyDescent="0.35">
      <c r="A398" s="7">
        <f t="shared" si="179"/>
        <v>16</v>
      </c>
      <c r="B398" s="93" t="s">
        <v>101</v>
      </c>
      <c r="C398" s="94">
        <v>95</v>
      </c>
      <c r="D398" s="7" t="s">
        <v>57</v>
      </c>
      <c r="E398" s="170" t="s">
        <v>109</v>
      </c>
      <c r="F398" s="19" t="s">
        <v>100</v>
      </c>
      <c r="G398" s="19" t="s">
        <v>104</v>
      </c>
      <c r="H398" s="20" t="s">
        <v>21</v>
      </c>
      <c r="I398" s="20"/>
      <c r="J398" s="73">
        <v>1.7662499999999998E-2</v>
      </c>
      <c r="K398" s="20"/>
      <c r="L398" s="20"/>
      <c r="M398" s="73"/>
      <c r="N398" s="73"/>
      <c r="O398" s="23">
        <v>2</v>
      </c>
      <c r="P398" s="21"/>
      <c r="Q398" s="23">
        <v>2</v>
      </c>
      <c r="R398" s="16">
        <f t="shared" si="177"/>
        <v>0</v>
      </c>
      <c r="S398" s="24" t="s">
        <v>41</v>
      </c>
      <c r="T398" s="88"/>
      <c r="U398" s="31" t="s">
        <v>76</v>
      </c>
      <c r="V398" s="83">
        <f t="shared" si="178"/>
        <v>4</v>
      </c>
    </row>
    <row r="399" spans="1:22" ht="18" customHeight="1" x14ac:dyDescent="0.35">
      <c r="A399" s="7">
        <f t="shared" si="179"/>
        <v>17</v>
      </c>
      <c r="B399" s="93" t="s">
        <v>101</v>
      </c>
      <c r="C399" s="94">
        <v>96</v>
      </c>
      <c r="D399" s="7" t="s">
        <v>57</v>
      </c>
      <c r="E399" s="170" t="s">
        <v>109</v>
      </c>
      <c r="F399" s="19" t="s">
        <v>100</v>
      </c>
      <c r="G399" s="19" t="s">
        <v>26</v>
      </c>
      <c r="H399" s="20" t="s">
        <v>21</v>
      </c>
      <c r="I399" s="20"/>
      <c r="J399" s="73">
        <v>1.7662499999999998E-2</v>
      </c>
      <c r="K399" s="20"/>
      <c r="L399" s="20"/>
      <c r="M399" s="73"/>
      <c r="N399" s="73"/>
      <c r="O399" s="23">
        <v>2</v>
      </c>
      <c r="P399" s="21"/>
      <c r="Q399" s="23">
        <v>5</v>
      </c>
      <c r="R399" s="16">
        <f t="shared" si="177"/>
        <v>0</v>
      </c>
      <c r="S399" s="24" t="s">
        <v>55</v>
      </c>
      <c r="T399" s="88"/>
      <c r="U399" s="31" t="s">
        <v>76</v>
      </c>
      <c r="V399" s="83">
        <f t="shared" si="178"/>
        <v>10</v>
      </c>
    </row>
    <row r="400" spans="1:22" ht="18" customHeight="1" x14ac:dyDescent="0.35">
      <c r="A400" s="7">
        <f t="shared" si="179"/>
        <v>18</v>
      </c>
      <c r="B400" s="93" t="s">
        <v>101</v>
      </c>
      <c r="C400" s="94">
        <v>97</v>
      </c>
      <c r="D400" s="7" t="s">
        <v>57</v>
      </c>
      <c r="E400" s="170" t="s">
        <v>109</v>
      </c>
      <c r="F400" s="19" t="s">
        <v>100</v>
      </c>
      <c r="G400" s="19" t="s">
        <v>18</v>
      </c>
      <c r="H400" s="20" t="s">
        <v>21</v>
      </c>
      <c r="I400" s="20"/>
      <c r="J400" s="73">
        <v>1.7662499999999998E-2</v>
      </c>
      <c r="K400" s="20"/>
      <c r="L400" s="20"/>
      <c r="M400" s="73"/>
      <c r="N400" s="73"/>
      <c r="O400" s="23">
        <v>2</v>
      </c>
      <c r="P400" s="21"/>
      <c r="Q400" s="23">
        <v>3</v>
      </c>
      <c r="R400" s="16">
        <f t="shared" si="177"/>
        <v>0</v>
      </c>
      <c r="S400" s="24" t="s">
        <v>41</v>
      </c>
      <c r="T400" s="88"/>
      <c r="U400" s="31" t="s">
        <v>76</v>
      </c>
      <c r="V400" s="83">
        <f t="shared" si="178"/>
        <v>6</v>
      </c>
    </row>
    <row r="401" spans="1:22" ht="18" customHeight="1" x14ac:dyDescent="0.35">
      <c r="A401" s="7">
        <f t="shared" si="179"/>
        <v>19</v>
      </c>
      <c r="B401" s="93" t="s">
        <v>101</v>
      </c>
      <c r="C401" s="94">
        <v>98</v>
      </c>
      <c r="D401" s="7" t="s">
        <v>57</v>
      </c>
      <c r="E401" s="170" t="s">
        <v>109</v>
      </c>
      <c r="F401" s="19" t="s">
        <v>100</v>
      </c>
      <c r="G401" s="19" t="s">
        <v>18</v>
      </c>
      <c r="H401" s="20" t="s">
        <v>17</v>
      </c>
      <c r="I401" s="20"/>
      <c r="J401" s="72">
        <v>4.4156249999999994E-3</v>
      </c>
      <c r="K401" s="20"/>
      <c r="L401" s="20"/>
      <c r="M401" s="73"/>
      <c r="N401" s="73"/>
      <c r="O401" s="23">
        <v>2</v>
      </c>
      <c r="P401" s="21"/>
      <c r="Q401" s="23">
        <v>1</v>
      </c>
      <c r="R401" s="16">
        <f t="shared" si="177"/>
        <v>0</v>
      </c>
      <c r="S401" s="24" t="s">
        <v>41</v>
      </c>
      <c r="T401" s="88"/>
      <c r="U401" s="31" t="s">
        <v>76</v>
      </c>
      <c r="V401" s="83">
        <f t="shared" si="178"/>
        <v>2</v>
      </c>
    </row>
    <row r="402" spans="1:22" ht="18" customHeight="1" x14ac:dyDescent="0.35">
      <c r="A402" s="7">
        <f t="shared" si="179"/>
        <v>20</v>
      </c>
      <c r="B402" s="93" t="s">
        <v>101</v>
      </c>
      <c r="C402" s="94">
        <v>99</v>
      </c>
      <c r="D402" s="7" t="s">
        <v>57</v>
      </c>
      <c r="E402" s="170" t="s">
        <v>109</v>
      </c>
      <c r="F402" s="19" t="s">
        <v>100</v>
      </c>
      <c r="G402" s="19" t="s">
        <v>18</v>
      </c>
      <c r="H402" s="20" t="s">
        <v>13</v>
      </c>
      <c r="I402" s="20"/>
      <c r="J402" s="72">
        <v>1.9625000000000003E-3</v>
      </c>
      <c r="K402" s="20"/>
      <c r="L402" s="20"/>
      <c r="M402" s="73"/>
      <c r="N402" s="73"/>
      <c r="O402" s="23">
        <v>2</v>
      </c>
      <c r="P402" s="21"/>
      <c r="Q402" s="23">
        <v>1</v>
      </c>
      <c r="R402" s="16">
        <f t="shared" si="177"/>
        <v>0</v>
      </c>
      <c r="S402" s="24" t="s">
        <v>41</v>
      </c>
      <c r="T402" s="88"/>
      <c r="U402" s="31" t="s">
        <v>76</v>
      </c>
      <c r="V402" s="83">
        <f t="shared" si="178"/>
        <v>2</v>
      </c>
    </row>
    <row r="403" spans="1:22" ht="18" customHeight="1" x14ac:dyDescent="0.35">
      <c r="A403" s="7">
        <f t="shared" si="179"/>
        <v>21</v>
      </c>
      <c r="B403" s="93" t="s">
        <v>101</v>
      </c>
      <c r="C403" s="94">
        <v>100</v>
      </c>
      <c r="D403" s="7" t="s">
        <v>57</v>
      </c>
      <c r="E403" s="170" t="s">
        <v>109</v>
      </c>
      <c r="F403" s="19" t="s">
        <v>100</v>
      </c>
      <c r="G403" s="19" t="s">
        <v>18</v>
      </c>
      <c r="H403" s="20" t="s">
        <v>19</v>
      </c>
      <c r="I403" s="20"/>
      <c r="J403" s="75">
        <v>4.9062500000000007E-4</v>
      </c>
      <c r="K403" s="20"/>
      <c r="L403" s="20"/>
      <c r="M403" s="73"/>
      <c r="N403" s="73"/>
      <c r="O403" s="23">
        <v>2</v>
      </c>
      <c r="P403" s="21"/>
      <c r="Q403" s="23">
        <v>1</v>
      </c>
      <c r="R403" s="16">
        <f t="shared" si="177"/>
        <v>0</v>
      </c>
      <c r="S403" s="24" t="s">
        <v>41</v>
      </c>
      <c r="T403" s="88"/>
      <c r="U403" s="31" t="s">
        <v>76</v>
      </c>
      <c r="V403" s="83">
        <f t="shared" si="178"/>
        <v>2</v>
      </c>
    </row>
    <row r="404" spans="1:22" ht="18" customHeight="1" x14ac:dyDescent="0.35">
      <c r="A404" s="7">
        <f t="shared" si="179"/>
        <v>22</v>
      </c>
      <c r="B404" s="93" t="s">
        <v>101</v>
      </c>
      <c r="C404" s="94">
        <v>101</v>
      </c>
      <c r="D404" s="7" t="s">
        <v>57</v>
      </c>
      <c r="E404" s="170" t="s">
        <v>109</v>
      </c>
      <c r="F404" s="19" t="s">
        <v>100</v>
      </c>
      <c r="G404" s="19" t="s">
        <v>24</v>
      </c>
      <c r="H404" s="20" t="s">
        <v>30</v>
      </c>
      <c r="I404" s="20"/>
      <c r="J404" s="75">
        <v>1.3266499999999999E-4</v>
      </c>
      <c r="K404" s="20"/>
      <c r="L404" s="20"/>
      <c r="M404" s="73"/>
      <c r="N404" s="73"/>
      <c r="O404" s="23">
        <v>2</v>
      </c>
      <c r="P404" s="21"/>
      <c r="Q404" s="23">
        <v>11</v>
      </c>
      <c r="R404" s="16">
        <f t="shared" si="177"/>
        <v>0</v>
      </c>
      <c r="S404" s="24" t="s">
        <v>74</v>
      </c>
      <c r="T404" s="88"/>
      <c r="U404" s="31" t="s">
        <v>76</v>
      </c>
      <c r="V404" s="83">
        <f t="shared" si="178"/>
        <v>22</v>
      </c>
    </row>
    <row r="405" spans="1:22" ht="18" customHeight="1" x14ac:dyDescent="0.35">
      <c r="A405" s="7">
        <f t="shared" si="179"/>
        <v>23</v>
      </c>
      <c r="B405" s="93" t="s">
        <v>101</v>
      </c>
      <c r="C405" s="94">
        <v>101</v>
      </c>
      <c r="D405" s="7" t="s">
        <v>57</v>
      </c>
      <c r="E405" s="170" t="s">
        <v>109</v>
      </c>
      <c r="F405" s="19" t="s">
        <v>100</v>
      </c>
      <c r="G405" s="19" t="s">
        <v>27</v>
      </c>
      <c r="H405" s="20"/>
      <c r="I405" s="20"/>
      <c r="J405" s="73"/>
      <c r="K405" s="20">
        <v>1.3</v>
      </c>
      <c r="L405" s="20">
        <v>2.1</v>
      </c>
      <c r="M405" s="73">
        <f t="shared" ref="M405" si="183">K405*L405</f>
        <v>2.7300000000000004</v>
      </c>
      <c r="N405" s="97">
        <f>M405-(J404*Q404)-(J403*Q403)-(J402*Q402)-(J401*Q401)-(J400*Q400)-(J399*Q399)-(J398*Q398)-(J397*Q397)-(J396*Q396)</f>
        <v>2.4479997400000011</v>
      </c>
      <c r="O405" s="23">
        <v>2</v>
      </c>
      <c r="P405" s="21">
        <v>450</v>
      </c>
      <c r="Q405" s="23">
        <v>1</v>
      </c>
      <c r="R405" s="16">
        <f>O405*P405*Q405*N405</f>
        <v>2203.1997660000011</v>
      </c>
      <c r="S405" s="24" t="s">
        <v>41</v>
      </c>
      <c r="T405" s="88"/>
      <c r="U405" s="31" t="s">
        <v>76</v>
      </c>
      <c r="V405" s="83">
        <f>O405*Q405*N405</f>
        <v>4.8959994800000022</v>
      </c>
    </row>
    <row r="406" spans="1:22" ht="18" customHeight="1" x14ac:dyDescent="0.35">
      <c r="A406" s="7">
        <f t="shared" si="179"/>
        <v>24</v>
      </c>
      <c r="B406" s="93" t="s">
        <v>101</v>
      </c>
      <c r="C406" s="94">
        <v>102</v>
      </c>
      <c r="D406" s="7" t="s">
        <v>57</v>
      </c>
      <c r="E406" s="170" t="s">
        <v>109</v>
      </c>
      <c r="F406" s="19" t="s">
        <v>68</v>
      </c>
      <c r="G406" s="19" t="s">
        <v>18</v>
      </c>
      <c r="H406" s="20" t="s">
        <v>19</v>
      </c>
      <c r="I406" s="20"/>
      <c r="J406" s="73"/>
      <c r="K406" s="20" t="s">
        <v>13</v>
      </c>
      <c r="L406" s="20"/>
      <c r="M406" s="73"/>
      <c r="N406" s="73"/>
      <c r="O406" s="23">
        <v>2</v>
      </c>
      <c r="P406" s="21"/>
      <c r="Q406" s="23">
        <v>1</v>
      </c>
      <c r="R406" s="16">
        <f t="shared" si="177"/>
        <v>0</v>
      </c>
      <c r="S406" s="24" t="s">
        <v>42</v>
      </c>
      <c r="T406" s="88"/>
      <c r="U406" s="31" t="s">
        <v>76</v>
      </c>
      <c r="V406" s="83">
        <f t="shared" si="178"/>
        <v>2</v>
      </c>
    </row>
    <row r="407" spans="1:22" ht="18" customHeight="1" x14ac:dyDescent="0.35">
      <c r="A407" s="7">
        <f t="shared" si="179"/>
        <v>25</v>
      </c>
      <c r="B407" s="93" t="s">
        <v>101</v>
      </c>
      <c r="C407" s="94">
        <v>103</v>
      </c>
      <c r="D407" s="7" t="s">
        <v>57</v>
      </c>
      <c r="E407" s="170" t="s">
        <v>109</v>
      </c>
      <c r="F407" s="19" t="s">
        <v>68</v>
      </c>
      <c r="G407" s="19" t="s">
        <v>24</v>
      </c>
      <c r="H407" s="20" t="s">
        <v>30</v>
      </c>
      <c r="I407" s="20"/>
      <c r="J407" s="73"/>
      <c r="K407" s="20" t="s">
        <v>63</v>
      </c>
      <c r="L407" s="20"/>
      <c r="M407" s="73"/>
      <c r="N407" s="73"/>
      <c r="O407" s="23">
        <v>2</v>
      </c>
      <c r="P407" s="21"/>
      <c r="Q407" s="23">
        <v>3</v>
      </c>
      <c r="R407" s="16">
        <f t="shared" si="177"/>
        <v>0</v>
      </c>
      <c r="S407" s="24" t="s">
        <v>40</v>
      </c>
      <c r="T407" s="88"/>
      <c r="U407" s="31" t="s">
        <v>76</v>
      </c>
      <c r="V407" s="83">
        <f t="shared" si="178"/>
        <v>6</v>
      </c>
    </row>
    <row r="408" spans="1:22" ht="18" customHeight="1" x14ac:dyDescent="0.35">
      <c r="U408" s="31" t="s">
        <v>76</v>
      </c>
    </row>
    <row r="409" spans="1:22" ht="18" customHeight="1" x14ac:dyDescent="0.35">
      <c r="A409" s="8" t="s">
        <v>75</v>
      </c>
      <c r="B409" s="92"/>
      <c r="C409" s="95"/>
      <c r="U409" s="31" t="s">
        <v>76</v>
      </c>
    </row>
    <row r="410" spans="1:22" ht="18" customHeight="1" x14ac:dyDescent="0.35">
      <c r="A410" s="7">
        <v>1</v>
      </c>
      <c r="B410" s="93" t="s">
        <v>105</v>
      </c>
      <c r="C410" s="94">
        <v>1</v>
      </c>
      <c r="D410" s="7" t="s">
        <v>102</v>
      </c>
      <c r="E410" s="170" t="s">
        <v>110</v>
      </c>
      <c r="F410" s="19" t="s">
        <v>73</v>
      </c>
      <c r="G410" s="19" t="s">
        <v>15</v>
      </c>
      <c r="H410" s="20">
        <v>0.2</v>
      </c>
      <c r="I410" s="20">
        <v>0.3</v>
      </c>
      <c r="J410" s="73">
        <f t="shared" ref="J410" si="184">H410*I410</f>
        <v>0.06</v>
      </c>
      <c r="K410" s="20">
        <v>0.25</v>
      </c>
      <c r="L410" s="20">
        <v>0.35</v>
      </c>
      <c r="M410" s="73">
        <f t="shared" ref="M410" si="185">K410*L410</f>
        <v>8.7499999999999994E-2</v>
      </c>
      <c r="N410" s="73"/>
      <c r="O410" s="23">
        <v>2</v>
      </c>
      <c r="P410" s="21"/>
      <c r="Q410" s="23">
        <v>1</v>
      </c>
      <c r="R410" s="16">
        <f t="shared" ref="R410:R436" si="186">O410*P410*Q410</f>
        <v>0</v>
      </c>
      <c r="S410" s="24" t="s">
        <v>40</v>
      </c>
      <c r="T410" s="35" t="s">
        <v>105</v>
      </c>
      <c r="U410" s="31" t="s">
        <v>76</v>
      </c>
      <c r="V410" s="83">
        <f t="shared" ref="V410:V436" si="187">O410*Q410</f>
        <v>2</v>
      </c>
    </row>
    <row r="411" spans="1:22" ht="18" customHeight="1" x14ac:dyDescent="0.35">
      <c r="A411" s="7">
        <f>A410+1</f>
        <v>2</v>
      </c>
      <c r="B411" s="93" t="s">
        <v>105</v>
      </c>
      <c r="C411" s="94">
        <v>2</v>
      </c>
      <c r="D411" s="7" t="s">
        <v>102</v>
      </c>
      <c r="E411" s="170" t="s">
        <v>110</v>
      </c>
      <c r="F411" s="19" t="s">
        <v>73</v>
      </c>
      <c r="G411" s="19" t="s">
        <v>104</v>
      </c>
      <c r="H411" s="20" t="s">
        <v>13</v>
      </c>
      <c r="I411" s="20"/>
      <c r="J411" s="73"/>
      <c r="K411" s="20" t="s">
        <v>28</v>
      </c>
      <c r="L411" s="20"/>
      <c r="M411" s="73"/>
      <c r="N411" s="73"/>
      <c r="O411" s="23">
        <v>2</v>
      </c>
      <c r="P411" s="21"/>
      <c r="Q411" s="23">
        <v>4</v>
      </c>
      <c r="R411" s="16">
        <f t="shared" si="186"/>
        <v>0</v>
      </c>
      <c r="S411" s="24" t="s">
        <v>42</v>
      </c>
      <c r="U411" s="31" t="s">
        <v>76</v>
      </c>
      <c r="V411" s="83">
        <f t="shared" si="187"/>
        <v>8</v>
      </c>
    </row>
    <row r="412" spans="1:22" ht="18" customHeight="1" x14ac:dyDescent="0.35">
      <c r="A412" s="7">
        <f t="shared" ref="A412:A436" si="188">A411+1</f>
        <v>3</v>
      </c>
      <c r="B412" s="93" t="s">
        <v>105</v>
      </c>
      <c r="C412" s="94">
        <v>3</v>
      </c>
      <c r="D412" s="7" t="s">
        <v>102</v>
      </c>
      <c r="E412" s="170" t="s">
        <v>110</v>
      </c>
      <c r="F412" s="19" t="s">
        <v>73</v>
      </c>
      <c r="G412" s="19" t="s">
        <v>18</v>
      </c>
      <c r="H412" s="20" t="s">
        <v>19</v>
      </c>
      <c r="I412" s="20"/>
      <c r="J412" s="73"/>
      <c r="K412" s="20" t="s">
        <v>13</v>
      </c>
      <c r="L412" s="20"/>
      <c r="M412" s="73"/>
      <c r="N412" s="73"/>
      <c r="O412" s="23">
        <v>2</v>
      </c>
      <c r="P412" s="21"/>
      <c r="Q412" s="23">
        <v>1</v>
      </c>
      <c r="R412" s="16">
        <f t="shared" si="186"/>
        <v>0</v>
      </c>
      <c r="S412" s="24" t="s">
        <v>42</v>
      </c>
      <c r="T412" s="88"/>
      <c r="U412" s="31" t="s">
        <v>76</v>
      </c>
      <c r="V412" s="83">
        <f t="shared" si="187"/>
        <v>2</v>
      </c>
    </row>
    <row r="413" spans="1:22" ht="18" customHeight="1" x14ac:dyDescent="0.35">
      <c r="A413" s="7">
        <f t="shared" si="188"/>
        <v>4</v>
      </c>
      <c r="B413" s="93" t="s">
        <v>105</v>
      </c>
      <c r="C413" s="94">
        <v>4</v>
      </c>
      <c r="D413" s="7" t="s">
        <v>102</v>
      </c>
      <c r="E413" s="170" t="s">
        <v>110</v>
      </c>
      <c r="F413" s="19" t="s">
        <v>73</v>
      </c>
      <c r="G413" s="19" t="s">
        <v>24</v>
      </c>
      <c r="H413" s="20" t="s">
        <v>30</v>
      </c>
      <c r="I413" s="20"/>
      <c r="J413" s="73"/>
      <c r="K413" s="20" t="s">
        <v>63</v>
      </c>
      <c r="L413" s="20"/>
      <c r="M413" s="73"/>
      <c r="N413" s="73"/>
      <c r="O413" s="23">
        <v>2</v>
      </c>
      <c r="P413" s="21"/>
      <c r="Q413" s="23">
        <v>11</v>
      </c>
      <c r="R413" s="16">
        <f t="shared" si="186"/>
        <v>0</v>
      </c>
      <c r="S413" s="24" t="s">
        <v>40</v>
      </c>
      <c r="T413" s="88"/>
      <c r="U413" s="31" t="s">
        <v>76</v>
      </c>
      <c r="V413" s="83">
        <f t="shared" si="187"/>
        <v>22</v>
      </c>
    </row>
    <row r="414" spans="1:22" ht="18" customHeight="1" x14ac:dyDescent="0.35">
      <c r="A414" s="7">
        <f t="shared" si="188"/>
        <v>5</v>
      </c>
      <c r="B414" s="93" t="s">
        <v>105</v>
      </c>
      <c r="C414" s="94">
        <v>5</v>
      </c>
      <c r="D414" s="7" t="s">
        <v>102</v>
      </c>
      <c r="E414" s="170" t="s">
        <v>110</v>
      </c>
      <c r="F414" s="19" t="s">
        <v>73</v>
      </c>
      <c r="G414" s="19" t="s">
        <v>15</v>
      </c>
      <c r="H414" s="20">
        <v>0.2</v>
      </c>
      <c r="I414" s="20">
        <v>0.2</v>
      </c>
      <c r="J414" s="73">
        <f t="shared" ref="J414" si="189">H414*I414</f>
        <v>4.0000000000000008E-2</v>
      </c>
      <c r="K414" s="20"/>
      <c r="L414" s="20"/>
      <c r="M414" s="73"/>
      <c r="N414" s="73"/>
      <c r="O414" s="23">
        <v>2</v>
      </c>
      <c r="P414" s="21"/>
      <c r="Q414" s="23">
        <v>1</v>
      </c>
      <c r="R414" s="16">
        <f t="shared" si="186"/>
        <v>0</v>
      </c>
      <c r="S414" s="24" t="s">
        <v>74</v>
      </c>
      <c r="T414" s="88"/>
      <c r="U414" s="31" t="s">
        <v>76</v>
      </c>
      <c r="V414" s="83">
        <f t="shared" si="187"/>
        <v>2</v>
      </c>
    </row>
    <row r="415" spans="1:22" ht="18" customHeight="1" x14ac:dyDescent="0.35">
      <c r="A415" s="7">
        <f t="shared" si="188"/>
        <v>6</v>
      </c>
      <c r="B415" s="93" t="s">
        <v>105</v>
      </c>
      <c r="C415" s="94">
        <v>5</v>
      </c>
      <c r="D415" s="7" t="s">
        <v>102</v>
      </c>
      <c r="E415" s="170" t="s">
        <v>110</v>
      </c>
      <c r="F415" s="19" t="s">
        <v>73</v>
      </c>
      <c r="G415" s="19" t="s">
        <v>27</v>
      </c>
      <c r="H415" s="20"/>
      <c r="I415" s="20"/>
      <c r="J415" s="73"/>
      <c r="K415" s="20">
        <v>0.28000000000000003</v>
      </c>
      <c r="L415" s="20">
        <v>0.5</v>
      </c>
      <c r="M415" s="73">
        <f t="shared" ref="M415:M420" si="190">K415*L415</f>
        <v>0.14000000000000001</v>
      </c>
      <c r="N415" s="97">
        <f>M415-(J414*Q414)</f>
        <v>0.1</v>
      </c>
      <c r="O415" s="23">
        <v>2</v>
      </c>
      <c r="P415" s="21">
        <v>95</v>
      </c>
      <c r="Q415" s="23">
        <v>1</v>
      </c>
      <c r="R415" s="16">
        <f t="shared" si="186"/>
        <v>190</v>
      </c>
      <c r="S415" s="24" t="s">
        <v>41</v>
      </c>
      <c r="T415" s="88"/>
      <c r="U415" s="31" t="s">
        <v>76</v>
      </c>
      <c r="V415" s="83">
        <f t="shared" si="187"/>
        <v>2</v>
      </c>
    </row>
    <row r="416" spans="1:22" ht="18" customHeight="1" x14ac:dyDescent="0.35">
      <c r="A416" s="7">
        <f t="shared" si="188"/>
        <v>7</v>
      </c>
      <c r="B416" s="93" t="s">
        <v>105</v>
      </c>
      <c r="C416" s="94">
        <v>6</v>
      </c>
      <c r="D416" s="7" t="s">
        <v>102</v>
      </c>
      <c r="E416" s="170" t="s">
        <v>110</v>
      </c>
      <c r="F416" s="19" t="s">
        <v>73</v>
      </c>
      <c r="G416" s="19" t="s">
        <v>15</v>
      </c>
      <c r="H416" s="20">
        <v>0.25</v>
      </c>
      <c r="I416" s="20">
        <v>0.25</v>
      </c>
      <c r="J416" s="73">
        <f t="shared" ref="J416:J417" si="191">H416*I416</f>
        <v>6.25E-2</v>
      </c>
      <c r="K416" s="20">
        <v>0.3</v>
      </c>
      <c r="L416" s="20">
        <v>0.3</v>
      </c>
      <c r="M416" s="73">
        <f t="shared" si="190"/>
        <v>0.09</v>
      </c>
      <c r="N416" s="73"/>
      <c r="O416" s="23">
        <v>1</v>
      </c>
      <c r="P416" s="21"/>
      <c r="Q416" s="23">
        <v>1</v>
      </c>
      <c r="R416" s="16">
        <f t="shared" si="186"/>
        <v>0</v>
      </c>
      <c r="S416" s="24" t="s">
        <v>40</v>
      </c>
      <c r="T416" s="88"/>
      <c r="U416" s="31" t="s">
        <v>76</v>
      </c>
      <c r="V416" s="83">
        <f t="shared" si="187"/>
        <v>1</v>
      </c>
    </row>
    <row r="417" spans="1:22" ht="18" customHeight="1" x14ac:dyDescent="0.35">
      <c r="A417" s="7">
        <f t="shared" si="188"/>
        <v>8</v>
      </c>
      <c r="B417" s="93" t="s">
        <v>105</v>
      </c>
      <c r="C417" s="94">
        <v>7</v>
      </c>
      <c r="D417" s="7" t="s">
        <v>102</v>
      </c>
      <c r="E417" s="170" t="s">
        <v>110</v>
      </c>
      <c r="F417" s="19" t="s">
        <v>73</v>
      </c>
      <c r="G417" s="19" t="s">
        <v>15</v>
      </c>
      <c r="H417" s="20">
        <v>0.3</v>
      </c>
      <c r="I417" s="20">
        <v>0.3</v>
      </c>
      <c r="J417" s="73">
        <f t="shared" si="191"/>
        <v>0.09</v>
      </c>
      <c r="K417" s="20">
        <v>0.35</v>
      </c>
      <c r="L417" s="20">
        <v>0.35</v>
      </c>
      <c r="M417" s="73">
        <f t="shared" si="190"/>
        <v>0.12249999999999998</v>
      </c>
      <c r="N417" s="73"/>
      <c r="O417" s="23">
        <v>1</v>
      </c>
      <c r="P417" s="21"/>
      <c r="Q417" s="23">
        <v>1</v>
      </c>
      <c r="R417" s="16">
        <f t="shared" si="186"/>
        <v>0</v>
      </c>
      <c r="S417" s="24" t="s">
        <v>40</v>
      </c>
      <c r="T417" s="88"/>
      <c r="U417" s="31" t="s">
        <v>76</v>
      </c>
      <c r="V417" s="83">
        <f t="shared" si="187"/>
        <v>1</v>
      </c>
    </row>
    <row r="418" spans="1:22" ht="18" customHeight="1" x14ac:dyDescent="0.35">
      <c r="A418" s="7">
        <f t="shared" si="188"/>
        <v>9</v>
      </c>
      <c r="B418" s="93" t="s">
        <v>105</v>
      </c>
      <c r="C418" s="94">
        <v>8</v>
      </c>
      <c r="D418" s="7" t="s">
        <v>102</v>
      </c>
      <c r="E418" s="170" t="s">
        <v>110</v>
      </c>
      <c r="F418" s="19" t="s">
        <v>103</v>
      </c>
      <c r="G418" s="19" t="s">
        <v>61</v>
      </c>
      <c r="H418" s="20"/>
      <c r="I418" s="20"/>
      <c r="J418" s="73"/>
      <c r="K418" s="20">
        <v>0.1</v>
      </c>
      <c r="L418" s="20">
        <v>0.16</v>
      </c>
      <c r="M418" s="73">
        <f t="shared" si="190"/>
        <v>1.6E-2</v>
      </c>
      <c r="N418" s="73"/>
      <c r="O418" s="23">
        <v>2</v>
      </c>
      <c r="P418" s="21"/>
      <c r="Q418" s="23">
        <v>1</v>
      </c>
      <c r="R418" s="16">
        <f t="shared" si="186"/>
        <v>0</v>
      </c>
      <c r="S418" s="24" t="s">
        <v>41</v>
      </c>
      <c r="T418" s="88"/>
      <c r="U418" s="31" t="s">
        <v>76</v>
      </c>
      <c r="V418" s="83">
        <f t="shared" si="187"/>
        <v>2</v>
      </c>
    </row>
    <row r="419" spans="1:22" ht="18" customHeight="1" x14ac:dyDescent="0.35">
      <c r="A419" s="7">
        <f t="shared" si="188"/>
        <v>10</v>
      </c>
      <c r="B419" s="93" t="s">
        <v>105</v>
      </c>
      <c r="C419" s="94">
        <v>9</v>
      </c>
      <c r="D419" s="7" t="s">
        <v>102</v>
      </c>
      <c r="E419" s="170" t="s">
        <v>110</v>
      </c>
      <c r="F419" s="19" t="s">
        <v>103</v>
      </c>
      <c r="G419" s="19" t="s">
        <v>61</v>
      </c>
      <c r="H419" s="20"/>
      <c r="I419" s="20"/>
      <c r="J419" s="73"/>
      <c r="K419" s="20">
        <v>0.1</v>
      </c>
      <c r="L419" s="20">
        <v>0.26</v>
      </c>
      <c r="M419" s="73">
        <f t="shared" si="190"/>
        <v>2.6000000000000002E-2</v>
      </c>
      <c r="N419" s="73"/>
      <c r="O419" s="23">
        <v>2</v>
      </c>
      <c r="P419" s="21"/>
      <c r="Q419" s="23">
        <v>1</v>
      </c>
      <c r="R419" s="16">
        <f t="shared" si="186"/>
        <v>0</v>
      </c>
      <c r="S419" s="24" t="s">
        <v>41</v>
      </c>
      <c r="T419" s="88"/>
      <c r="U419" s="31" t="s">
        <v>76</v>
      </c>
      <c r="V419" s="83">
        <f t="shared" si="187"/>
        <v>2</v>
      </c>
    </row>
    <row r="420" spans="1:22" ht="18" customHeight="1" x14ac:dyDescent="0.35">
      <c r="A420" s="7">
        <f t="shared" si="188"/>
        <v>11</v>
      </c>
      <c r="B420" s="93" t="s">
        <v>105</v>
      </c>
      <c r="C420" s="94">
        <v>10</v>
      </c>
      <c r="D420" s="7" t="s">
        <v>102</v>
      </c>
      <c r="E420" s="170" t="s">
        <v>110</v>
      </c>
      <c r="F420" s="19" t="s">
        <v>103</v>
      </c>
      <c r="G420" s="19" t="s">
        <v>62</v>
      </c>
      <c r="H420" s="20"/>
      <c r="I420" s="20"/>
      <c r="J420" s="73"/>
      <c r="K420" s="20">
        <v>0.16</v>
      </c>
      <c r="L420" s="20">
        <v>0.16</v>
      </c>
      <c r="M420" s="73">
        <f t="shared" si="190"/>
        <v>2.5600000000000001E-2</v>
      </c>
      <c r="N420" s="73"/>
      <c r="O420" s="23">
        <v>2</v>
      </c>
      <c r="P420" s="21"/>
      <c r="Q420" s="23">
        <v>1</v>
      </c>
      <c r="R420" s="16">
        <f t="shared" si="186"/>
        <v>0</v>
      </c>
      <c r="S420" s="24" t="s">
        <v>41</v>
      </c>
      <c r="T420" s="88"/>
      <c r="U420" s="31" t="s">
        <v>76</v>
      </c>
      <c r="V420" s="83">
        <f t="shared" si="187"/>
        <v>2</v>
      </c>
    </row>
    <row r="421" spans="1:22" ht="18" customHeight="1" x14ac:dyDescent="0.35">
      <c r="A421" s="7">
        <f t="shared" si="188"/>
        <v>12</v>
      </c>
      <c r="B421" s="93" t="s">
        <v>105</v>
      </c>
      <c r="C421" s="94">
        <v>11</v>
      </c>
      <c r="D421" s="7" t="s">
        <v>102</v>
      </c>
      <c r="E421" s="170" t="s">
        <v>110</v>
      </c>
      <c r="F421" s="19" t="s">
        <v>103</v>
      </c>
      <c r="G421" s="19" t="s">
        <v>26</v>
      </c>
      <c r="H421" s="20" t="s">
        <v>13</v>
      </c>
      <c r="I421" s="20"/>
      <c r="J421" s="73"/>
      <c r="K421" s="20" t="s">
        <v>28</v>
      </c>
      <c r="L421" s="20"/>
      <c r="M421" s="73"/>
      <c r="N421" s="73"/>
      <c r="O421" s="23">
        <v>2</v>
      </c>
      <c r="P421" s="21"/>
      <c r="Q421" s="23">
        <v>3</v>
      </c>
      <c r="R421" s="16">
        <f t="shared" si="186"/>
        <v>0</v>
      </c>
      <c r="S421" s="24" t="s">
        <v>43</v>
      </c>
      <c r="T421" s="88"/>
      <c r="U421" s="31" t="s">
        <v>76</v>
      </c>
      <c r="V421" s="83">
        <f t="shared" si="187"/>
        <v>6</v>
      </c>
    </row>
    <row r="422" spans="1:22" ht="18" customHeight="1" x14ac:dyDescent="0.35">
      <c r="A422" s="7">
        <f t="shared" si="188"/>
        <v>13</v>
      </c>
      <c r="B422" s="93" t="s">
        <v>105</v>
      </c>
      <c r="C422" s="94">
        <v>12</v>
      </c>
      <c r="D422" s="7" t="s">
        <v>102</v>
      </c>
      <c r="E422" s="170" t="s">
        <v>110</v>
      </c>
      <c r="F422" s="19" t="s">
        <v>103</v>
      </c>
      <c r="G422" s="19" t="s">
        <v>16</v>
      </c>
      <c r="H422" s="20" t="s">
        <v>17</v>
      </c>
      <c r="I422" s="20"/>
      <c r="J422" s="73"/>
      <c r="K422" s="20" t="s">
        <v>31</v>
      </c>
      <c r="L422" s="20"/>
      <c r="M422" s="73"/>
      <c r="N422" s="73"/>
      <c r="O422" s="23">
        <v>2</v>
      </c>
      <c r="P422" s="21"/>
      <c r="Q422" s="23">
        <v>2</v>
      </c>
      <c r="R422" s="16">
        <f t="shared" si="186"/>
        <v>0</v>
      </c>
      <c r="S422" s="24" t="s">
        <v>40</v>
      </c>
      <c r="T422" s="88"/>
      <c r="U422" s="31" t="s">
        <v>76</v>
      </c>
      <c r="V422" s="83">
        <f t="shared" si="187"/>
        <v>4</v>
      </c>
    </row>
    <row r="423" spans="1:22" ht="18" customHeight="1" x14ac:dyDescent="0.35">
      <c r="A423" s="7">
        <f t="shared" si="188"/>
        <v>14</v>
      </c>
      <c r="B423" s="93" t="s">
        <v>105</v>
      </c>
      <c r="C423" s="94">
        <v>13</v>
      </c>
      <c r="D423" s="7" t="s">
        <v>102</v>
      </c>
      <c r="E423" s="170" t="s">
        <v>110</v>
      </c>
      <c r="F423" s="19" t="s">
        <v>103</v>
      </c>
      <c r="G423" s="19" t="s">
        <v>26</v>
      </c>
      <c r="H423" s="20" t="s">
        <v>28</v>
      </c>
      <c r="I423" s="20"/>
      <c r="J423" s="73"/>
      <c r="K423" s="20" t="s">
        <v>21</v>
      </c>
      <c r="L423" s="20"/>
      <c r="M423" s="73"/>
      <c r="N423" s="73"/>
      <c r="O423" s="23">
        <v>2</v>
      </c>
      <c r="P423" s="21"/>
      <c r="Q423" s="23">
        <v>1</v>
      </c>
      <c r="R423" s="16">
        <f t="shared" si="186"/>
        <v>0</v>
      </c>
      <c r="S423" s="24" t="s">
        <v>43</v>
      </c>
      <c r="T423" s="88"/>
      <c r="U423" s="31" t="s">
        <v>76</v>
      </c>
      <c r="V423" s="83">
        <f t="shared" si="187"/>
        <v>2</v>
      </c>
    </row>
    <row r="424" spans="1:22" ht="18" customHeight="1" x14ac:dyDescent="0.35">
      <c r="A424" s="7">
        <f t="shared" si="188"/>
        <v>15</v>
      </c>
      <c r="B424" s="93" t="s">
        <v>105</v>
      </c>
      <c r="C424" s="94">
        <v>14</v>
      </c>
      <c r="D424" s="7" t="s">
        <v>102</v>
      </c>
      <c r="E424" s="170" t="s">
        <v>110</v>
      </c>
      <c r="F424" s="19" t="s">
        <v>103</v>
      </c>
      <c r="G424" s="19" t="s">
        <v>24</v>
      </c>
      <c r="H424" s="20" t="s">
        <v>30</v>
      </c>
      <c r="I424" s="20"/>
      <c r="J424" s="73"/>
      <c r="K424" s="20" t="s">
        <v>63</v>
      </c>
      <c r="L424" s="20"/>
      <c r="M424" s="73"/>
      <c r="N424" s="73"/>
      <c r="O424" s="23">
        <v>2</v>
      </c>
      <c r="P424" s="21"/>
      <c r="Q424" s="23">
        <v>15</v>
      </c>
      <c r="R424" s="16">
        <f t="shared" si="186"/>
        <v>0</v>
      </c>
      <c r="S424" s="24" t="s">
        <v>40</v>
      </c>
      <c r="T424" s="88"/>
      <c r="U424" s="31" t="s">
        <v>76</v>
      </c>
      <c r="V424" s="83">
        <f t="shared" si="187"/>
        <v>30</v>
      </c>
    </row>
    <row r="425" spans="1:22" ht="18" customHeight="1" x14ac:dyDescent="0.35">
      <c r="A425" s="7">
        <f t="shared" si="188"/>
        <v>16</v>
      </c>
      <c r="B425" s="93" t="s">
        <v>105</v>
      </c>
      <c r="C425" s="94">
        <v>15</v>
      </c>
      <c r="D425" s="7" t="s">
        <v>102</v>
      </c>
      <c r="E425" s="170" t="s">
        <v>110</v>
      </c>
      <c r="F425" s="19" t="s">
        <v>103</v>
      </c>
      <c r="G425" s="19" t="s">
        <v>29</v>
      </c>
      <c r="H425" s="20" t="s">
        <v>13</v>
      </c>
      <c r="I425" s="20"/>
      <c r="J425" s="73"/>
      <c r="K425" s="20" t="s">
        <v>28</v>
      </c>
      <c r="L425" s="20"/>
      <c r="M425" s="73"/>
      <c r="N425" s="73"/>
      <c r="O425" s="23">
        <v>2</v>
      </c>
      <c r="P425" s="21"/>
      <c r="Q425" s="23">
        <v>1</v>
      </c>
      <c r="R425" s="16">
        <f t="shared" si="186"/>
        <v>0</v>
      </c>
      <c r="S425" s="24" t="s">
        <v>43</v>
      </c>
      <c r="T425" s="88"/>
      <c r="U425" s="31" t="s">
        <v>76</v>
      </c>
      <c r="V425" s="83">
        <f t="shared" si="187"/>
        <v>2</v>
      </c>
    </row>
    <row r="426" spans="1:22" ht="18" customHeight="1" x14ac:dyDescent="0.35">
      <c r="A426" s="7">
        <f t="shared" si="188"/>
        <v>17</v>
      </c>
      <c r="B426" s="93" t="s">
        <v>105</v>
      </c>
      <c r="C426" s="94">
        <v>16</v>
      </c>
      <c r="D426" s="7" t="s">
        <v>102</v>
      </c>
      <c r="E426" s="170" t="s">
        <v>110</v>
      </c>
      <c r="F426" s="19" t="s">
        <v>103</v>
      </c>
      <c r="G426" s="19" t="s">
        <v>24</v>
      </c>
      <c r="H426" s="20" t="s">
        <v>30</v>
      </c>
      <c r="I426" s="20"/>
      <c r="J426" s="73"/>
      <c r="K426" s="20" t="s">
        <v>63</v>
      </c>
      <c r="L426" s="20"/>
      <c r="M426" s="73"/>
      <c r="N426" s="73"/>
      <c r="O426" s="23">
        <v>2</v>
      </c>
      <c r="P426" s="21"/>
      <c r="Q426" s="23">
        <v>3</v>
      </c>
      <c r="R426" s="16">
        <f t="shared" si="186"/>
        <v>0</v>
      </c>
      <c r="S426" s="24" t="s">
        <v>40</v>
      </c>
      <c r="T426" s="88"/>
      <c r="U426" s="31" t="s">
        <v>76</v>
      </c>
      <c r="V426" s="83">
        <f t="shared" si="187"/>
        <v>6</v>
      </c>
    </row>
    <row r="427" spans="1:22" ht="18" customHeight="1" x14ac:dyDescent="0.35">
      <c r="A427" s="7">
        <f t="shared" si="188"/>
        <v>18</v>
      </c>
      <c r="B427" s="93" t="s">
        <v>105</v>
      </c>
      <c r="C427" s="94">
        <v>17</v>
      </c>
      <c r="D427" s="7" t="s">
        <v>102</v>
      </c>
      <c r="E427" s="170" t="s">
        <v>110</v>
      </c>
      <c r="F427" s="19" t="s">
        <v>103</v>
      </c>
      <c r="G427" s="19" t="s">
        <v>26</v>
      </c>
      <c r="H427" s="20" t="s">
        <v>28</v>
      </c>
      <c r="I427" s="20"/>
      <c r="J427" s="73"/>
      <c r="K427" s="20" t="s">
        <v>21</v>
      </c>
      <c r="L427" s="20"/>
      <c r="M427" s="73"/>
      <c r="N427" s="73"/>
      <c r="O427" s="23">
        <v>2</v>
      </c>
      <c r="P427" s="21"/>
      <c r="Q427" s="23">
        <v>1</v>
      </c>
      <c r="R427" s="16">
        <f t="shared" si="186"/>
        <v>0</v>
      </c>
      <c r="S427" s="24" t="s">
        <v>43</v>
      </c>
      <c r="T427" s="88"/>
      <c r="U427" s="31" t="s">
        <v>76</v>
      </c>
      <c r="V427" s="83">
        <f t="shared" si="187"/>
        <v>2</v>
      </c>
    </row>
    <row r="428" spans="1:22" ht="18" customHeight="1" x14ac:dyDescent="0.35">
      <c r="A428" s="7">
        <f t="shared" si="188"/>
        <v>19</v>
      </c>
      <c r="B428" s="93" t="s">
        <v>105</v>
      </c>
      <c r="C428" s="94">
        <v>18</v>
      </c>
      <c r="D428" s="7" t="s">
        <v>102</v>
      </c>
      <c r="E428" s="170" t="s">
        <v>110</v>
      </c>
      <c r="F428" s="19" t="s">
        <v>103</v>
      </c>
      <c r="G428" s="19" t="s">
        <v>15</v>
      </c>
      <c r="H428" s="20">
        <v>0.2</v>
      </c>
      <c r="I428" s="20">
        <v>0.2</v>
      </c>
      <c r="J428" s="73">
        <f t="shared" ref="J428" si="192">H428*I428</f>
        <v>4.0000000000000008E-2</v>
      </c>
      <c r="K428" s="20">
        <v>0.26</v>
      </c>
      <c r="L428" s="20">
        <v>0.26</v>
      </c>
      <c r="M428" s="73">
        <f t="shared" ref="M428" si="193">K428*L428</f>
        <v>6.7600000000000007E-2</v>
      </c>
      <c r="N428" s="73"/>
      <c r="O428" s="23">
        <v>2</v>
      </c>
      <c r="P428" s="21"/>
      <c r="Q428" s="23">
        <v>1</v>
      </c>
      <c r="R428" s="16">
        <f t="shared" si="186"/>
        <v>0</v>
      </c>
      <c r="S428" s="24" t="s">
        <v>40</v>
      </c>
      <c r="T428" s="88"/>
      <c r="U428" s="31" t="s">
        <v>76</v>
      </c>
      <c r="V428" s="83">
        <f t="shared" si="187"/>
        <v>2</v>
      </c>
    </row>
    <row r="429" spans="1:22" ht="18" customHeight="1" x14ac:dyDescent="0.35">
      <c r="A429" s="7">
        <f t="shared" si="188"/>
        <v>20</v>
      </c>
      <c r="B429" s="93" t="s">
        <v>105</v>
      </c>
      <c r="C429" s="94">
        <v>19</v>
      </c>
      <c r="D429" s="7" t="s">
        <v>102</v>
      </c>
      <c r="E429" s="170" t="s">
        <v>110</v>
      </c>
      <c r="F429" s="19" t="s">
        <v>103</v>
      </c>
      <c r="G429" s="19" t="s">
        <v>24</v>
      </c>
      <c r="H429" s="20" t="s">
        <v>30</v>
      </c>
      <c r="I429" s="20"/>
      <c r="J429" s="73"/>
      <c r="K429" s="20" t="s">
        <v>63</v>
      </c>
      <c r="L429" s="20"/>
      <c r="M429" s="73"/>
      <c r="N429" s="73"/>
      <c r="O429" s="23">
        <v>2</v>
      </c>
      <c r="P429" s="21"/>
      <c r="Q429" s="23">
        <v>5</v>
      </c>
      <c r="R429" s="16">
        <f t="shared" si="186"/>
        <v>0</v>
      </c>
      <c r="S429" s="24" t="s">
        <v>40</v>
      </c>
      <c r="T429" s="88"/>
      <c r="U429" s="31" t="s">
        <v>76</v>
      </c>
      <c r="V429" s="83">
        <f t="shared" si="187"/>
        <v>10</v>
      </c>
    </row>
    <row r="430" spans="1:22" ht="18" customHeight="1" x14ac:dyDescent="0.35">
      <c r="A430" s="7">
        <f t="shared" si="188"/>
        <v>21</v>
      </c>
      <c r="B430" s="93" t="s">
        <v>105</v>
      </c>
      <c r="C430" s="94">
        <v>20</v>
      </c>
      <c r="D430" s="7" t="s">
        <v>102</v>
      </c>
      <c r="E430" s="170" t="s">
        <v>110</v>
      </c>
      <c r="F430" s="19" t="s">
        <v>103</v>
      </c>
      <c r="G430" s="19" t="s">
        <v>18</v>
      </c>
      <c r="H430" s="20" t="s">
        <v>19</v>
      </c>
      <c r="I430" s="20"/>
      <c r="J430" s="73"/>
      <c r="K430" s="20" t="s">
        <v>13</v>
      </c>
      <c r="L430" s="20"/>
      <c r="M430" s="73"/>
      <c r="N430" s="73"/>
      <c r="O430" s="23">
        <v>2</v>
      </c>
      <c r="P430" s="21"/>
      <c r="Q430" s="23">
        <v>1</v>
      </c>
      <c r="R430" s="16">
        <f t="shared" si="186"/>
        <v>0</v>
      </c>
      <c r="S430" s="24" t="s">
        <v>42</v>
      </c>
      <c r="T430" s="88"/>
      <c r="U430" s="31" t="s">
        <v>76</v>
      </c>
      <c r="V430" s="83">
        <f t="shared" si="187"/>
        <v>2</v>
      </c>
    </row>
    <row r="431" spans="1:22" ht="18" customHeight="1" x14ac:dyDescent="0.35">
      <c r="A431" s="7">
        <f t="shared" si="188"/>
        <v>22</v>
      </c>
      <c r="B431" s="93" t="s">
        <v>105</v>
      </c>
      <c r="C431" s="94">
        <v>21</v>
      </c>
      <c r="D431" s="7" t="s">
        <v>102</v>
      </c>
      <c r="E431" s="170" t="s">
        <v>110</v>
      </c>
      <c r="F431" s="19" t="s">
        <v>103</v>
      </c>
      <c r="G431" s="19" t="s">
        <v>15</v>
      </c>
      <c r="H431" s="20">
        <v>0.4</v>
      </c>
      <c r="I431" s="20">
        <v>0.5</v>
      </c>
      <c r="J431" s="73">
        <f t="shared" ref="J431" si="194">H431*I431</f>
        <v>0.2</v>
      </c>
      <c r="K431" s="20">
        <v>0.45</v>
      </c>
      <c r="L431" s="20">
        <v>0.55000000000000004</v>
      </c>
      <c r="M431" s="73">
        <f t="shared" ref="M431" si="195">K431*L431</f>
        <v>0.24750000000000003</v>
      </c>
      <c r="N431" s="73"/>
      <c r="O431" s="23">
        <v>2</v>
      </c>
      <c r="P431" s="21"/>
      <c r="Q431" s="23">
        <v>2</v>
      </c>
      <c r="R431" s="16">
        <f t="shared" si="186"/>
        <v>0</v>
      </c>
      <c r="S431" s="24" t="s">
        <v>40</v>
      </c>
      <c r="T431" s="88"/>
      <c r="U431" s="31" t="s">
        <v>76</v>
      </c>
      <c r="V431" s="83">
        <f t="shared" si="187"/>
        <v>4</v>
      </c>
    </row>
    <row r="432" spans="1:22" ht="18" customHeight="1" x14ac:dyDescent="0.35">
      <c r="A432" s="7">
        <f t="shared" si="188"/>
        <v>23</v>
      </c>
      <c r="B432" s="93" t="s">
        <v>105</v>
      </c>
      <c r="C432" s="94">
        <v>22</v>
      </c>
      <c r="D432" s="7" t="s">
        <v>102</v>
      </c>
      <c r="E432" s="170" t="s">
        <v>110</v>
      </c>
      <c r="F432" s="19" t="s">
        <v>103</v>
      </c>
      <c r="G432" s="19" t="s">
        <v>18</v>
      </c>
      <c r="H432" s="20" t="s">
        <v>19</v>
      </c>
      <c r="I432" s="20"/>
      <c r="J432" s="73"/>
      <c r="K432" s="20" t="s">
        <v>13</v>
      </c>
      <c r="L432" s="20"/>
      <c r="M432" s="73"/>
      <c r="N432" s="73"/>
      <c r="O432" s="23">
        <v>2</v>
      </c>
      <c r="P432" s="21"/>
      <c r="Q432" s="23">
        <v>1</v>
      </c>
      <c r="R432" s="16">
        <f t="shared" si="186"/>
        <v>0</v>
      </c>
      <c r="S432" s="24" t="s">
        <v>42</v>
      </c>
      <c r="T432" s="88"/>
      <c r="U432" s="31" t="s">
        <v>76</v>
      </c>
      <c r="V432" s="83">
        <f t="shared" si="187"/>
        <v>2</v>
      </c>
    </row>
    <row r="433" spans="1:22" ht="18" customHeight="1" x14ac:dyDescent="0.35">
      <c r="A433" s="7">
        <f t="shared" si="188"/>
        <v>24</v>
      </c>
      <c r="B433" s="93" t="s">
        <v>105</v>
      </c>
      <c r="C433" s="94">
        <v>23</v>
      </c>
      <c r="D433" s="7" t="s">
        <v>102</v>
      </c>
      <c r="E433" s="170" t="s">
        <v>110</v>
      </c>
      <c r="F433" s="19" t="s">
        <v>103</v>
      </c>
      <c r="G433" s="19" t="s">
        <v>26</v>
      </c>
      <c r="H433" s="20" t="s">
        <v>28</v>
      </c>
      <c r="I433" s="20"/>
      <c r="J433" s="73"/>
      <c r="K433" s="20" t="s">
        <v>21</v>
      </c>
      <c r="L433" s="20"/>
      <c r="M433" s="73"/>
      <c r="N433" s="73"/>
      <c r="O433" s="23">
        <v>2</v>
      </c>
      <c r="P433" s="21"/>
      <c r="Q433" s="23">
        <v>4</v>
      </c>
      <c r="R433" s="16">
        <f t="shared" si="186"/>
        <v>0</v>
      </c>
      <c r="S433" s="24" t="s">
        <v>43</v>
      </c>
      <c r="T433" s="88"/>
      <c r="U433" s="31" t="s">
        <v>76</v>
      </c>
      <c r="V433" s="83">
        <f t="shared" si="187"/>
        <v>8</v>
      </c>
    </row>
    <row r="434" spans="1:22" ht="18" customHeight="1" x14ac:dyDescent="0.35">
      <c r="A434" s="7">
        <f t="shared" si="188"/>
        <v>25</v>
      </c>
      <c r="B434" s="93" t="s">
        <v>105</v>
      </c>
      <c r="C434" s="94">
        <v>24</v>
      </c>
      <c r="D434" s="7" t="s">
        <v>102</v>
      </c>
      <c r="E434" s="170" t="s">
        <v>110</v>
      </c>
      <c r="F434" s="19" t="s">
        <v>103</v>
      </c>
      <c r="G434" s="19" t="s">
        <v>26</v>
      </c>
      <c r="H434" s="20" t="s">
        <v>13</v>
      </c>
      <c r="I434" s="20"/>
      <c r="J434" s="73"/>
      <c r="K434" s="20" t="s">
        <v>28</v>
      </c>
      <c r="L434" s="20"/>
      <c r="M434" s="73"/>
      <c r="N434" s="73"/>
      <c r="O434" s="23">
        <v>2</v>
      </c>
      <c r="P434" s="21"/>
      <c r="Q434" s="23">
        <v>2</v>
      </c>
      <c r="R434" s="16">
        <f t="shared" si="186"/>
        <v>0</v>
      </c>
      <c r="S434" s="24" t="s">
        <v>43</v>
      </c>
      <c r="T434" s="88"/>
      <c r="U434" s="31" t="s">
        <v>76</v>
      </c>
      <c r="V434" s="83">
        <f t="shared" si="187"/>
        <v>4</v>
      </c>
    </row>
    <row r="435" spans="1:22" ht="18" customHeight="1" x14ac:dyDescent="0.35">
      <c r="A435" s="7">
        <f t="shared" si="188"/>
        <v>26</v>
      </c>
      <c r="B435" s="93" t="s">
        <v>105</v>
      </c>
      <c r="C435" s="94">
        <v>25</v>
      </c>
      <c r="D435" s="7" t="s">
        <v>102</v>
      </c>
      <c r="E435" s="170" t="s">
        <v>110</v>
      </c>
      <c r="F435" s="19" t="s">
        <v>103</v>
      </c>
      <c r="G435" s="19" t="s">
        <v>62</v>
      </c>
      <c r="H435" s="20"/>
      <c r="I435" s="20"/>
      <c r="J435" s="73"/>
      <c r="K435" s="20">
        <v>0.1</v>
      </c>
      <c r="L435" s="20">
        <v>0.1</v>
      </c>
      <c r="M435" s="73">
        <f t="shared" ref="M435:M436" si="196">K435*L435</f>
        <v>1.0000000000000002E-2</v>
      </c>
      <c r="N435" s="73"/>
      <c r="O435" s="23">
        <v>2</v>
      </c>
      <c r="P435" s="21"/>
      <c r="Q435" s="23">
        <v>1</v>
      </c>
      <c r="R435" s="16">
        <f t="shared" si="186"/>
        <v>0</v>
      </c>
      <c r="S435" s="24" t="s">
        <v>41</v>
      </c>
      <c r="T435" s="88"/>
      <c r="U435" s="31" t="s">
        <v>76</v>
      </c>
      <c r="V435" s="83">
        <f t="shared" si="187"/>
        <v>2</v>
      </c>
    </row>
    <row r="436" spans="1:22" ht="18" customHeight="1" x14ac:dyDescent="0.35">
      <c r="A436" s="7">
        <f t="shared" si="188"/>
        <v>27</v>
      </c>
      <c r="B436" s="93" t="s">
        <v>105</v>
      </c>
      <c r="C436" s="94">
        <v>26</v>
      </c>
      <c r="D436" s="7" t="s">
        <v>102</v>
      </c>
      <c r="E436" s="170" t="s">
        <v>110</v>
      </c>
      <c r="F436" s="19" t="s">
        <v>103</v>
      </c>
      <c r="G436" s="19" t="s">
        <v>62</v>
      </c>
      <c r="H436" s="20"/>
      <c r="I436" s="20"/>
      <c r="J436" s="73"/>
      <c r="K436" s="20">
        <v>0.2</v>
      </c>
      <c r="L436" s="20">
        <v>0.25</v>
      </c>
      <c r="M436" s="73">
        <f t="shared" si="196"/>
        <v>0.05</v>
      </c>
      <c r="N436" s="73"/>
      <c r="O436" s="23">
        <v>2</v>
      </c>
      <c r="P436" s="21"/>
      <c r="Q436" s="23">
        <v>1</v>
      </c>
      <c r="R436" s="16">
        <f t="shared" si="186"/>
        <v>0</v>
      </c>
      <c r="S436" s="24" t="s">
        <v>41</v>
      </c>
      <c r="T436" s="88"/>
      <c r="U436" s="31" t="s">
        <v>76</v>
      </c>
      <c r="V436" s="83">
        <f t="shared" si="187"/>
        <v>2</v>
      </c>
    </row>
    <row r="437" spans="1:22" ht="18" customHeight="1" x14ac:dyDescent="0.35">
      <c r="U437" s="31" t="s">
        <v>76</v>
      </c>
    </row>
    <row r="438" spans="1:22" ht="18" customHeight="1" x14ac:dyDescent="0.35">
      <c r="A438" s="8" t="s">
        <v>75</v>
      </c>
      <c r="B438" s="92"/>
      <c r="C438" s="95"/>
      <c r="U438" s="31" t="s">
        <v>76</v>
      </c>
    </row>
    <row r="439" spans="1:22" ht="18" customHeight="1" x14ac:dyDescent="0.35">
      <c r="A439" s="7">
        <v>1</v>
      </c>
      <c r="B439" s="93" t="s">
        <v>107</v>
      </c>
      <c r="C439" s="94">
        <v>27</v>
      </c>
      <c r="D439" s="7" t="s">
        <v>102</v>
      </c>
      <c r="E439" s="170" t="s">
        <v>110</v>
      </c>
      <c r="F439" s="19" t="s">
        <v>106</v>
      </c>
      <c r="G439" s="19" t="s">
        <v>24</v>
      </c>
      <c r="H439" s="20" t="s">
        <v>30</v>
      </c>
      <c r="I439" s="20"/>
      <c r="J439" s="73"/>
      <c r="K439" s="20" t="s">
        <v>63</v>
      </c>
      <c r="L439" s="20"/>
      <c r="M439" s="73"/>
      <c r="N439" s="73"/>
      <c r="O439" s="23">
        <v>2</v>
      </c>
      <c r="P439" s="21"/>
      <c r="Q439" s="23">
        <v>13</v>
      </c>
      <c r="R439" s="16">
        <f t="shared" ref="R439:R445" si="197">O439*P439*Q439</f>
        <v>0</v>
      </c>
      <c r="S439" s="24" t="s">
        <v>40</v>
      </c>
      <c r="T439" s="35" t="s">
        <v>107</v>
      </c>
      <c r="U439" s="31" t="s">
        <v>76</v>
      </c>
      <c r="V439" s="83">
        <f t="shared" ref="V439:V445" si="198">O439*Q439</f>
        <v>26</v>
      </c>
    </row>
    <row r="440" spans="1:22" ht="18" customHeight="1" x14ac:dyDescent="0.35">
      <c r="A440" s="7">
        <f>A439+1</f>
        <v>2</v>
      </c>
      <c r="B440" s="93" t="s">
        <v>107</v>
      </c>
      <c r="C440" s="94">
        <v>28</v>
      </c>
      <c r="D440" s="7" t="s">
        <v>102</v>
      </c>
      <c r="E440" s="170" t="s">
        <v>110</v>
      </c>
      <c r="F440" s="19" t="s">
        <v>106</v>
      </c>
      <c r="G440" s="19" t="s">
        <v>15</v>
      </c>
      <c r="H440" s="20">
        <v>0.2</v>
      </c>
      <c r="I440" s="20">
        <v>0.2</v>
      </c>
      <c r="J440" s="73">
        <f t="shared" ref="J440:J442" si="199">H440*I440</f>
        <v>4.0000000000000008E-2</v>
      </c>
      <c r="K440" s="20">
        <v>0.26</v>
      </c>
      <c r="L440" s="20">
        <v>0.26</v>
      </c>
      <c r="M440" s="73">
        <f t="shared" ref="M440" si="200">K440*L440</f>
        <v>6.7600000000000007E-2</v>
      </c>
      <c r="N440" s="73"/>
      <c r="O440" s="23">
        <v>2</v>
      </c>
      <c r="P440" s="21"/>
      <c r="Q440" s="23">
        <v>2</v>
      </c>
      <c r="R440" s="16">
        <f t="shared" si="197"/>
        <v>0</v>
      </c>
      <c r="S440" s="24" t="s">
        <v>40</v>
      </c>
      <c r="U440" s="31" t="s">
        <v>76</v>
      </c>
      <c r="V440" s="83">
        <f t="shared" si="198"/>
        <v>4</v>
      </c>
    </row>
    <row r="441" spans="1:22" ht="18" customHeight="1" x14ac:dyDescent="0.35">
      <c r="A441" s="7">
        <f t="shared" ref="A441:A445" si="201">A440+1</f>
        <v>3</v>
      </c>
      <c r="B441" s="93" t="s">
        <v>107</v>
      </c>
      <c r="C441" s="94">
        <v>29</v>
      </c>
      <c r="D441" s="7" t="s">
        <v>102</v>
      </c>
      <c r="E441" s="170" t="s">
        <v>110</v>
      </c>
      <c r="F441" s="19" t="s">
        <v>106</v>
      </c>
      <c r="G441" s="19" t="s">
        <v>61</v>
      </c>
      <c r="H441" s="20">
        <v>0.05</v>
      </c>
      <c r="I441" s="20">
        <v>0.2</v>
      </c>
      <c r="J441" s="73">
        <f t="shared" si="199"/>
        <v>1.0000000000000002E-2</v>
      </c>
      <c r="K441" s="20"/>
      <c r="L441" s="20"/>
      <c r="M441" s="73"/>
      <c r="N441" s="73"/>
      <c r="O441" s="23">
        <v>1</v>
      </c>
      <c r="P441" s="21"/>
      <c r="Q441" s="23">
        <v>1</v>
      </c>
      <c r="R441" s="16">
        <f t="shared" si="197"/>
        <v>0</v>
      </c>
      <c r="S441" s="24" t="s">
        <v>41</v>
      </c>
      <c r="T441" s="88"/>
      <c r="U441" s="31" t="s">
        <v>76</v>
      </c>
      <c r="V441" s="83">
        <f t="shared" si="198"/>
        <v>1</v>
      </c>
    </row>
    <row r="442" spans="1:22" ht="18" customHeight="1" x14ac:dyDescent="0.35">
      <c r="A442" s="7">
        <f t="shared" si="201"/>
        <v>4</v>
      </c>
      <c r="B442" s="93" t="s">
        <v>107</v>
      </c>
      <c r="C442" s="94">
        <v>30</v>
      </c>
      <c r="D442" s="7" t="s">
        <v>102</v>
      </c>
      <c r="E442" s="170" t="s">
        <v>110</v>
      </c>
      <c r="F442" s="19" t="s">
        <v>106</v>
      </c>
      <c r="G442" s="19" t="s">
        <v>62</v>
      </c>
      <c r="H442" s="20">
        <v>0.15</v>
      </c>
      <c r="I442" s="20">
        <v>0.15</v>
      </c>
      <c r="J442" s="73">
        <f t="shared" si="199"/>
        <v>2.2499999999999999E-2</v>
      </c>
      <c r="K442" s="20"/>
      <c r="L442" s="20"/>
      <c r="M442" s="73"/>
      <c r="N442" s="73"/>
      <c r="O442" s="23">
        <v>1</v>
      </c>
      <c r="P442" s="21"/>
      <c r="Q442" s="23">
        <v>1</v>
      </c>
      <c r="R442" s="16">
        <f t="shared" si="197"/>
        <v>0</v>
      </c>
      <c r="S442" s="24" t="s">
        <v>41</v>
      </c>
      <c r="T442" s="88"/>
      <c r="U442" s="31" t="s">
        <v>76</v>
      </c>
      <c r="V442" s="83">
        <f t="shared" si="198"/>
        <v>1</v>
      </c>
    </row>
    <row r="443" spans="1:22" ht="18" customHeight="1" x14ac:dyDescent="0.35">
      <c r="A443" s="7">
        <f t="shared" si="201"/>
        <v>5</v>
      </c>
      <c r="B443" s="93" t="s">
        <v>107</v>
      </c>
      <c r="C443" s="94">
        <v>31</v>
      </c>
      <c r="D443" s="7" t="s">
        <v>102</v>
      </c>
      <c r="E443" s="170" t="s">
        <v>110</v>
      </c>
      <c r="F443" s="19" t="s">
        <v>106</v>
      </c>
      <c r="G443" s="19" t="s">
        <v>62</v>
      </c>
      <c r="H443" s="20">
        <v>5.1999999999999998E-2</v>
      </c>
      <c r="I443" s="20">
        <v>0.05</v>
      </c>
      <c r="J443" s="73">
        <v>0.01</v>
      </c>
      <c r="K443" s="20"/>
      <c r="L443" s="20"/>
      <c r="M443" s="73"/>
      <c r="N443" s="73"/>
      <c r="O443" s="23">
        <v>1</v>
      </c>
      <c r="P443" s="21"/>
      <c r="Q443" s="23">
        <v>1</v>
      </c>
      <c r="R443" s="16">
        <f t="shared" si="197"/>
        <v>0</v>
      </c>
      <c r="S443" s="24" t="s">
        <v>41</v>
      </c>
      <c r="T443" s="88"/>
      <c r="U443" s="31" t="s">
        <v>76</v>
      </c>
      <c r="V443" s="83">
        <f t="shared" si="198"/>
        <v>1</v>
      </c>
    </row>
    <row r="444" spans="1:22" ht="18" customHeight="1" x14ac:dyDescent="0.35">
      <c r="A444" s="7">
        <f t="shared" si="201"/>
        <v>6</v>
      </c>
      <c r="B444" s="93" t="s">
        <v>107</v>
      </c>
      <c r="C444" s="94">
        <v>31</v>
      </c>
      <c r="D444" s="7" t="s">
        <v>102</v>
      </c>
      <c r="E444" s="170" t="s">
        <v>110</v>
      </c>
      <c r="F444" s="19" t="s">
        <v>106</v>
      </c>
      <c r="G444" s="19" t="s">
        <v>27</v>
      </c>
      <c r="H444" s="20"/>
      <c r="I444" s="20"/>
      <c r="J444" s="73"/>
      <c r="K444" s="20">
        <v>0.23</v>
      </c>
      <c r="L444" s="20">
        <v>0.5</v>
      </c>
      <c r="M444" s="73">
        <f t="shared" ref="M444" si="202">K444*L444</f>
        <v>0.115</v>
      </c>
      <c r="N444" s="97">
        <f>M444-(J443*Q443)-(J442*Q442)-(J441*Q441)</f>
        <v>7.2500000000000009E-2</v>
      </c>
      <c r="O444" s="23">
        <v>1</v>
      </c>
      <c r="P444" s="21">
        <v>95</v>
      </c>
      <c r="Q444" s="23">
        <v>1</v>
      </c>
      <c r="R444" s="16">
        <f t="shared" si="197"/>
        <v>95</v>
      </c>
      <c r="S444" s="24" t="s">
        <v>41</v>
      </c>
      <c r="T444" s="88"/>
      <c r="U444" s="31" t="s">
        <v>76</v>
      </c>
      <c r="V444" s="83">
        <f t="shared" si="198"/>
        <v>1</v>
      </c>
    </row>
    <row r="445" spans="1:22" ht="18" customHeight="1" x14ac:dyDescent="0.35">
      <c r="A445" s="7">
        <f t="shared" si="201"/>
        <v>7</v>
      </c>
      <c r="B445" s="93" t="s">
        <v>107</v>
      </c>
      <c r="C445" s="94">
        <v>32</v>
      </c>
      <c r="D445" s="7" t="s">
        <v>102</v>
      </c>
      <c r="E445" s="170" t="s">
        <v>110</v>
      </c>
      <c r="F445" s="19" t="s">
        <v>106</v>
      </c>
      <c r="G445" s="19" t="s">
        <v>24</v>
      </c>
      <c r="H445" s="20" t="s">
        <v>30</v>
      </c>
      <c r="I445" s="20"/>
      <c r="J445" s="73"/>
      <c r="K445" s="20" t="s">
        <v>63</v>
      </c>
      <c r="L445" s="20"/>
      <c r="M445" s="73"/>
      <c r="N445" s="73"/>
      <c r="O445" s="23">
        <v>1</v>
      </c>
      <c r="P445" s="21"/>
      <c r="Q445" s="23">
        <v>3</v>
      </c>
      <c r="R445" s="16">
        <f t="shared" si="197"/>
        <v>0</v>
      </c>
      <c r="S445" s="24" t="s">
        <v>40</v>
      </c>
      <c r="T445" s="88"/>
      <c r="U445" s="31" t="s">
        <v>76</v>
      </c>
      <c r="V445" s="83">
        <f t="shared" si="198"/>
        <v>3</v>
      </c>
    </row>
    <row r="447" spans="1:22" ht="18" customHeight="1" x14ac:dyDescent="0.35">
      <c r="D447"/>
      <c r="E447"/>
      <c r="F447"/>
    </row>
    <row r="448" spans="1:22" ht="18" customHeight="1" x14ac:dyDescent="0.35">
      <c r="D448"/>
      <c r="E448"/>
      <c r="F448"/>
    </row>
    <row r="450" spans="5:26" ht="18" customHeight="1" thickBot="1" x14ac:dyDescent="0.5">
      <c r="P450" s="32" t="s">
        <v>23</v>
      </c>
      <c r="R450" s="33">
        <f>SUM(R8:R449)</f>
        <v>32118.527824000001</v>
      </c>
      <c r="T450" s="86"/>
      <c r="U450" s="81"/>
      <c r="V450" s="82">
        <f>SUBTOTAL(9,V8:V449)</f>
        <v>1671.6089507199999</v>
      </c>
    </row>
    <row r="451" spans="5:26" ht="18" customHeight="1" thickTop="1" x14ac:dyDescent="0.35">
      <c r="E451"/>
      <c r="F451"/>
      <c r="G451"/>
      <c r="H451"/>
      <c r="K451"/>
      <c r="O451"/>
      <c r="P451"/>
      <c r="Q451"/>
      <c r="S451"/>
    </row>
    <row r="452" spans="5:26" ht="18" customHeight="1" x14ac:dyDescent="0.35">
      <c r="E452"/>
      <c r="F452" s="182" t="s">
        <v>49</v>
      </c>
      <c r="G452" s="182"/>
      <c r="H452"/>
      <c r="K452"/>
      <c r="O452"/>
      <c r="P452"/>
      <c r="Q452"/>
      <c r="S452"/>
    </row>
    <row r="453" spans="5:26" ht="18" customHeight="1" x14ac:dyDescent="0.35">
      <c r="E453"/>
      <c r="F453" s="7" t="s">
        <v>53</v>
      </c>
      <c r="G453" s="7" t="s">
        <v>108</v>
      </c>
      <c r="H453"/>
      <c r="K453"/>
      <c r="O453"/>
      <c r="P453"/>
      <c r="Q453"/>
      <c r="S453"/>
    </row>
    <row r="454" spans="5:26" ht="18" customHeight="1" x14ac:dyDescent="0.35">
      <c r="E454"/>
      <c r="F454" s="7" t="s">
        <v>57</v>
      </c>
      <c r="G454" s="7" t="s">
        <v>109</v>
      </c>
      <c r="H454"/>
      <c r="K454"/>
      <c r="O454"/>
      <c r="P454"/>
      <c r="Q454"/>
      <c r="S454"/>
    </row>
    <row r="455" spans="5:26" ht="18" customHeight="1" x14ac:dyDescent="0.35">
      <c r="E455"/>
      <c r="F455" s="7" t="s">
        <v>102</v>
      </c>
      <c r="G455" s="7" t="s">
        <v>110</v>
      </c>
      <c r="H455"/>
      <c r="K455"/>
      <c r="O455"/>
      <c r="P455"/>
      <c r="Q455"/>
      <c r="S455"/>
    </row>
    <row r="456" spans="5:26" ht="18" customHeight="1" x14ac:dyDescent="0.35">
      <c r="E456"/>
      <c r="F456"/>
      <c r="G456"/>
      <c r="H456"/>
      <c r="K456"/>
      <c r="O456"/>
      <c r="P456"/>
      <c r="Q456"/>
      <c r="S456"/>
    </row>
    <row r="457" spans="5:26" ht="18" customHeight="1" x14ac:dyDescent="0.35">
      <c r="E457"/>
      <c r="F457"/>
      <c r="G457"/>
      <c r="H457"/>
      <c r="K457"/>
      <c r="O457"/>
      <c r="P457"/>
      <c r="Q457"/>
      <c r="S457"/>
    </row>
    <row r="458" spans="5:26" ht="18" customHeight="1" x14ac:dyDescent="0.35">
      <c r="E458"/>
      <c r="F458"/>
      <c r="G458"/>
      <c r="H458"/>
      <c r="K458"/>
      <c r="O458"/>
      <c r="P458"/>
      <c r="Q458"/>
      <c r="S458"/>
    </row>
    <row r="459" spans="5:26" ht="18" customHeight="1" x14ac:dyDescent="0.35">
      <c r="E459"/>
      <c r="F459"/>
      <c r="G459"/>
      <c r="H459"/>
      <c r="K459"/>
      <c r="O459"/>
      <c r="P459"/>
      <c r="Q459"/>
      <c r="S459"/>
    </row>
    <row r="460" spans="5:26" ht="18" customHeight="1" x14ac:dyDescent="0.35">
      <c r="E460"/>
      <c r="F460"/>
      <c r="G460"/>
      <c r="H460"/>
      <c r="K460"/>
      <c r="O460"/>
      <c r="P460"/>
      <c r="Q460"/>
      <c r="S460"/>
    </row>
    <row r="461" spans="5:26" ht="18" customHeight="1" x14ac:dyDescent="0.35">
      <c r="E461"/>
      <c r="F461"/>
      <c r="G461"/>
      <c r="H461"/>
      <c r="K461"/>
      <c r="O461"/>
      <c r="P461"/>
      <c r="Q461"/>
      <c r="S461"/>
      <c r="W461" s="22"/>
      <c r="X461" s="22"/>
      <c r="Y461" s="22"/>
      <c r="Z461" s="22"/>
    </row>
    <row r="462" spans="5:26" ht="18" customHeight="1" x14ac:dyDescent="0.35">
      <c r="E462"/>
      <c r="F462"/>
      <c r="G462"/>
      <c r="H462"/>
      <c r="K462"/>
      <c r="O462"/>
      <c r="P462"/>
      <c r="Q462"/>
      <c r="S462"/>
      <c r="W462" s="22"/>
      <c r="X462" s="22"/>
      <c r="Y462" s="22"/>
      <c r="Z462" s="22"/>
    </row>
    <row r="463" spans="5:26" ht="18" customHeight="1" x14ac:dyDescent="0.35">
      <c r="E463"/>
      <c r="F463"/>
      <c r="G463"/>
      <c r="H463"/>
      <c r="K463"/>
      <c r="O463"/>
      <c r="P463"/>
      <c r="Q463"/>
      <c r="S463"/>
      <c r="W463" s="22"/>
      <c r="X463" s="22"/>
      <c r="Y463" s="22"/>
      <c r="Z463" s="22"/>
    </row>
    <row r="464" spans="5:26" ht="18" customHeight="1" x14ac:dyDescent="0.35">
      <c r="E464"/>
      <c r="F464"/>
      <c r="G464"/>
      <c r="H464"/>
      <c r="K464"/>
      <c r="O464"/>
      <c r="P464"/>
      <c r="Q464"/>
      <c r="S464"/>
      <c r="W464" s="22"/>
      <c r="X464" s="22"/>
      <c r="Y464" s="22"/>
      <c r="Z464" s="22"/>
    </row>
    <row r="465" spans="5:19" ht="18" customHeight="1" x14ac:dyDescent="0.35">
      <c r="E465"/>
      <c r="F465"/>
      <c r="G465"/>
      <c r="H465"/>
      <c r="K465"/>
      <c r="O465"/>
      <c r="P465"/>
      <c r="Q465"/>
      <c r="S465"/>
    </row>
    <row r="466" spans="5:19" ht="18" customHeight="1" x14ac:dyDescent="0.35">
      <c r="E466"/>
      <c r="F466"/>
      <c r="G466"/>
      <c r="H466"/>
      <c r="K466"/>
      <c r="O466"/>
      <c r="P466"/>
      <c r="Q466"/>
      <c r="S466"/>
    </row>
  </sheetData>
  <autoFilter ref="A8:W448" xr:uid="{3470903B-EC81-4F3B-94CB-2884B6D01B30}">
    <filterColumn colId="7" showButton="0"/>
    <filterColumn colId="10" showButton="0"/>
  </autoFilter>
  <mergeCells count="4">
    <mergeCell ref="A6:R6"/>
    <mergeCell ref="H8:I8"/>
    <mergeCell ref="K8:L8"/>
    <mergeCell ref="F452:G452"/>
  </mergeCells>
  <pageMargins left="0.2" right="0.2" top="0.75" bottom="0.75" header="0.3" footer="0.3"/>
  <pageSetup paperSize="9" scale="74" fitToHeight="0" orientation="landscape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6875-FF64-4406-9465-3F79A7B4D3F8}">
  <sheetPr>
    <pageSetUpPr fitToPage="1"/>
  </sheetPr>
  <dimension ref="A1:V82"/>
  <sheetViews>
    <sheetView zoomScale="90" zoomScaleNormal="90" workbookViewId="0">
      <selection activeCell="E56" sqref="E56:E67"/>
    </sheetView>
  </sheetViews>
  <sheetFormatPr defaultRowHeight="18" customHeight="1" x14ac:dyDescent="0.35"/>
  <cols>
    <col min="1" max="1" width="4.54296875" customWidth="1"/>
    <col min="2" max="2" width="13.81640625" customWidth="1"/>
    <col min="3" max="3" width="7.26953125" customWidth="1"/>
    <col min="4" max="4" width="13.26953125" style="22" customWidth="1"/>
    <col min="5" max="5" width="14.54296875" style="27" customWidth="1"/>
    <col min="6" max="6" width="18.26953125" style="29" customWidth="1"/>
    <col min="7" max="7" width="18.7265625" style="27" customWidth="1"/>
    <col min="8" max="8" width="7.7265625" style="22" customWidth="1"/>
    <col min="9" max="10" width="7.7265625" customWidth="1"/>
    <col min="11" max="11" width="7.7265625" style="22" customWidth="1"/>
    <col min="12" max="14" width="7.7265625" customWidth="1"/>
    <col min="15" max="15" width="7.81640625" style="22" customWidth="1"/>
    <col min="16" max="16" width="13.1796875" style="26" customWidth="1"/>
    <col min="17" max="17" width="7.7265625" style="22" customWidth="1"/>
    <col min="18" max="18" width="19.7265625" customWidth="1"/>
    <col min="19" max="19" width="11.1796875" style="34" customWidth="1"/>
    <col min="20" max="20" width="12.453125" customWidth="1"/>
    <col min="21" max="21" width="15.26953125" style="31" customWidth="1"/>
    <col min="22" max="22" width="9.453125" style="83" bestFit="1" customWidth="1"/>
  </cols>
  <sheetData>
    <row r="1" spans="1:22" ht="18" customHeight="1" x14ac:dyDescent="0.45">
      <c r="A1" s="1" t="s">
        <v>0</v>
      </c>
      <c r="B1" s="1"/>
      <c r="C1" s="1"/>
      <c r="D1" s="78"/>
      <c r="E1" s="28" t="s">
        <v>37</v>
      </c>
      <c r="F1" s="28"/>
      <c r="H1" s="11"/>
      <c r="I1" s="11"/>
      <c r="J1" s="11"/>
      <c r="K1" s="11"/>
      <c r="L1" s="11"/>
      <c r="M1" s="11"/>
      <c r="N1" s="11"/>
      <c r="O1" s="18"/>
      <c r="Q1" s="18"/>
      <c r="S1" s="24"/>
    </row>
    <row r="2" spans="1:22" ht="18" customHeight="1" x14ac:dyDescent="0.45">
      <c r="A2" s="1" t="s">
        <v>1</v>
      </c>
      <c r="B2" s="1"/>
      <c r="C2" s="1"/>
      <c r="D2" s="78"/>
      <c r="E2" s="28" t="s">
        <v>131</v>
      </c>
      <c r="F2" s="28"/>
      <c r="H2" s="11"/>
      <c r="I2" s="11"/>
      <c r="J2" s="11"/>
      <c r="K2" s="11"/>
      <c r="L2" s="11"/>
      <c r="M2" s="11"/>
      <c r="N2" s="11"/>
      <c r="O2" s="18"/>
      <c r="Q2" s="18"/>
      <c r="S2" s="24"/>
    </row>
    <row r="3" spans="1:22" ht="18" customHeight="1" x14ac:dyDescent="0.45">
      <c r="A3" s="1" t="s">
        <v>7</v>
      </c>
      <c r="B3" s="1"/>
      <c r="C3" s="1"/>
      <c r="D3" s="78"/>
      <c r="E3" s="15" t="s">
        <v>111</v>
      </c>
      <c r="F3" s="15"/>
      <c r="H3" s="11"/>
      <c r="I3" s="11"/>
      <c r="J3" s="11"/>
      <c r="K3" s="11"/>
      <c r="L3" s="11"/>
      <c r="M3" s="11"/>
      <c r="N3" s="11"/>
      <c r="O3" s="18"/>
      <c r="Q3" s="18"/>
      <c r="S3" s="24"/>
      <c r="T3" s="91" t="s">
        <v>50</v>
      </c>
      <c r="U3" s="90"/>
      <c r="V3" s="89"/>
    </row>
    <row r="4" spans="1:22" ht="18" customHeight="1" x14ac:dyDescent="0.4">
      <c r="A4" s="2"/>
      <c r="B4" s="2"/>
      <c r="C4" s="2"/>
      <c r="D4" s="79"/>
      <c r="E4" s="44"/>
      <c r="F4" s="9"/>
      <c r="G4" s="9"/>
      <c r="H4" s="11"/>
      <c r="I4" s="11"/>
      <c r="J4" s="11"/>
      <c r="K4" s="11"/>
      <c r="L4" s="11"/>
      <c r="M4" s="11"/>
      <c r="N4" s="11"/>
      <c r="O4" s="18"/>
      <c r="Q4" s="18"/>
      <c r="S4" s="24"/>
    </row>
    <row r="5" spans="1:22" ht="18" customHeight="1" x14ac:dyDescent="0.4">
      <c r="A5" s="2"/>
      <c r="B5" s="2"/>
      <c r="C5" s="2"/>
      <c r="D5" s="79"/>
      <c r="E5" s="44"/>
      <c r="F5" s="9"/>
      <c r="G5" s="9"/>
      <c r="H5" s="11"/>
      <c r="I5" s="11"/>
      <c r="J5" s="11"/>
      <c r="K5" s="11"/>
      <c r="L5" s="11"/>
      <c r="M5" s="11"/>
      <c r="N5" s="11"/>
      <c r="O5" s="18"/>
      <c r="Q5" s="18"/>
      <c r="S5" s="24"/>
    </row>
    <row r="6" spans="1:22" ht="18" customHeight="1" x14ac:dyDescent="0.5">
      <c r="A6" s="178" t="s">
        <v>20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83"/>
      <c r="Q6" s="178"/>
      <c r="R6" s="178"/>
      <c r="S6" s="24"/>
      <c r="T6" s="1"/>
      <c r="U6" s="80"/>
    </row>
    <row r="7" spans="1:22" ht="18" customHeight="1" thickBot="1" x14ac:dyDescent="0.4">
      <c r="A7" s="25"/>
      <c r="B7" s="25"/>
      <c r="C7" s="25"/>
      <c r="F7" s="27"/>
      <c r="H7" s="17"/>
      <c r="I7" s="17"/>
      <c r="J7" s="17"/>
      <c r="K7" s="17"/>
      <c r="L7" s="17"/>
      <c r="M7" s="17"/>
      <c r="N7" s="17"/>
      <c r="O7" s="18"/>
      <c r="Q7" s="18"/>
      <c r="S7" s="24"/>
    </row>
    <row r="8" spans="1:22" ht="45" customHeight="1" thickBot="1" x14ac:dyDescent="0.4">
      <c r="A8" s="6" t="s">
        <v>2</v>
      </c>
      <c r="B8" s="6" t="s">
        <v>51</v>
      </c>
      <c r="C8" s="47" t="s">
        <v>52</v>
      </c>
      <c r="D8" s="6" t="s">
        <v>14</v>
      </c>
      <c r="E8" s="77" t="s">
        <v>44</v>
      </c>
      <c r="F8" s="6" t="s">
        <v>3</v>
      </c>
      <c r="G8" s="30" t="s">
        <v>9</v>
      </c>
      <c r="H8" s="184" t="s">
        <v>10</v>
      </c>
      <c r="I8" s="184"/>
      <c r="J8" s="10" t="s">
        <v>11</v>
      </c>
      <c r="K8" s="185" t="s">
        <v>12</v>
      </c>
      <c r="L8" s="185"/>
      <c r="M8" s="76" t="s">
        <v>11</v>
      </c>
      <c r="N8" s="74" t="s">
        <v>39</v>
      </c>
      <c r="O8" s="12" t="s">
        <v>4</v>
      </c>
      <c r="P8" s="14" t="s">
        <v>5</v>
      </c>
      <c r="Q8" s="13" t="s">
        <v>8</v>
      </c>
      <c r="R8" s="3" t="s">
        <v>6</v>
      </c>
      <c r="S8" s="24"/>
      <c r="T8" s="4"/>
      <c r="U8" s="85" t="s">
        <v>47</v>
      </c>
      <c r="V8" s="84" t="s">
        <v>46</v>
      </c>
    </row>
    <row r="9" spans="1:22" ht="18" customHeight="1" x14ac:dyDescent="0.35">
      <c r="U9" s="31" t="s">
        <v>45</v>
      </c>
    </row>
    <row r="10" spans="1:22" ht="18" customHeight="1" x14ac:dyDescent="0.35">
      <c r="A10" s="8" t="s">
        <v>115</v>
      </c>
      <c r="B10" s="92"/>
      <c r="C10" s="95"/>
      <c r="U10" s="31" t="s">
        <v>45</v>
      </c>
    </row>
    <row r="11" spans="1:22" ht="18" customHeight="1" x14ac:dyDescent="0.35">
      <c r="A11" s="7">
        <v>1</v>
      </c>
      <c r="B11" s="93" t="s">
        <v>113</v>
      </c>
      <c r="C11" s="94">
        <v>1</v>
      </c>
      <c r="D11" s="7" t="s">
        <v>53</v>
      </c>
      <c r="E11" s="170" t="s">
        <v>125</v>
      </c>
      <c r="F11" s="19" t="s">
        <v>78</v>
      </c>
      <c r="G11" s="19" t="s">
        <v>18</v>
      </c>
      <c r="H11" s="168" t="s">
        <v>13</v>
      </c>
      <c r="I11" s="20"/>
      <c r="J11" s="73"/>
      <c r="K11" s="168" t="s">
        <v>28</v>
      </c>
      <c r="L11" s="20"/>
      <c r="M11" s="73"/>
      <c r="N11" s="73"/>
      <c r="O11" s="169">
        <v>2</v>
      </c>
      <c r="P11" s="21">
        <v>14</v>
      </c>
      <c r="Q11" s="169">
        <v>2</v>
      </c>
      <c r="R11" s="16">
        <f>O11*P11*Q11</f>
        <v>56</v>
      </c>
      <c r="S11" s="24" t="s">
        <v>42</v>
      </c>
      <c r="T11" s="35" t="s">
        <v>113</v>
      </c>
      <c r="U11" s="31" t="s">
        <v>45</v>
      </c>
      <c r="V11" s="83">
        <f>O11*Q11</f>
        <v>4</v>
      </c>
    </row>
    <row r="12" spans="1:22" ht="18" customHeight="1" x14ac:dyDescent="0.35">
      <c r="A12" s="7">
        <f t="shared" ref="A12:A35" si="0">A11+1</f>
        <v>2</v>
      </c>
      <c r="B12" s="93" t="s">
        <v>113</v>
      </c>
      <c r="C12" s="94">
        <v>2</v>
      </c>
      <c r="D12" s="7" t="s">
        <v>53</v>
      </c>
      <c r="E12" s="170" t="s">
        <v>125</v>
      </c>
      <c r="F12" s="19" t="s">
        <v>78</v>
      </c>
      <c r="G12" s="19" t="s">
        <v>15</v>
      </c>
      <c r="H12" s="168">
        <v>0.25</v>
      </c>
      <c r="I12" s="168">
        <v>0.3</v>
      </c>
      <c r="J12" s="73">
        <f t="shared" ref="J12" si="1">H12*I12</f>
        <v>7.4999999999999997E-2</v>
      </c>
      <c r="K12" s="168">
        <v>0.32</v>
      </c>
      <c r="L12" s="168">
        <v>0.36</v>
      </c>
      <c r="M12" s="73">
        <f t="shared" ref="M12" si="2">K12*L12</f>
        <v>0.1152</v>
      </c>
      <c r="N12" s="73"/>
      <c r="O12" s="169">
        <v>2</v>
      </c>
      <c r="P12" s="21">
        <v>51</v>
      </c>
      <c r="Q12" s="169">
        <v>2</v>
      </c>
      <c r="R12" s="16">
        <f t="shared" ref="R12:R35" si="3">O12*P12*Q12</f>
        <v>204</v>
      </c>
      <c r="S12" s="24" t="s">
        <v>42</v>
      </c>
      <c r="T12" s="88"/>
      <c r="U12" s="31" t="s">
        <v>45</v>
      </c>
      <c r="V12" s="83">
        <f t="shared" ref="V12:V27" si="4">O12*Q12</f>
        <v>4</v>
      </c>
    </row>
    <row r="13" spans="1:22" ht="18" customHeight="1" x14ac:dyDescent="0.35">
      <c r="A13" s="7">
        <f t="shared" si="0"/>
        <v>3</v>
      </c>
      <c r="B13" s="93" t="s">
        <v>113</v>
      </c>
      <c r="C13" s="94">
        <v>3</v>
      </c>
      <c r="D13" s="7" t="s">
        <v>53</v>
      </c>
      <c r="E13" s="170" t="s">
        <v>125</v>
      </c>
      <c r="F13" s="19" t="s">
        <v>78</v>
      </c>
      <c r="G13" s="19" t="s">
        <v>15</v>
      </c>
      <c r="H13" s="168">
        <v>0.3</v>
      </c>
      <c r="I13" s="168">
        <v>0.35</v>
      </c>
      <c r="J13" s="73">
        <f t="shared" ref="J13" si="5">H13*I13</f>
        <v>0.105</v>
      </c>
      <c r="K13" s="168">
        <v>0.36</v>
      </c>
      <c r="L13" s="168">
        <v>0.41</v>
      </c>
      <c r="M13" s="73">
        <f t="shared" ref="M13" si="6">K13*L13</f>
        <v>0.14759999999999998</v>
      </c>
      <c r="N13" s="73"/>
      <c r="O13" s="169">
        <v>2</v>
      </c>
      <c r="P13" s="21">
        <v>51</v>
      </c>
      <c r="Q13" s="169">
        <v>2</v>
      </c>
      <c r="R13" s="16">
        <f t="shared" si="3"/>
        <v>204</v>
      </c>
      <c r="S13" s="24" t="s">
        <v>42</v>
      </c>
      <c r="T13" s="88"/>
      <c r="U13" s="31" t="s">
        <v>45</v>
      </c>
      <c r="V13" s="83">
        <f t="shared" si="4"/>
        <v>4</v>
      </c>
    </row>
    <row r="14" spans="1:22" ht="18" customHeight="1" x14ac:dyDescent="0.35">
      <c r="A14" s="7">
        <f t="shared" si="0"/>
        <v>4</v>
      </c>
      <c r="B14" s="93" t="s">
        <v>113</v>
      </c>
      <c r="C14" s="94">
        <v>4</v>
      </c>
      <c r="D14" s="7" t="s">
        <v>53</v>
      </c>
      <c r="E14" s="170" t="s">
        <v>125</v>
      </c>
      <c r="F14" s="19" t="s">
        <v>78</v>
      </c>
      <c r="G14" s="19" t="s">
        <v>26</v>
      </c>
      <c r="H14" s="168" t="s">
        <v>17</v>
      </c>
      <c r="I14" s="20"/>
      <c r="J14" s="73"/>
      <c r="K14" s="168" t="s">
        <v>31</v>
      </c>
      <c r="L14" s="20"/>
      <c r="M14" s="73"/>
      <c r="N14" s="73"/>
      <c r="O14" s="169">
        <v>2</v>
      </c>
      <c r="P14" s="21">
        <v>30</v>
      </c>
      <c r="Q14" s="169">
        <v>1</v>
      </c>
      <c r="R14" s="16">
        <f t="shared" si="3"/>
        <v>60</v>
      </c>
      <c r="S14" s="24" t="s">
        <v>42</v>
      </c>
      <c r="T14" s="88"/>
      <c r="U14" s="31" t="s">
        <v>45</v>
      </c>
      <c r="V14" s="83">
        <f t="shared" si="4"/>
        <v>2</v>
      </c>
    </row>
    <row r="15" spans="1:22" ht="18" customHeight="1" x14ac:dyDescent="0.35">
      <c r="A15" s="7">
        <f t="shared" si="0"/>
        <v>5</v>
      </c>
      <c r="B15" s="93" t="s">
        <v>113</v>
      </c>
      <c r="C15" s="94">
        <v>5</v>
      </c>
      <c r="D15" s="7" t="s">
        <v>53</v>
      </c>
      <c r="E15" s="170" t="s">
        <v>125</v>
      </c>
      <c r="F15" s="19" t="s">
        <v>78</v>
      </c>
      <c r="G15" s="19" t="s">
        <v>18</v>
      </c>
      <c r="H15" s="168" t="s">
        <v>17</v>
      </c>
      <c r="I15" s="20"/>
      <c r="J15" s="73"/>
      <c r="K15" s="168" t="s">
        <v>31</v>
      </c>
      <c r="L15" s="20"/>
      <c r="M15" s="73"/>
      <c r="N15" s="73"/>
      <c r="O15" s="169">
        <v>2</v>
      </c>
      <c r="P15" s="21">
        <v>16</v>
      </c>
      <c r="Q15" s="169">
        <v>1</v>
      </c>
      <c r="R15" s="16">
        <f t="shared" si="3"/>
        <v>32</v>
      </c>
      <c r="S15" s="24" t="s">
        <v>42</v>
      </c>
      <c r="T15" s="88"/>
      <c r="U15" s="31" t="s">
        <v>45</v>
      </c>
      <c r="V15" s="83">
        <f t="shared" si="4"/>
        <v>2</v>
      </c>
    </row>
    <row r="16" spans="1:22" ht="18" customHeight="1" x14ac:dyDescent="0.35">
      <c r="A16" s="7">
        <f t="shared" si="0"/>
        <v>6</v>
      </c>
      <c r="B16" s="93" t="s">
        <v>113</v>
      </c>
      <c r="C16" s="94">
        <v>6</v>
      </c>
      <c r="D16" s="7" t="s">
        <v>53</v>
      </c>
      <c r="E16" s="170" t="s">
        <v>125</v>
      </c>
      <c r="F16" s="19" t="s">
        <v>78</v>
      </c>
      <c r="G16" s="19" t="s">
        <v>16</v>
      </c>
      <c r="H16" s="168" t="s">
        <v>28</v>
      </c>
      <c r="I16" s="20"/>
      <c r="J16" s="73"/>
      <c r="K16" s="168" t="s">
        <v>21</v>
      </c>
      <c r="L16" s="20"/>
      <c r="M16" s="73"/>
      <c r="N16" s="73"/>
      <c r="O16" s="169">
        <v>2</v>
      </c>
      <c r="P16" s="21">
        <v>29</v>
      </c>
      <c r="Q16" s="169">
        <v>2</v>
      </c>
      <c r="R16" s="16">
        <f t="shared" si="3"/>
        <v>116</v>
      </c>
      <c r="S16" s="24" t="s">
        <v>42</v>
      </c>
      <c r="T16" s="88"/>
      <c r="U16" s="31" t="s">
        <v>45</v>
      </c>
      <c r="V16" s="83">
        <f t="shared" si="4"/>
        <v>4</v>
      </c>
    </row>
    <row r="17" spans="1:22" ht="18" customHeight="1" x14ac:dyDescent="0.35">
      <c r="A17" s="7">
        <f t="shared" si="0"/>
        <v>7</v>
      </c>
      <c r="B17" s="93" t="s">
        <v>113</v>
      </c>
      <c r="C17" s="94">
        <v>7</v>
      </c>
      <c r="D17" s="7" t="s">
        <v>53</v>
      </c>
      <c r="E17" s="170" t="s">
        <v>125</v>
      </c>
      <c r="F17" s="19" t="s">
        <v>78</v>
      </c>
      <c r="G17" s="19" t="s">
        <v>29</v>
      </c>
      <c r="H17" s="168" t="s">
        <v>17</v>
      </c>
      <c r="I17" s="20"/>
      <c r="J17" s="101"/>
      <c r="K17" s="168" t="s">
        <v>31</v>
      </c>
      <c r="L17" s="20"/>
      <c r="M17" s="73"/>
      <c r="N17" s="73"/>
      <c r="O17" s="169">
        <v>2</v>
      </c>
      <c r="P17" s="21">
        <v>30</v>
      </c>
      <c r="Q17" s="169">
        <v>1</v>
      </c>
      <c r="R17" s="16">
        <f t="shared" si="3"/>
        <v>60</v>
      </c>
      <c r="S17" s="24" t="s">
        <v>42</v>
      </c>
      <c r="T17" s="88"/>
      <c r="U17" s="31" t="s">
        <v>45</v>
      </c>
      <c r="V17" s="83">
        <f t="shared" si="4"/>
        <v>2</v>
      </c>
    </row>
    <row r="18" spans="1:22" ht="18" customHeight="1" x14ac:dyDescent="0.35">
      <c r="A18" s="7">
        <f t="shared" si="0"/>
        <v>8</v>
      </c>
      <c r="B18" s="93" t="s">
        <v>113</v>
      </c>
      <c r="C18" s="94">
        <v>8</v>
      </c>
      <c r="D18" s="7" t="s">
        <v>53</v>
      </c>
      <c r="E18" s="170" t="s">
        <v>125</v>
      </c>
      <c r="F18" s="19" t="s">
        <v>78</v>
      </c>
      <c r="G18" s="19" t="s">
        <v>26</v>
      </c>
      <c r="H18" s="168" t="s">
        <v>28</v>
      </c>
      <c r="I18" s="20"/>
      <c r="J18" s="72"/>
      <c r="K18" s="168" t="s">
        <v>21</v>
      </c>
      <c r="L18" s="20"/>
      <c r="M18" s="73"/>
      <c r="N18" s="73"/>
      <c r="O18" s="169">
        <v>2</v>
      </c>
      <c r="P18" s="21">
        <v>65</v>
      </c>
      <c r="Q18" s="169">
        <v>1</v>
      </c>
      <c r="R18" s="16">
        <f t="shared" si="3"/>
        <v>130</v>
      </c>
      <c r="S18" s="24" t="s">
        <v>42</v>
      </c>
      <c r="T18" s="88"/>
      <c r="U18" s="31" t="s">
        <v>45</v>
      </c>
      <c r="V18" s="83">
        <f t="shared" si="4"/>
        <v>2</v>
      </c>
    </row>
    <row r="19" spans="1:22" ht="18" customHeight="1" x14ac:dyDescent="0.35">
      <c r="A19" s="7">
        <f t="shared" si="0"/>
        <v>9</v>
      </c>
      <c r="B19" s="93" t="s">
        <v>113</v>
      </c>
      <c r="C19" s="94">
        <v>9</v>
      </c>
      <c r="D19" s="7" t="s">
        <v>53</v>
      </c>
      <c r="E19" s="170" t="s">
        <v>125</v>
      </c>
      <c r="F19" s="19" t="s">
        <v>78</v>
      </c>
      <c r="G19" s="19" t="s">
        <v>25</v>
      </c>
      <c r="H19" s="168" t="s">
        <v>28</v>
      </c>
      <c r="I19" s="20"/>
      <c r="J19" s="73"/>
      <c r="K19" s="168" t="s">
        <v>21</v>
      </c>
      <c r="L19" s="20"/>
      <c r="M19" s="73"/>
      <c r="N19" s="73"/>
      <c r="O19" s="169">
        <v>2</v>
      </c>
      <c r="P19" s="21">
        <v>65</v>
      </c>
      <c r="Q19" s="169">
        <v>3</v>
      </c>
      <c r="R19" s="16">
        <f t="shared" si="3"/>
        <v>390</v>
      </c>
      <c r="S19" s="24" t="s">
        <v>42</v>
      </c>
      <c r="T19" s="88"/>
      <c r="U19" s="31" t="s">
        <v>45</v>
      </c>
      <c r="V19" s="83">
        <f t="shared" si="4"/>
        <v>6</v>
      </c>
    </row>
    <row r="20" spans="1:22" ht="18" customHeight="1" x14ac:dyDescent="0.35">
      <c r="A20" s="7">
        <f t="shared" si="0"/>
        <v>10</v>
      </c>
      <c r="B20" s="93" t="s">
        <v>113</v>
      </c>
      <c r="C20" s="94">
        <v>10</v>
      </c>
      <c r="D20" s="7" t="s">
        <v>53</v>
      </c>
      <c r="E20" s="170" t="s">
        <v>125</v>
      </c>
      <c r="F20" s="19" t="s">
        <v>78</v>
      </c>
      <c r="G20" s="19" t="s">
        <v>18</v>
      </c>
      <c r="H20" s="168" t="s">
        <v>17</v>
      </c>
      <c r="I20" s="20"/>
      <c r="J20" s="73"/>
      <c r="K20" s="168" t="s">
        <v>31</v>
      </c>
      <c r="L20" s="20"/>
      <c r="M20" s="73"/>
      <c r="N20" s="73"/>
      <c r="O20" s="169">
        <v>2</v>
      </c>
      <c r="P20" s="21">
        <v>16</v>
      </c>
      <c r="Q20" s="169">
        <v>1</v>
      </c>
      <c r="R20" s="16">
        <f t="shared" si="3"/>
        <v>32</v>
      </c>
      <c r="S20" s="24" t="s">
        <v>42</v>
      </c>
      <c r="T20" s="88"/>
      <c r="U20" s="31" t="s">
        <v>45</v>
      </c>
      <c r="V20" s="83">
        <f t="shared" si="4"/>
        <v>2</v>
      </c>
    </row>
    <row r="21" spans="1:22" ht="18" customHeight="1" x14ac:dyDescent="0.35">
      <c r="A21" s="7">
        <f t="shared" si="0"/>
        <v>11</v>
      </c>
      <c r="B21" s="93" t="s">
        <v>113</v>
      </c>
      <c r="C21" s="94">
        <v>11</v>
      </c>
      <c r="D21" s="7" t="s">
        <v>53</v>
      </c>
      <c r="E21" s="170" t="s">
        <v>125</v>
      </c>
      <c r="F21" s="19" t="s">
        <v>78</v>
      </c>
      <c r="G21" s="19" t="s">
        <v>29</v>
      </c>
      <c r="H21" s="168" t="s">
        <v>28</v>
      </c>
      <c r="I21" s="20"/>
      <c r="J21" s="72"/>
      <c r="K21" s="168" t="s">
        <v>21</v>
      </c>
      <c r="L21" s="20"/>
      <c r="M21" s="73"/>
      <c r="N21" s="73"/>
      <c r="O21" s="169">
        <v>2</v>
      </c>
      <c r="P21" s="21">
        <v>65</v>
      </c>
      <c r="Q21" s="169">
        <v>1</v>
      </c>
      <c r="R21" s="16">
        <f t="shared" si="3"/>
        <v>130</v>
      </c>
      <c r="S21" s="24" t="s">
        <v>42</v>
      </c>
      <c r="T21" s="88"/>
      <c r="U21" s="31" t="s">
        <v>45</v>
      </c>
      <c r="V21" s="83">
        <f t="shared" si="4"/>
        <v>2</v>
      </c>
    </row>
    <row r="22" spans="1:22" ht="18" customHeight="1" x14ac:dyDescent="0.35">
      <c r="A22" s="7">
        <f t="shared" si="0"/>
        <v>12</v>
      </c>
      <c r="B22" s="93" t="s">
        <v>113</v>
      </c>
      <c r="C22" s="94">
        <v>12</v>
      </c>
      <c r="D22" s="7" t="s">
        <v>53</v>
      </c>
      <c r="E22" s="170" t="s">
        <v>125</v>
      </c>
      <c r="F22" s="19" t="s">
        <v>78</v>
      </c>
      <c r="G22" s="19" t="s">
        <v>16</v>
      </c>
      <c r="H22" s="168" t="s">
        <v>28</v>
      </c>
      <c r="I22" s="20"/>
      <c r="J22" s="73"/>
      <c r="K22" s="168" t="s">
        <v>21</v>
      </c>
      <c r="L22" s="20"/>
      <c r="M22" s="73"/>
      <c r="N22" s="73"/>
      <c r="O22" s="169">
        <v>2</v>
      </c>
      <c r="P22" s="21">
        <v>29</v>
      </c>
      <c r="Q22" s="169">
        <v>1</v>
      </c>
      <c r="R22" s="16">
        <f t="shared" si="3"/>
        <v>58</v>
      </c>
      <c r="S22" s="24" t="s">
        <v>42</v>
      </c>
      <c r="T22" s="88"/>
      <c r="U22" s="31" t="s">
        <v>45</v>
      </c>
      <c r="V22" s="83">
        <f t="shared" si="4"/>
        <v>2</v>
      </c>
    </row>
    <row r="23" spans="1:22" ht="18" customHeight="1" x14ac:dyDescent="0.35">
      <c r="A23" s="7">
        <f t="shared" si="0"/>
        <v>13</v>
      </c>
      <c r="B23" s="93" t="s">
        <v>113</v>
      </c>
      <c r="C23" s="94">
        <v>13</v>
      </c>
      <c r="D23" s="7" t="s">
        <v>53</v>
      </c>
      <c r="E23" s="170" t="s">
        <v>125</v>
      </c>
      <c r="F23" s="19" t="s">
        <v>78</v>
      </c>
      <c r="G23" s="19" t="s">
        <v>25</v>
      </c>
      <c r="H23" s="168" t="s">
        <v>17</v>
      </c>
      <c r="I23" s="20"/>
      <c r="J23" s="73"/>
      <c r="K23" s="168" t="s">
        <v>31</v>
      </c>
      <c r="L23" s="20"/>
      <c r="M23" s="73"/>
      <c r="N23" s="73"/>
      <c r="O23" s="169">
        <v>2</v>
      </c>
      <c r="P23" s="21">
        <v>30</v>
      </c>
      <c r="Q23" s="169">
        <v>3</v>
      </c>
      <c r="R23" s="16">
        <f t="shared" si="3"/>
        <v>180</v>
      </c>
      <c r="S23" s="24" t="s">
        <v>42</v>
      </c>
      <c r="T23" s="88"/>
      <c r="U23" s="31" t="s">
        <v>45</v>
      </c>
      <c r="V23" s="83">
        <f t="shared" si="4"/>
        <v>6</v>
      </c>
    </row>
    <row r="24" spans="1:22" ht="18" customHeight="1" x14ac:dyDescent="0.35">
      <c r="A24" s="7">
        <f t="shared" si="0"/>
        <v>14</v>
      </c>
      <c r="B24" s="93" t="s">
        <v>113</v>
      </c>
      <c r="C24" s="94">
        <v>14</v>
      </c>
      <c r="D24" s="7" t="s">
        <v>53</v>
      </c>
      <c r="E24" s="170" t="s">
        <v>125</v>
      </c>
      <c r="F24" s="19" t="s">
        <v>78</v>
      </c>
      <c r="G24" s="19" t="s">
        <v>26</v>
      </c>
      <c r="H24" s="168" t="s">
        <v>48</v>
      </c>
      <c r="I24" s="20"/>
      <c r="J24" s="73"/>
      <c r="K24" s="168" t="s">
        <v>54</v>
      </c>
      <c r="L24" s="20"/>
      <c r="M24" s="73"/>
      <c r="N24" s="73"/>
      <c r="O24" s="169">
        <v>2</v>
      </c>
      <c r="P24" s="21">
        <v>250</v>
      </c>
      <c r="Q24" s="169">
        <v>1</v>
      </c>
      <c r="R24" s="16">
        <f t="shared" si="3"/>
        <v>500</v>
      </c>
      <c r="S24" s="24" t="s">
        <v>42</v>
      </c>
      <c r="T24" s="88"/>
      <c r="U24" s="31" t="s">
        <v>45</v>
      </c>
      <c r="V24" s="83">
        <f t="shared" si="4"/>
        <v>2</v>
      </c>
    </row>
    <row r="25" spans="1:22" ht="18" customHeight="1" x14ac:dyDescent="0.35">
      <c r="A25" s="7">
        <f t="shared" si="0"/>
        <v>15</v>
      </c>
      <c r="B25" s="93" t="s">
        <v>113</v>
      </c>
      <c r="C25" s="94">
        <v>15</v>
      </c>
      <c r="D25" s="7" t="s">
        <v>53</v>
      </c>
      <c r="E25" s="170" t="s">
        <v>125</v>
      </c>
      <c r="F25" s="19" t="s">
        <v>78</v>
      </c>
      <c r="G25" s="19" t="s">
        <v>26</v>
      </c>
      <c r="H25" s="168" t="s">
        <v>48</v>
      </c>
      <c r="I25" s="20"/>
      <c r="J25" s="75"/>
      <c r="K25" s="168" t="s">
        <v>54</v>
      </c>
      <c r="L25" s="20"/>
      <c r="M25" s="73"/>
      <c r="N25" s="73"/>
      <c r="O25" s="169">
        <v>2</v>
      </c>
      <c r="P25" s="21">
        <v>250</v>
      </c>
      <c r="Q25" s="169">
        <v>2</v>
      </c>
      <c r="R25" s="16">
        <f t="shared" si="3"/>
        <v>1000</v>
      </c>
      <c r="S25" s="24" t="s">
        <v>42</v>
      </c>
      <c r="T25" s="88"/>
      <c r="U25" s="31" t="s">
        <v>45</v>
      </c>
      <c r="V25" s="83">
        <f t="shared" si="4"/>
        <v>4</v>
      </c>
    </row>
    <row r="26" spans="1:22" ht="18" customHeight="1" x14ac:dyDescent="0.35">
      <c r="A26" s="7">
        <f t="shared" si="0"/>
        <v>16</v>
      </c>
      <c r="B26" s="93" t="s">
        <v>113</v>
      </c>
      <c r="C26" s="94">
        <v>16</v>
      </c>
      <c r="D26" s="7" t="s">
        <v>53</v>
      </c>
      <c r="E26" s="170" t="s">
        <v>125</v>
      </c>
      <c r="F26" s="19" t="s">
        <v>78</v>
      </c>
      <c r="G26" s="19" t="s">
        <v>18</v>
      </c>
      <c r="H26" s="168" t="s">
        <v>48</v>
      </c>
      <c r="I26" s="20"/>
      <c r="J26" s="72"/>
      <c r="K26" s="168" t="s">
        <v>54</v>
      </c>
      <c r="L26" s="20"/>
      <c r="M26" s="73"/>
      <c r="N26" s="73"/>
      <c r="O26" s="169">
        <v>2</v>
      </c>
      <c r="P26" s="21">
        <v>46</v>
      </c>
      <c r="Q26" s="169">
        <v>1</v>
      </c>
      <c r="R26" s="16">
        <f t="shared" si="3"/>
        <v>92</v>
      </c>
      <c r="S26" s="24" t="s">
        <v>42</v>
      </c>
      <c r="T26" s="88"/>
      <c r="U26" s="31" t="s">
        <v>45</v>
      </c>
      <c r="V26" s="83">
        <f t="shared" si="4"/>
        <v>2</v>
      </c>
    </row>
    <row r="27" spans="1:22" ht="18" customHeight="1" x14ac:dyDescent="0.35">
      <c r="A27" s="7">
        <f t="shared" si="0"/>
        <v>17</v>
      </c>
      <c r="B27" s="93" t="s">
        <v>113</v>
      </c>
      <c r="C27" s="94">
        <v>17</v>
      </c>
      <c r="D27" s="7" t="s">
        <v>53</v>
      </c>
      <c r="E27" s="170" t="s">
        <v>125</v>
      </c>
      <c r="F27" s="19" t="s">
        <v>78</v>
      </c>
      <c r="G27" s="19" t="s">
        <v>16</v>
      </c>
      <c r="H27" s="168" t="s">
        <v>70</v>
      </c>
      <c r="I27" s="20"/>
      <c r="J27" s="73"/>
      <c r="K27" s="168" t="s">
        <v>82</v>
      </c>
      <c r="L27" s="20"/>
      <c r="M27" s="73"/>
      <c r="N27" s="73"/>
      <c r="O27" s="169">
        <v>2</v>
      </c>
      <c r="P27" s="21">
        <v>170</v>
      </c>
      <c r="Q27" s="169">
        <v>2</v>
      </c>
      <c r="R27" s="16">
        <f t="shared" si="3"/>
        <v>680</v>
      </c>
      <c r="S27" s="24" t="s">
        <v>42</v>
      </c>
      <c r="T27" s="88"/>
      <c r="U27" s="31" t="s">
        <v>45</v>
      </c>
      <c r="V27" s="83">
        <f t="shared" si="4"/>
        <v>4</v>
      </c>
    </row>
    <row r="28" spans="1:22" ht="18" customHeight="1" x14ac:dyDescent="0.35">
      <c r="A28" s="7">
        <f t="shared" si="0"/>
        <v>18</v>
      </c>
      <c r="B28" s="93" t="s">
        <v>113</v>
      </c>
      <c r="C28" s="94">
        <v>18</v>
      </c>
      <c r="D28" s="7" t="s">
        <v>53</v>
      </c>
      <c r="E28" s="170" t="s">
        <v>125</v>
      </c>
      <c r="F28" s="19" t="s">
        <v>78</v>
      </c>
      <c r="G28" s="19" t="s">
        <v>26</v>
      </c>
      <c r="H28" s="168" t="s">
        <v>48</v>
      </c>
      <c r="I28" s="20"/>
      <c r="J28" s="73"/>
      <c r="K28" s="168" t="s">
        <v>54</v>
      </c>
      <c r="L28" s="20"/>
      <c r="M28" s="73"/>
      <c r="N28" s="73"/>
      <c r="O28" s="169">
        <v>2</v>
      </c>
      <c r="P28" s="21">
        <v>250</v>
      </c>
      <c r="Q28" s="169">
        <v>5</v>
      </c>
      <c r="R28" s="16">
        <f t="shared" si="3"/>
        <v>2500</v>
      </c>
      <c r="S28" s="24" t="s">
        <v>42</v>
      </c>
      <c r="T28" s="88"/>
      <c r="U28" s="31" t="s">
        <v>45</v>
      </c>
      <c r="V28" s="83">
        <f t="shared" ref="V28:V34" si="7">O28*Q28</f>
        <v>10</v>
      </c>
    </row>
    <row r="29" spans="1:22" ht="18" customHeight="1" x14ac:dyDescent="0.35">
      <c r="A29" s="7">
        <f t="shared" si="0"/>
        <v>19</v>
      </c>
      <c r="B29" s="93" t="s">
        <v>113</v>
      </c>
      <c r="C29" s="94">
        <v>19</v>
      </c>
      <c r="D29" s="7" t="s">
        <v>53</v>
      </c>
      <c r="E29" s="170" t="s">
        <v>125</v>
      </c>
      <c r="F29" s="19" t="s">
        <v>78</v>
      </c>
      <c r="G29" s="19" t="s">
        <v>26</v>
      </c>
      <c r="H29" s="168" t="s">
        <v>48</v>
      </c>
      <c r="I29" s="20"/>
      <c r="J29" s="72"/>
      <c r="K29" s="168" t="s">
        <v>54</v>
      </c>
      <c r="L29" s="20"/>
      <c r="M29" s="73"/>
      <c r="N29" s="73"/>
      <c r="O29" s="169">
        <v>2</v>
      </c>
      <c r="P29" s="21">
        <v>250</v>
      </c>
      <c r="Q29" s="169">
        <v>1</v>
      </c>
      <c r="R29" s="16">
        <f t="shared" si="3"/>
        <v>500</v>
      </c>
      <c r="S29" s="24" t="s">
        <v>42</v>
      </c>
      <c r="T29" s="88"/>
      <c r="U29" s="31" t="s">
        <v>45</v>
      </c>
      <c r="V29" s="83">
        <f t="shared" si="7"/>
        <v>2</v>
      </c>
    </row>
    <row r="30" spans="1:22" ht="18" customHeight="1" x14ac:dyDescent="0.35">
      <c r="A30" s="7">
        <f t="shared" si="0"/>
        <v>20</v>
      </c>
      <c r="B30" s="93" t="s">
        <v>113</v>
      </c>
      <c r="C30" s="94">
        <v>20</v>
      </c>
      <c r="D30" s="7" t="s">
        <v>53</v>
      </c>
      <c r="E30" s="170" t="s">
        <v>125</v>
      </c>
      <c r="F30" s="19" t="s">
        <v>84</v>
      </c>
      <c r="G30" s="19" t="s">
        <v>18</v>
      </c>
      <c r="H30" s="168" t="s">
        <v>13</v>
      </c>
      <c r="I30" s="20"/>
      <c r="J30" s="73"/>
      <c r="K30" s="168" t="s">
        <v>28</v>
      </c>
      <c r="L30" s="20"/>
      <c r="M30" s="73"/>
      <c r="N30" s="73"/>
      <c r="O30" s="169">
        <v>2</v>
      </c>
      <c r="P30" s="21">
        <v>14</v>
      </c>
      <c r="Q30" s="169">
        <v>1</v>
      </c>
      <c r="R30" s="16">
        <f t="shared" si="3"/>
        <v>28</v>
      </c>
      <c r="S30" s="24" t="s">
        <v>42</v>
      </c>
      <c r="T30" s="88"/>
      <c r="U30" s="31" t="s">
        <v>45</v>
      </c>
      <c r="V30" s="83">
        <f t="shared" si="7"/>
        <v>2</v>
      </c>
    </row>
    <row r="31" spans="1:22" ht="18" customHeight="1" x14ac:dyDescent="0.35">
      <c r="A31" s="7">
        <f t="shared" si="0"/>
        <v>21</v>
      </c>
      <c r="B31" s="93" t="s">
        <v>113</v>
      </c>
      <c r="C31" s="94">
        <v>21</v>
      </c>
      <c r="D31" s="7" t="s">
        <v>53</v>
      </c>
      <c r="E31" s="170" t="s">
        <v>125</v>
      </c>
      <c r="F31" s="19" t="s">
        <v>84</v>
      </c>
      <c r="G31" s="19" t="s">
        <v>18</v>
      </c>
      <c r="H31" s="168" t="s">
        <v>13</v>
      </c>
      <c r="I31" s="20"/>
      <c r="J31" s="73"/>
      <c r="K31" s="168" t="s">
        <v>28</v>
      </c>
      <c r="L31" s="20"/>
      <c r="M31" s="73"/>
      <c r="N31" s="73"/>
      <c r="O31" s="169">
        <v>2</v>
      </c>
      <c r="P31" s="21">
        <v>14</v>
      </c>
      <c r="Q31" s="169">
        <v>3</v>
      </c>
      <c r="R31" s="16">
        <f t="shared" si="3"/>
        <v>84</v>
      </c>
      <c r="S31" s="24" t="s">
        <v>42</v>
      </c>
      <c r="T31" s="88"/>
      <c r="U31" s="31" t="s">
        <v>45</v>
      </c>
      <c r="V31" s="83">
        <f t="shared" si="7"/>
        <v>6</v>
      </c>
    </row>
    <row r="32" spans="1:22" ht="18" customHeight="1" x14ac:dyDescent="0.35">
      <c r="A32" s="7">
        <f t="shared" si="0"/>
        <v>22</v>
      </c>
      <c r="B32" s="93" t="s">
        <v>113</v>
      </c>
      <c r="C32" s="94">
        <v>22</v>
      </c>
      <c r="D32" s="7" t="s">
        <v>53</v>
      </c>
      <c r="E32" s="170" t="s">
        <v>125</v>
      </c>
      <c r="F32" s="19" t="s">
        <v>84</v>
      </c>
      <c r="G32" s="19" t="s">
        <v>18</v>
      </c>
      <c r="H32" s="168" t="s">
        <v>28</v>
      </c>
      <c r="I32" s="20"/>
      <c r="J32" s="73"/>
      <c r="K32" s="168" t="s">
        <v>21</v>
      </c>
      <c r="L32" s="20"/>
      <c r="M32" s="73"/>
      <c r="N32" s="73"/>
      <c r="O32" s="169">
        <v>2</v>
      </c>
      <c r="P32" s="21">
        <v>21</v>
      </c>
      <c r="Q32" s="169">
        <v>1</v>
      </c>
      <c r="R32" s="16">
        <f t="shared" si="3"/>
        <v>42</v>
      </c>
      <c r="S32" s="24" t="s">
        <v>42</v>
      </c>
      <c r="T32" s="88"/>
      <c r="U32" s="31" t="s">
        <v>45</v>
      </c>
      <c r="V32" s="83">
        <f t="shared" si="7"/>
        <v>2</v>
      </c>
    </row>
    <row r="33" spans="1:22" ht="18" customHeight="1" x14ac:dyDescent="0.35">
      <c r="A33" s="7">
        <f t="shared" si="0"/>
        <v>23</v>
      </c>
      <c r="B33" s="93" t="s">
        <v>113</v>
      </c>
      <c r="C33" s="94">
        <v>23</v>
      </c>
      <c r="D33" s="7" t="s">
        <v>53</v>
      </c>
      <c r="E33" s="170" t="s">
        <v>125</v>
      </c>
      <c r="F33" s="19" t="s">
        <v>84</v>
      </c>
      <c r="G33" s="19" t="s">
        <v>26</v>
      </c>
      <c r="H33" s="168" t="s">
        <v>48</v>
      </c>
      <c r="I33" s="20"/>
      <c r="J33" s="101"/>
      <c r="K33" s="168" t="s">
        <v>54</v>
      </c>
      <c r="L33" s="20"/>
      <c r="M33" s="73"/>
      <c r="N33" s="73"/>
      <c r="O33" s="169">
        <v>2</v>
      </c>
      <c r="P33" s="21">
        <v>250</v>
      </c>
      <c r="Q33" s="169">
        <v>1</v>
      </c>
      <c r="R33" s="16">
        <f t="shared" si="3"/>
        <v>500</v>
      </c>
      <c r="S33" s="24" t="s">
        <v>42</v>
      </c>
      <c r="T33" s="88"/>
      <c r="U33" s="31" t="s">
        <v>45</v>
      </c>
      <c r="V33" s="83">
        <f t="shared" si="7"/>
        <v>2</v>
      </c>
    </row>
    <row r="34" spans="1:22" ht="18" customHeight="1" x14ac:dyDescent="0.35">
      <c r="A34" s="7">
        <f t="shared" si="0"/>
        <v>24</v>
      </c>
      <c r="B34" s="93" t="s">
        <v>113</v>
      </c>
      <c r="C34" s="94">
        <v>24</v>
      </c>
      <c r="D34" s="7" t="s">
        <v>53</v>
      </c>
      <c r="E34" s="170" t="s">
        <v>125</v>
      </c>
      <c r="F34" s="19" t="s">
        <v>84</v>
      </c>
      <c r="G34" s="19" t="s">
        <v>18</v>
      </c>
      <c r="H34" s="168" t="s">
        <v>17</v>
      </c>
      <c r="I34" s="20"/>
      <c r="J34" s="72"/>
      <c r="K34" s="168" t="s">
        <v>31</v>
      </c>
      <c r="L34" s="20"/>
      <c r="M34" s="73"/>
      <c r="N34" s="73"/>
      <c r="O34" s="169">
        <v>2</v>
      </c>
      <c r="P34" s="21">
        <v>16</v>
      </c>
      <c r="Q34" s="169">
        <v>1</v>
      </c>
      <c r="R34" s="16">
        <f t="shared" si="3"/>
        <v>32</v>
      </c>
      <c r="S34" s="24" t="s">
        <v>42</v>
      </c>
      <c r="T34" s="88"/>
      <c r="U34" s="31" t="s">
        <v>45</v>
      </c>
      <c r="V34" s="83">
        <f t="shared" si="7"/>
        <v>2</v>
      </c>
    </row>
    <row r="35" spans="1:22" ht="18" customHeight="1" x14ac:dyDescent="0.35">
      <c r="A35" s="7">
        <f t="shared" si="0"/>
        <v>25</v>
      </c>
      <c r="B35" s="93" t="s">
        <v>113</v>
      </c>
      <c r="C35" s="94">
        <v>25</v>
      </c>
      <c r="D35" s="7" t="s">
        <v>53</v>
      </c>
      <c r="E35" s="170" t="s">
        <v>125</v>
      </c>
      <c r="F35" s="19" t="s">
        <v>84</v>
      </c>
      <c r="G35" s="19" t="s">
        <v>26</v>
      </c>
      <c r="H35" s="168" t="s">
        <v>21</v>
      </c>
      <c r="I35" s="20"/>
      <c r="J35" s="72"/>
      <c r="K35" s="168" t="s">
        <v>48</v>
      </c>
      <c r="L35" s="20"/>
      <c r="M35" s="73"/>
      <c r="N35" s="73"/>
      <c r="O35" s="169">
        <v>2</v>
      </c>
      <c r="P35" s="21">
        <v>125</v>
      </c>
      <c r="Q35" s="169">
        <v>1</v>
      </c>
      <c r="R35" s="16">
        <f t="shared" si="3"/>
        <v>250</v>
      </c>
      <c r="S35" s="24" t="s">
        <v>42</v>
      </c>
      <c r="T35" s="88"/>
      <c r="U35" s="31" t="s">
        <v>45</v>
      </c>
      <c r="V35" s="83">
        <f t="shared" ref="V35" si="8">O35*Q35</f>
        <v>2</v>
      </c>
    </row>
    <row r="36" spans="1:22" ht="18" customHeight="1" x14ac:dyDescent="0.35">
      <c r="U36" s="31" t="s">
        <v>45</v>
      </c>
    </row>
    <row r="37" spans="1:22" ht="18" customHeight="1" x14ac:dyDescent="0.35">
      <c r="A37" s="8" t="s">
        <v>115</v>
      </c>
      <c r="B37" s="92"/>
      <c r="C37" s="95"/>
      <c r="U37" s="31" t="s">
        <v>45</v>
      </c>
    </row>
    <row r="38" spans="1:22" ht="18" customHeight="1" x14ac:dyDescent="0.35">
      <c r="A38" s="7">
        <v>1</v>
      </c>
      <c r="B38" s="93" t="s">
        <v>114</v>
      </c>
      <c r="C38" s="94">
        <v>26</v>
      </c>
      <c r="D38" s="7" t="s">
        <v>53</v>
      </c>
      <c r="E38" s="170" t="s">
        <v>125</v>
      </c>
      <c r="F38" s="19" t="s">
        <v>84</v>
      </c>
      <c r="G38" s="19" t="s">
        <v>26</v>
      </c>
      <c r="H38" s="168" t="s">
        <v>48</v>
      </c>
      <c r="I38" s="20"/>
      <c r="J38" s="73"/>
      <c r="K38" s="168" t="s">
        <v>54</v>
      </c>
      <c r="L38" s="20"/>
      <c r="M38" s="73"/>
      <c r="N38" s="73"/>
      <c r="O38" s="169">
        <v>2</v>
      </c>
      <c r="P38" s="21">
        <v>250</v>
      </c>
      <c r="Q38" s="169">
        <v>2</v>
      </c>
      <c r="R38" s="16">
        <f>O38*P38*Q38</f>
        <v>1000</v>
      </c>
      <c r="S38" s="24" t="s">
        <v>42</v>
      </c>
      <c r="T38" s="35" t="s">
        <v>114</v>
      </c>
      <c r="U38" s="31" t="s">
        <v>45</v>
      </c>
      <c r="V38" s="83">
        <f>O38*Q38</f>
        <v>4</v>
      </c>
    </row>
    <row r="39" spans="1:22" ht="18" customHeight="1" x14ac:dyDescent="0.35">
      <c r="A39" s="7">
        <f t="shared" ref="A39:A53" si="9">A38+1</f>
        <v>2</v>
      </c>
      <c r="B39" s="93" t="s">
        <v>114</v>
      </c>
      <c r="C39" s="94">
        <v>27</v>
      </c>
      <c r="D39" s="7" t="s">
        <v>53</v>
      </c>
      <c r="E39" s="170" t="s">
        <v>125</v>
      </c>
      <c r="F39" s="19" t="s">
        <v>84</v>
      </c>
      <c r="G39" s="19" t="s">
        <v>26</v>
      </c>
      <c r="H39" s="168" t="s">
        <v>21</v>
      </c>
      <c r="I39" s="20"/>
      <c r="J39" s="73"/>
      <c r="K39" s="168" t="s">
        <v>48</v>
      </c>
      <c r="L39" s="20"/>
      <c r="M39" s="73"/>
      <c r="N39" s="73"/>
      <c r="O39" s="169">
        <v>2</v>
      </c>
      <c r="P39" s="21">
        <v>125</v>
      </c>
      <c r="Q39" s="169">
        <v>1</v>
      </c>
      <c r="R39" s="16">
        <f t="shared" ref="R39:R53" si="10">O39*P39*Q39</f>
        <v>250</v>
      </c>
      <c r="S39" s="24" t="s">
        <v>42</v>
      </c>
      <c r="T39" s="88"/>
      <c r="U39" s="31" t="s">
        <v>45</v>
      </c>
      <c r="V39" s="83">
        <f t="shared" ref="V39:V53" si="11">O39*Q39</f>
        <v>2</v>
      </c>
    </row>
    <row r="40" spans="1:22" ht="18" customHeight="1" x14ac:dyDescent="0.35">
      <c r="A40" s="7">
        <f t="shared" si="9"/>
        <v>3</v>
      </c>
      <c r="B40" s="93" t="s">
        <v>114</v>
      </c>
      <c r="C40" s="94">
        <v>28</v>
      </c>
      <c r="D40" s="7" t="s">
        <v>53</v>
      </c>
      <c r="E40" s="170" t="s">
        <v>125</v>
      </c>
      <c r="F40" s="19" t="s">
        <v>84</v>
      </c>
      <c r="G40" s="19" t="s">
        <v>18</v>
      </c>
      <c r="H40" s="168" t="s">
        <v>13</v>
      </c>
      <c r="I40" s="20"/>
      <c r="J40" s="73"/>
      <c r="K40" s="168" t="s">
        <v>28</v>
      </c>
      <c r="L40" s="20"/>
      <c r="M40" s="73"/>
      <c r="N40" s="73"/>
      <c r="O40" s="169">
        <v>2</v>
      </c>
      <c r="P40" s="21">
        <v>14</v>
      </c>
      <c r="Q40" s="169">
        <v>2</v>
      </c>
      <c r="R40" s="16">
        <f t="shared" si="10"/>
        <v>56</v>
      </c>
      <c r="S40" s="24" t="s">
        <v>42</v>
      </c>
      <c r="T40" s="88"/>
      <c r="U40" s="31" t="s">
        <v>45</v>
      </c>
      <c r="V40" s="83">
        <f t="shared" si="11"/>
        <v>4</v>
      </c>
    </row>
    <row r="41" spans="1:22" ht="18" customHeight="1" x14ac:dyDescent="0.35">
      <c r="A41" s="7">
        <f t="shared" si="9"/>
        <v>4</v>
      </c>
      <c r="B41" s="93" t="s">
        <v>114</v>
      </c>
      <c r="C41" s="94">
        <v>29</v>
      </c>
      <c r="D41" s="7" t="s">
        <v>53</v>
      </c>
      <c r="E41" s="170" t="s">
        <v>125</v>
      </c>
      <c r="F41" s="19" t="s">
        <v>84</v>
      </c>
      <c r="G41" s="19" t="s">
        <v>26</v>
      </c>
      <c r="H41" s="168" t="s">
        <v>21</v>
      </c>
      <c r="I41" s="20"/>
      <c r="J41" s="73"/>
      <c r="K41" s="168" t="s">
        <v>48</v>
      </c>
      <c r="L41" s="20"/>
      <c r="M41" s="73"/>
      <c r="N41" s="73"/>
      <c r="O41" s="169">
        <v>2</v>
      </c>
      <c r="P41" s="21">
        <v>125</v>
      </c>
      <c r="Q41" s="169">
        <v>4</v>
      </c>
      <c r="R41" s="16">
        <f t="shared" si="10"/>
        <v>1000</v>
      </c>
      <c r="S41" s="24" t="s">
        <v>42</v>
      </c>
      <c r="T41" s="88"/>
      <c r="U41" s="31" t="s">
        <v>45</v>
      </c>
      <c r="V41" s="83">
        <f t="shared" si="11"/>
        <v>8</v>
      </c>
    </row>
    <row r="42" spans="1:22" ht="18" customHeight="1" x14ac:dyDescent="0.35">
      <c r="A42" s="7">
        <f t="shared" si="9"/>
        <v>5</v>
      </c>
      <c r="B42" s="93" t="s">
        <v>114</v>
      </c>
      <c r="C42" s="94">
        <v>30</v>
      </c>
      <c r="D42" s="7" t="s">
        <v>53</v>
      </c>
      <c r="E42" s="170" t="s">
        <v>125</v>
      </c>
      <c r="F42" s="19" t="s">
        <v>84</v>
      </c>
      <c r="G42" s="19" t="s">
        <v>18</v>
      </c>
      <c r="H42" s="168" t="s">
        <v>28</v>
      </c>
      <c r="I42" s="20"/>
      <c r="J42" s="73"/>
      <c r="K42" s="168" t="s">
        <v>21</v>
      </c>
      <c r="L42" s="20"/>
      <c r="M42" s="73"/>
      <c r="N42" s="73"/>
      <c r="O42" s="169">
        <v>2</v>
      </c>
      <c r="P42" s="21">
        <v>21</v>
      </c>
      <c r="Q42" s="169">
        <v>1</v>
      </c>
      <c r="R42" s="16">
        <f t="shared" si="10"/>
        <v>42</v>
      </c>
      <c r="S42" s="24" t="s">
        <v>42</v>
      </c>
      <c r="T42" s="88"/>
      <c r="U42" s="31" t="s">
        <v>45</v>
      </c>
      <c r="V42" s="83">
        <f t="shared" si="11"/>
        <v>2</v>
      </c>
    </row>
    <row r="43" spans="1:22" ht="18" customHeight="1" x14ac:dyDescent="0.35">
      <c r="A43" s="7">
        <f t="shared" si="9"/>
        <v>6</v>
      </c>
      <c r="B43" s="93" t="s">
        <v>114</v>
      </c>
      <c r="C43" s="94">
        <v>31</v>
      </c>
      <c r="D43" s="7" t="s">
        <v>53</v>
      </c>
      <c r="E43" s="170" t="s">
        <v>125</v>
      </c>
      <c r="F43" s="19" t="s">
        <v>84</v>
      </c>
      <c r="G43" s="19" t="s">
        <v>26</v>
      </c>
      <c r="H43" s="168" t="s">
        <v>13</v>
      </c>
      <c r="I43" s="20"/>
      <c r="J43" s="73"/>
      <c r="K43" s="168" t="s">
        <v>28</v>
      </c>
      <c r="L43" s="20"/>
      <c r="M43" s="73"/>
      <c r="N43" s="73"/>
      <c r="O43" s="169">
        <v>2</v>
      </c>
      <c r="P43" s="21">
        <v>28</v>
      </c>
      <c r="Q43" s="169">
        <v>4</v>
      </c>
      <c r="R43" s="16">
        <f t="shared" si="10"/>
        <v>224</v>
      </c>
      <c r="S43" s="24" t="s">
        <v>42</v>
      </c>
      <c r="T43" s="88"/>
      <c r="U43" s="31" t="s">
        <v>45</v>
      </c>
      <c r="V43" s="83">
        <f t="shared" si="11"/>
        <v>8</v>
      </c>
    </row>
    <row r="44" spans="1:22" ht="18" customHeight="1" x14ac:dyDescent="0.35">
      <c r="A44" s="7">
        <f t="shared" si="9"/>
        <v>7</v>
      </c>
      <c r="B44" s="93" t="s">
        <v>114</v>
      </c>
      <c r="C44" s="94">
        <v>32</v>
      </c>
      <c r="D44" s="7" t="s">
        <v>53</v>
      </c>
      <c r="E44" s="170" t="s">
        <v>125</v>
      </c>
      <c r="F44" s="19" t="s">
        <v>84</v>
      </c>
      <c r="G44" s="19" t="s">
        <v>26</v>
      </c>
      <c r="H44" s="168" t="s">
        <v>21</v>
      </c>
      <c r="I44" s="20"/>
      <c r="J44" s="101"/>
      <c r="K44" s="168" t="s">
        <v>48</v>
      </c>
      <c r="L44" s="20"/>
      <c r="M44" s="73"/>
      <c r="N44" s="73"/>
      <c r="O44" s="169">
        <v>2</v>
      </c>
      <c r="P44" s="21">
        <v>125</v>
      </c>
      <c r="Q44" s="169">
        <v>1</v>
      </c>
      <c r="R44" s="16">
        <f t="shared" si="10"/>
        <v>250</v>
      </c>
      <c r="S44" s="24" t="s">
        <v>42</v>
      </c>
      <c r="T44" s="88"/>
      <c r="U44" s="31" t="s">
        <v>45</v>
      </c>
      <c r="V44" s="83">
        <f t="shared" si="11"/>
        <v>2</v>
      </c>
    </row>
    <row r="45" spans="1:22" ht="18" customHeight="1" x14ac:dyDescent="0.35">
      <c r="A45" s="7">
        <f t="shared" si="9"/>
        <v>8</v>
      </c>
      <c r="B45" s="93" t="s">
        <v>114</v>
      </c>
      <c r="C45" s="94">
        <v>33</v>
      </c>
      <c r="D45" s="7" t="s">
        <v>53</v>
      </c>
      <c r="E45" s="170" t="s">
        <v>125</v>
      </c>
      <c r="F45" s="19" t="s">
        <v>84</v>
      </c>
      <c r="G45" s="19" t="s">
        <v>26</v>
      </c>
      <c r="H45" s="168" t="s">
        <v>48</v>
      </c>
      <c r="I45" s="20"/>
      <c r="J45" s="72"/>
      <c r="K45" s="168" t="s">
        <v>54</v>
      </c>
      <c r="L45" s="20"/>
      <c r="M45" s="73"/>
      <c r="N45" s="73"/>
      <c r="O45" s="169">
        <v>2</v>
      </c>
      <c r="P45" s="21">
        <v>250</v>
      </c>
      <c r="Q45" s="169">
        <v>1</v>
      </c>
      <c r="R45" s="16">
        <f t="shared" si="10"/>
        <v>500</v>
      </c>
      <c r="S45" s="24" t="s">
        <v>42</v>
      </c>
      <c r="T45" s="88"/>
      <c r="U45" s="31" t="s">
        <v>45</v>
      </c>
      <c r="V45" s="83">
        <f t="shared" si="11"/>
        <v>2</v>
      </c>
    </row>
    <row r="46" spans="1:22" ht="18" customHeight="1" x14ac:dyDescent="0.35">
      <c r="A46" s="7">
        <f t="shared" si="9"/>
        <v>9</v>
      </c>
      <c r="B46" s="93" t="s">
        <v>114</v>
      </c>
      <c r="C46" s="94">
        <v>34</v>
      </c>
      <c r="D46" s="7" t="s">
        <v>53</v>
      </c>
      <c r="E46" s="170" t="s">
        <v>125</v>
      </c>
      <c r="F46" s="19" t="s">
        <v>84</v>
      </c>
      <c r="G46" s="19" t="s">
        <v>26</v>
      </c>
      <c r="H46" s="168" t="s">
        <v>21</v>
      </c>
      <c r="I46" s="20"/>
      <c r="J46" s="73"/>
      <c r="K46" s="168" t="s">
        <v>48</v>
      </c>
      <c r="L46" s="20"/>
      <c r="M46" s="73"/>
      <c r="N46" s="73"/>
      <c r="O46" s="169">
        <v>2</v>
      </c>
      <c r="P46" s="21">
        <v>125</v>
      </c>
      <c r="Q46" s="169">
        <v>1</v>
      </c>
      <c r="R46" s="16">
        <f t="shared" si="10"/>
        <v>250</v>
      </c>
      <c r="S46" s="24" t="s">
        <v>42</v>
      </c>
      <c r="T46" s="88"/>
      <c r="U46" s="31" t="s">
        <v>45</v>
      </c>
      <c r="V46" s="83">
        <f t="shared" si="11"/>
        <v>2</v>
      </c>
    </row>
    <row r="47" spans="1:22" ht="18" customHeight="1" x14ac:dyDescent="0.35">
      <c r="A47" s="7">
        <f t="shared" si="9"/>
        <v>10</v>
      </c>
      <c r="B47" s="93" t="s">
        <v>114</v>
      </c>
      <c r="C47" s="94">
        <v>35</v>
      </c>
      <c r="D47" s="7" t="s">
        <v>53</v>
      </c>
      <c r="E47" s="170" t="s">
        <v>125</v>
      </c>
      <c r="F47" s="19" t="s">
        <v>84</v>
      </c>
      <c r="G47" s="19" t="s">
        <v>26</v>
      </c>
      <c r="H47" s="168" t="s">
        <v>21</v>
      </c>
      <c r="I47" s="20"/>
      <c r="J47" s="73"/>
      <c r="K47" s="168" t="s">
        <v>48</v>
      </c>
      <c r="L47" s="20"/>
      <c r="M47" s="73"/>
      <c r="N47" s="73"/>
      <c r="O47" s="169">
        <v>2</v>
      </c>
      <c r="P47" s="21">
        <v>125</v>
      </c>
      <c r="Q47" s="169">
        <v>1</v>
      </c>
      <c r="R47" s="16">
        <f t="shared" si="10"/>
        <v>250</v>
      </c>
      <c r="S47" s="24" t="s">
        <v>42</v>
      </c>
      <c r="T47" s="88"/>
      <c r="U47" s="31" t="s">
        <v>45</v>
      </c>
      <c r="V47" s="83">
        <f t="shared" si="11"/>
        <v>2</v>
      </c>
    </row>
    <row r="48" spans="1:22" ht="18" customHeight="1" x14ac:dyDescent="0.35">
      <c r="A48" s="7">
        <f t="shared" si="9"/>
        <v>11</v>
      </c>
      <c r="B48" s="93" t="s">
        <v>114</v>
      </c>
      <c r="C48" s="94">
        <v>36</v>
      </c>
      <c r="D48" s="7" t="s">
        <v>53</v>
      </c>
      <c r="E48" s="170" t="s">
        <v>125</v>
      </c>
      <c r="F48" s="19" t="s">
        <v>84</v>
      </c>
      <c r="G48" s="19" t="s">
        <v>18</v>
      </c>
      <c r="H48" s="168" t="s">
        <v>17</v>
      </c>
      <c r="I48" s="20"/>
      <c r="J48" s="72"/>
      <c r="K48" s="168" t="s">
        <v>31</v>
      </c>
      <c r="L48" s="20"/>
      <c r="M48" s="73"/>
      <c r="N48" s="73"/>
      <c r="O48" s="169">
        <v>2</v>
      </c>
      <c r="P48" s="21">
        <v>16</v>
      </c>
      <c r="Q48" s="169">
        <v>1</v>
      </c>
      <c r="R48" s="16">
        <f t="shared" si="10"/>
        <v>32</v>
      </c>
      <c r="S48" s="24" t="s">
        <v>42</v>
      </c>
      <c r="T48" s="88"/>
      <c r="U48" s="31" t="s">
        <v>45</v>
      </c>
      <c r="V48" s="83">
        <f t="shared" si="11"/>
        <v>2</v>
      </c>
    </row>
    <row r="49" spans="1:22" ht="18" customHeight="1" x14ac:dyDescent="0.35">
      <c r="A49" s="7">
        <f t="shared" si="9"/>
        <v>12</v>
      </c>
      <c r="B49" s="93" t="s">
        <v>114</v>
      </c>
      <c r="C49" s="94">
        <v>37</v>
      </c>
      <c r="D49" s="7" t="s">
        <v>53</v>
      </c>
      <c r="E49" s="170" t="s">
        <v>125</v>
      </c>
      <c r="F49" s="19" t="s">
        <v>84</v>
      </c>
      <c r="G49" s="19" t="s">
        <v>15</v>
      </c>
      <c r="H49" s="168" t="s">
        <v>54</v>
      </c>
      <c r="I49" s="20"/>
      <c r="J49" s="73"/>
      <c r="K49" s="168" t="s">
        <v>70</v>
      </c>
      <c r="L49" s="20"/>
      <c r="M49" s="73"/>
      <c r="N49" s="73"/>
      <c r="O49" s="169">
        <v>2</v>
      </c>
      <c r="P49" s="21">
        <v>32</v>
      </c>
      <c r="Q49" s="169">
        <v>6</v>
      </c>
      <c r="R49" s="16">
        <f t="shared" si="10"/>
        <v>384</v>
      </c>
      <c r="S49" s="24" t="s">
        <v>42</v>
      </c>
      <c r="T49" s="88"/>
      <c r="U49" s="31" t="s">
        <v>45</v>
      </c>
      <c r="V49" s="83">
        <f t="shared" si="11"/>
        <v>12</v>
      </c>
    </row>
    <row r="50" spans="1:22" ht="18" customHeight="1" x14ac:dyDescent="0.35">
      <c r="A50" s="7">
        <f t="shared" si="9"/>
        <v>13</v>
      </c>
      <c r="B50" s="93" t="s">
        <v>114</v>
      </c>
      <c r="C50" s="94">
        <v>38</v>
      </c>
      <c r="D50" s="7" t="s">
        <v>53</v>
      </c>
      <c r="E50" s="170" t="s">
        <v>125</v>
      </c>
      <c r="F50" s="19" t="s">
        <v>84</v>
      </c>
      <c r="G50" s="19" t="s">
        <v>18</v>
      </c>
      <c r="H50" s="168" t="s">
        <v>21</v>
      </c>
      <c r="I50" s="20"/>
      <c r="J50" s="73"/>
      <c r="K50" s="168" t="s">
        <v>48</v>
      </c>
      <c r="L50" s="20"/>
      <c r="M50" s="73"/>
      <c r="N50" s="73"/>
      <c r="O50" s="169">
        <v>2</v>
      </c>
      <c r="P50" s="21">
        <v>27</v>
      </c>
      <c r="Q50" s="169">
        <v>2</v>
      </c>
      <c r="R50" s="16">
        <f t="shared" si="10"/>
        <v>108</v>
      </c>
      <c r="S50" s="24" t="s">
        <v>42</v>
      </c>
      <c r="T50" s="88"/>
      <c r="U50" s="31" t="s">
        <v>45</v>
      </c>
      <c r="V50" s="83">
        <f t="shared" si="11"/>
        <v>4</v>
      </c>
    </row>
    <row r="51" spans="1:22" ht="18" customHeight="1" x14ac:dyDescent="0.35">
      <c r="A51" s="7">
        <f t="shared" si="9"/>
        <v>14</v>
      </c>
      <c r="B51" s="93" t="s">
        <v>114</v>
      </c>
      <c r="C51" s="94">
        <v>39</v>
      </c>
      <c r="D51" s="7" t="s">
        <v>53</v>
      </c>
      <c r="E51" s="170" t="s">
        <v>125</v>
      </c>
      <c r="F51" s="19" t="s">
        <v>84</v>
      </c>
      <c r="G51" s="19" t="s">
        <v>18</v>
      </c>
      <c r="H51" s="168" t="s">
        <v>28</v>
      </c>
      <c r="I51" s="20"/>
      <c r="J51" s="73"/>
      <c r="K51" s="168" t="s">
        <v>21</v>
      </c>
      <c r="L51" s="20"/>
      <c r="M51" s="73"/>
      <c r="N51" s="73"/>
      <c r="O51" s="169">
        <v>2</v>
      </c>
      <c r="P51" s="21">
        <v>21</v>
      </c>
      <c r="Q51" s="169">
        <v>2</v>
      </c>
      <c r="R51" s="16">
        <f t="shared" si="10"/>
        <v>84</v>
      </c>
      <c r="S51" s="24" t="s">
        <v>42</v>
      </c>
      <c r="T51" s="88"/>
      <c r="U51" s="31" t="s">
        <v>45</v>
      </c>
      <c r="V51" s="83">
        <f t="shared" si="11"/>
        <v>4</v>
      </c>
    </row>
    <row r="52" spans="1:22" ht="18" customHeight="1" x14ac:dyDescent="0.35">
      <c r="A52" s="7">
        <f t="shared" si="9"/>
        <v>15</v>
      </c>
      <c r="B52" s="93" t="s">
        <v>114</v>
      </c>
      <c r="C52" s="94">
        <v>40</v>
      </c>
      <c r="D52" s="7" t="s">
        <v>53</v>
      </c>
      <c r="E52" s="170" t="s">
        <v>125</v>
      </c>
      <c r="F52" s="19" t="s">
        <v>84</v>
      </c>
      <c r="G52" s="19" t="s">
        <v>18</v>
      </c>
      <c r="H52" s="168" t="s">
        <v>13</v>
      </c>
      <c r="I52" s="20"/>
      <c r="J52" s="75"/>
      <c r="K52" s="168" t="s">
        <v>28</v>
      </c>
      <c r="L52" s="20"/>
      <c r="M52" s="73"/>
      <c r="N52" s="73"/>
      <c r="O52" s="169">
        <v>2</v>
      </c>
      <c r="P52" s="21">
        <v>14</v>
      </c>
      <c r="Q52" s="169">
        <v>1</v>
      </c>
      <c r="R52" s="16">
        <f t="shared" si="10"/>
        <v>28</v>
      </c>
      <c r="S52" s="24" t="s">
        <v>42</v>
      </c>
      <c r="T52" s="88"/>
      <c r="U52" s="31" t="s">
        <v>45</v>
      </c>
      <c r="V52" s="83">
        <f t="shared" si="11"/>
        <v>2</v>
      </c>
    </row>
    <row r="53" spans="1:22" ht="18" customHeight="1" x14ac:dyDescent="0.35">
      <c r="A53" s="7">
        <f t="shared" si="9"/>
        <v>16</v>
      </c>
      <c r="B53" s="93" t="s">
        <v>114</v>
      </c>
      <c r="C53" s="94">
        <v>41</v>
      </c>
      <c r="D53" s="7" t="s">
        <v>53</v>
      </c>
      <c r="E53" s="170" t="s">
        <v>125</v>
      </c>
      <c r="F53" s="19" t="s">
        <v>84</v>
      </c>
      <c r="G53" s="19" t="s">
        <v>26</v>
      </c>
      <c r="H53" s="168" t="s">
        <v>48</v>
      </c>
      <c r="I53" s="20"/>
      <c r="J53" s="72"/>
      <c r="K53" s="168" t="s">
        <v>54</v>
      </c>
      <c r="L53" s="20"/>
      <c r="M53" s="73"/>
      <c r="N53" s="73"/>
      <c r="O53" s="169">
        <v>2</v>
      </c>
      <c r="P53" s="21">
        <v>250</v>
      </c>
      <c r="Q53" s="169">
        <v>4</v>
      </c>
      <c r="R53" s="16">
        <f t="shared" si="10"/>
        <v>2000</v>
      </c>
      <c r="S53" s="24" t="s">
        <v>42</v>
      </c>
      <c r="T53" s="88"/>
      <c r="U53" s="31" t="s">
        <v>45</v>
      </c>
      <c r="V53" s="83">
        <f t="shared" si="11"/>
        <v>8</v>
      </c>
    </row>
    <row r="54" spans="1:22" ht="18" customHeight="1" x14ac:dyDescent="0.35">
      <c r="U54" s="31" t="s">
        <v>64</v>
      </c>
    </row>
    <row r="55" spans="1:22" ht="18" customHeight="1" x14ac:dyDescent="0.35">
      <c r="A55" s="8" t="s">
        <v>130</v>
      </c>
      <c r="B55" s="92"/>
      <c r="C55" s="95"/>
      <c r="U55" s="31" t="s">
        <v>64</v>
      </c>
    </row>
    <row r="56" spans="1:22" ht="18" customHeight="1" x14ac:dyDescent="0.35">
      <c r="A56" s="7">
        <v>1</v>
      </c>
      <c r="B56" s="93" t="s">
        <v>124</v>
      </c>
      <c r="C56" s="94">
        <v>26</v>
      </c>
      <c r="D56" s="7" t="s">
        <v>53</v>
      </c>
      <c r="E56" s="170" t="s">
        <v>125</v>
      </c>
      <c r="F56" s="19" t="s">
        <v>126</v>
      </c>
      <c r="G56" s="19" t="s">
        <v>61</v>
      </c>
      <c r="H56" s="168">
        <v>0.05</v>
      </c>
      <c r="I56" s="168">
        <v>0.3</v>
      </c>
      <c r="J56" s="73">
        <f t="shared" ref="J56:J58" si="12">H56*I56</f>
        <v>1.4999999999999999E-2</v>
      </c>
      <c r="K56" s="20"/>
      <c r="L56" s="20"/>
      <c r="M56" s="73"/>
      <c r="N56" s="73"/>
      <c r="O56" s="169">
        <v>1</v>
      </c>
      <c r="P56" s="21"/>
      <c r="Q56" s="169">
        <v>3</v>
      </c>
      <c r="R56" s="16">
        <f>O56*P56*Q56</f>
        <v>0</v>
      </c>
      <c r="S56" s="24" t="s">
        <v>42</v>
      </c>
      <c r="T56" s="35" t="s">
        <v>124</v>
      </c>
      <c r="U56" s="31" t="s">
        <v>64</v>
      </c>
      <c r="V56" s="83">
        <f>O56*Q56</f>
        <v>3</v>
      </c>
    </row>
    <row r="57" spans="1:22" ht="18" customHeight="1" x14ac:dyDescent="0.35">
      <c r="A57" s="7">
        <f t="shared" ref="A57:A67" si="13">A56+1</f>
        <v>2</v>
      </c>
      <c r="B57" s="93" t="s">
        <v>124</v>
      </c>
      <c r="C57" s="94">
        <v>27</v>
      </c>
      <c r="D57" s="7" t="s">
        <v>53</v>
      </c>
      <c r="E57" s="170" t="s">
        <v>125</v>
      </c>
      <c r="F57" s="19" t="s">
        <v>126</v>
      </c>
      <c r="G57" s="19" t="s">
        <v>61</v>
      </c>
      <c r="H57" s="168">
        <v>0.05</v>
      </c>
      <c r="I57" s="168">
        <v>0.2</v>
      </c>
      <c r="J57" s="73">
        <f t="shared" si="12"/>
        <v>1.0000000000000002E-2</v>
      </c>
      <c r="K57" s="20"/>
      <c r="L57" s="20"/>
      <c r="M57" s="73"/>
      <c r="N57" s="73"/>
      <c r="O57" s="169">
        <v>1</v>
      </c>
      <c r="P57" s="21"/>
      <c r="Q57" s="169">
        <v>1</v>
      </c>
      <c r="R57" s="16">
        <f t="shared" ref="R57:R67" si="14">O57*P57*Q57</f>
        <v>0</v>
      </c>
      <c r="S57" s="24" t="s">
        <v>42</v>
      </c>
      <c r="T57" s="88"/>
      <c r="U57" s="31" t="s">
        <v>64</v>
      </c>
      <c r="V57" s="83">
        <f t="shared" ref="V57:V67" si="15">O57*Q57</f>
        <v>1</v>
      </c>
    </row>
    <row r="58" spans="1:22" ht="18" customHeight="1" x14ac:dyDescent="0.35">
      <c r="A58" s="7">
        <f t="shared" si="13"/>
        <v>3</v>
      </c>
      <c r="B58" s="93" t="s">
        <v>124</v>
      </c>
      <c r="C58" s="94">
        <v>28</v>
      </c>
      <c r="D58" s="7" t="s">
        <v>53</v>
      </c>
      <c r="E58" s="170" t="s">
        <v>125</v>
      </c>
      <c r="F58" s="19" t="s">
        <v>126</v>
      </c>
      <c r="G58" s="19" t="s">
        <v>62</v>
      </c>
      <c r="H58" s="168">
        <v>0.1</v>
      </c>
      <c r="I58" s="168">
        <v>0.1</v>
      </c>
      <c r="J58" s="73">
        <f t="shared" si="12"/>
        <v>1.0000000000000002E-2</v>
      </c>
      <c r="K58" s="20"/>
      <c r="L58" s="20"/>
      <c r="M58" s="73"/>
      <c r="N58" s="73"/>
      <c r="O58" s="169">
        <v>1</v>
      </c>
      <c r="P58" s="21"/>
      <c r="Q58" s="169">
        <v>3</v>
      </c>
      <c r="R58" s="16">
        <f t="shared" si="14"/>
        <v>0</v>
      </c>
      <c r="S58" s="24" t="s">
        <v>42</v>
      </c>
      <c r="T58" s="88"/>
      <c r="U58" s="31" t="s">
        <v>64</v>
      </c>
      <c r="V58" s="83">
        <f t="shared" si="15"/>
        <v>3</v>
      </c>
    </row>
    <row r="59" spans="1:22" ht="18" customHeight="1" x14ac:dyDescent="0.35">
      <c r="A59" s="7">
        <f t="shared" si="13"/>
        <v>4</v>
      </c>
      <c r="B59" s="93" t="s">
        <v>124</v>
      </c>
      <c r="C59" s="94">
        <v>29</v>
      </c>
      <c r="D59" s="7" t="s">
        <v>53</v>
      </c>
      <c r="E59" s="170" t="s">
        <v>125</v>
      </c>
      <c r="F59" s="19" t="s">
        <v>126</v>
      </c>
      <c r="G59" s="19" t="s">
        <v>27</v>
      </c>
      <c r="H59" s="20"/>
      <c r="I59" s="20"/>
      <c r="J59" s="73"/>
      <c r="K59" s="168">
        <v>0.45</v>
      </c>
      <c r="L59" s="168">
        <v>1.3</v>
      </c>
      <c r="M59" s="73">
        <f t="shared" ref="M59" si="16">K59*L59</f>
        <v>0.58500000000000008</v>
      </c>
      <c r="N59" s="73">
        <f>M59-(J58*Q58)-(J57*Q57)-(J56*Q56)</f>
        <v>0.5</v>
      </c>
      <c r="O59" s="169">
        <v>1</v>
      </c>
      <c r="P59" s="21">
        <v>310</v>
      </c>
      <c r="Q59" s="169">
        <v>1</v>
      </c>
      <c r="R59" s="16">
        <f t="shared" si="14"/>
        <v>310</v>
      </c>
      <c r="S59" s="24" t="s">
        <v>42</v>
      </c>
      <c r="T59" s="88"/>
      <c r="U59" s="31" t="s">
        <v>64</v>
      </c>
      <c r="V59" s="83">
        <f t="shared" si="15"/>
        <v>1</v>
      </c>
    </row>
    <row r="60" spans="1:22" ht="18" customHeight="1" x14ac:dyDescent="0.35">
      <c r="A60" s="7">
        <f t="shared" si="13"/>
        <v>5</v>
      </c>
      <c r="B60" s="93" t="s">
        <v>124</v>
      </c>
      <c r="C60" s="94">
        <v>30</v>
      </c>
      <c r="D60" s="7" t="s">
        <v>53</v>
      </c>
      <c r="E60" s="170" t="s">
        <v>125</v>
      </c>
      <c r="F60" s="19" t="s">
        <v>126</v>
      </c>
      <c r="G60" s="19" t="s">
        <v>62</v>
      </c>
      <c r="H60" s="168">
        <v>0.1</v>
      </c>
      <c r="I60" s="168">
        <v>0.1</v>
      </c>
      <c r="J60" s="73">
        <f t="shared" ref="J60:J62" si="17">H60*I60</f>
        <v>1.0000000000000002E-2</v>
      </c>
      <c r="K60" s="20"/>
      <c r="L60" s="20"/>
      <c r="M60" s="73"/>
      <c r="N60" s="73"/>
      <c r="O60" s="169">
        <v>1</v>
      </c>
      <c r="P60" s="21"/>
      <c r="Q60" s="169">
        <v>3</v>
      </c>
      <c r="R60" s="16">
        <f t="shared" si="14"/>
        <v>0</v>
      </c>
      <c r="S60" s="24" t="s">
        <v>42</v>
      </c>
      <c r="T60" s="88"/>
      <c r="U60" s="31" t="s">
        <v>64</v>
      </c>
      <c r="V60" s="83">
        <f t="shared" si="15"/>
        <v>3</v>
      </c>
    </row>
    <row r="61" spans="1:22" ht="18" customHeight="1" x14ac:dyDescent="0.35">
      <c r="A61" s="7">
        <f t="shared" si="13"/>
        <v>6</v>
      </c>
      <c r="B61" s="93" t="s">
        <v>124</v>
      </c>
      <c r="C61" s="94">
        <v>31</v>
      </c>
      <c r="D61" s="7" t="s">
        <v>53</v>
      </c>
      <c r="E61" s="170" t="s">
        <v>125</v>
      </c>
      <c r="F61" s="19" t="s">
        <v>126</v>
      </c>
      <c r="G61" s="19" t="s">
        <v>61</v>
      </c>
      <c r="H61" s="168">
        <v>0.05</v>
      </c>
      <c r="I61" s="168">
        <v>0.3</v>
      </c>
      <c r="J61" s="73">
        <f t="shared" si="17"/>
        <v>1.4999999999999999E-2</v>
      </c>
      <c r="K61" s="20"/>
      <c r="L61" s="20"/>
      <c r="M61" s="73"/>
      <c r="N61" s="73"/>
      <c r="O61" s="169">
        <v>1</v>
      </c>
      <c r="P61" s="21"/>
      <c r="Q61" s="169">
        <v>3</v>
      </c>
      <c r="R61" s="16">
        <f t="shared" si="14"/>
        <v>0</v>
      </c>
      <c r="S61" s="24" t="s">
        <v>42</v>
      </c>
      <c r="T61" s="88"/>
      <c r="U61" s="31" t="s">
        <v>64</v>
      </c>
      <c r="V61" s="83">
        <f t="shared" si="15"/>
        <v>3</v>
      </c>
    </row>
    <row r="62" spans="1:22" ht="18" customHeight="1" x14ac:dyDescent="0.35">
      <c r="A62" s="7">
        <f t="shared" si="13"/>
        <v>7</v>
      </c>
      <c r="B62" s="93" t="s">
        <v>124</v>
      </c>
      <c r="C62" s="94">
        <v>32</v>
      </c>
      <c r="D62" s="7" t="s">
        <v>53</v>
      </c>
      <c r="E62" s="170" t="s">
        <v>125</v>
      </c>
      <c r="F62" s="19" t="s">
        <v>126</v>
      </c>
      <c r="G62" s="19" t="s">
        <v>61</v>
      </c>
      <c r="H62" s="168">
        <v>5.1999999999999998E-2</v>
      </c>
      <c r="I62" s="168">
        <v>0.2</v>
      </c>
      <c r="J62" s="73">
        <f t="shared" si="17"/>
        <v>1.04E-2</v>
      </c>
      <c r="K62" s="20"/>
      <c r="L62" s="20"/>
      <c r="M62" s="73"/>
      <c r="N62" s="73"/>
      <c r="O62" s="169">
        <v>1</v>
      </c>
      <c r="P62" s="21"/>
      <c r="Q62" s="169">
        <v>1</v>
      </c>
      <c r="R62" s="16">
        <f t="shared" si="14"/>
        <v>0</v>
      </c>
      <c r="S62" s="24" t="s">
        <v>42</v>
      </c>
      <c r="T62" s="88"/>
      <c r="U62" s="31" t="s">
        <v>64</v>
      </c>
      <c r="V62" s="83">
        <f t="shared" si="15"/>
        <v>1</v>
      </c>
    </row>
    <row r="63" spans="1:22" ht="18" customHeight="1" x14ac:dyDescent="0.35">
      <c r="A63" s="7">
        <f t="shared" si="13"/>
        <v>8</v>
      </c>
      <c r="B63" s="93" t="s">
        <v>124</v>
      </c>
      <c r="C63" s="94">
        <v>33</v>
      </c>
      <c r="D63" s="7" t="s">
        <v>53</v>
      </c>
      <c r="E63" s="170" t="s">
        <v>125</v>
      </c>
      <c r="F63" s="19" t="s">
        <v>126</v>
      </c>
      <c r="G63" s="19" t="s">
        <v>27</v>
      </c>
      <c r="H63" s="20"/>
      <c r="I63" s="20"/>
      <c r="J63" s="73"/>
      <c r="K63" s="168">
        <v>0.34</v>
      </c>
      <c r="L63" s="168">
        <v>1.38</v>
      </c>
      <c r="M63" s="73">
        <f t="shared" ref="M63" si="18">K63*L63</f>
        <v>0.46920000000000001</v>
      </c>
      <c r="N63" s="73">
        <f>M63-(J62*Q62)-(J61*Q61)-(J60*Q60)</f>
        <v>0.38379999999999997</v>
      </c>
      <c r="O63" s="169">
        <v>1</v>
      </c>
      <c r="P63" s="21">
        <v>310</v>
      </c>
      <c r="Q63" s="169">
        <v>1</v>
      </c>
      <c r="R63" s="16">
        <f t="shared" si="14"/>
        <v>310</v>
      </c>
      <c r="S63" s="24" t="s">
        <v>42</v>
      </c>
      <c r="T63" s="88"/>
      <c r="U63" s="31" t="s">
        <v>64</v>
      </c>
      <c r="V63" s="83">
        <f t="shared" si="15"/>
        <v>1</v>
      </c>
    </row>
    <row r="64" spans="1:22" ht="18" customHeight="1" x14ac:dyDescent="0.35">
      <c r="A64" s="7">
        <f t="shared" si="13"/>
        <v>9</v>
      </c>
      <c r="B64" s="93" t="s">
        <v>124</v>
      </c>
      <c r="C64" s="94">
        <v>34</v>
      </c>
      <c r="D64" s="7" t="s">
        <v>53</v>
      </c>
      <c r="E64" s="170" t="s">
        <v>125</v>
      </c>
      <c r="F64" s="19" t="s">
        <v>126</v>
      </c>
      <c r="G64" s="19" t="s">
        <v>96</v>
      </c>
      <c r="H64" s="20"/>
      <c r="I64" s="20"/>
      <c r="J64" s="73"/>
      <c r="K64" s="168">
        <v>0.97</v>
      </c>
      <c r="L64" s="168">
        <v>1.3</v>
      </c>
      <c r="M64" s="73">
        <f t="shared" ref="M64" si="19">K64*L64</f>
        <v>1.2609999999999999</v>
      </c>
      <c r="N64" s="73">
        <f>M64</f>
        <v>1.2609999999999999</v>
      </c>
      <c r="O64" s="169">
        <v>2</v>
      </c>
      <c r="P64" s="21">
        <v>450</v>
      </c>
      <c r="Q64" s="169">
        <v>1</v>
      </c>
      <c r="R64" s="16">
        <f>O64*P64*Q64*M64</f>
        <v>1134.8999999999999</v>
      </c>
      <c r="S64" s="24" t="s">
        <v>42</v>
      </c>
      <c r="T64" s="88"/>
      <c r="U64" s="31" t="s">
        <v>64</v>
      </c>
      <c r="V64" s="83">
        <f t="shared" si="15"/>
        <v>2</v>
      </c>
    </row>
    <row r="65" spans="1:22" ht="18" customHeight="1" x14ac:dyDescent="0.35">
      <c r="A65" s="7">
        <f t="shared" si="13"/>
        <v>10</v>
      </c>
      <c r="B65" s="93" t="s">
        <v>124</v>
      </c>
      <c r="C65" s="94">
        <v>35</v>
      </c>
      <c r="D65" s="7" t="s">
        <v>53</v>
      </c>
      <c r="E65" s="170" t="s">
        <v>125</v>
      </c>
      <c r="F65" s="19" t="s">
        <v>126</v>
      </c>
      <c r="G65" s="19" t="s">
        <v>24</v>
      </c>
      <c r="H65" s="168" t="s">
        <v>30</v>
      </c>
      <c r="I65" s="20"/>
      <c r="J65" s="75">
        <v>1.3266499999999999E-4</v>
      </c>
      <c r="K65" s="20"/>
      <c r="L65" s="20"/>
      <c r="M65" s="73"/>
      <c r="N65" s="73"/>
      <c r="O65" s="169">
        <v>1</v>
      </c>
      <c r="P65" s="21">
        <v>18</v>
      </c>
      <c r="Q65" s="169">
        <v>15</v>
      </c>
      <c r="R65" s="16">
        <f t="shared" si="14"/>
        <v>270</v>
      </c>
      <c r="S65" s="24" t="s">
        <v>42</v>
      </c>
      <c r="T65" s="88"/>
      <c r="U65" s="31" t="s">
        <v>64</v>
      </c>
      <c r="V65" s="83">
        <f t="shared" si="15"/>
        <v>15</v>
      </c>
    </row>
    <row r="66" spans="1:22" ht="18" customHeight="1" x14ac:dyDescent="0.35">
      <c r="A66" s="7">
        <f t="shared" si="13"/>
        <v>11</v>
      </c>
      <c r="B66" s="93" t="s">
        <v>124</v>
      </c>
      <c r="C66" s="94">
        <v>36</v>
      </c>
      <c r="D66" s="7" t="s">
        <v>53</v>
      </c>
      <c r="E66" s="170" t="s">
        <v>125</v>
      </c>
      <c r="F66" s="19" t="s">
        <v>126</v>
      </c>
      <c r="G66" s="19" t="s">
        <v>29</v>
      </c>
      <c r="H66" s="168" t="s">
        <v>17</v>
      </c>
      <c r="I66" s="20"/>
      <c r="J66" s="72">
        <v>4.4156249999999994E-3</v>
      </c>
      <c r="K66" s="20"/>
      <c r="L66" s="20"/>
      <c r="M66" s="73"/>
      <c r="N66" s="73"/>
      <c r="O66" s="169">
        <v>1</v>
      </c>
      <c r="P66" s="21">
        <v>30</v>
      </c>
      <c r="Q66" s="169">
        <v>1</v>
      </c>
      <c r="R66" s="16">
        <f t="shared" si="14"/>
        <v>30</v>
      </c>
      <c r="S66" s="24" t="s">
        <v>42</v>
      </c>
      <c r="T66" s="88"/>
      <c r="U66" s="31" t="s">
        <v>64</v>
      </c>
      <c r="V66" s="83">
        <f t="shared" si="15"/>
        <v>1</v>
      </c>
    </row>
    <row r="67" spans="1:22" ht="18" customHeight="1" x14ac:dyDescent="0.35">
      <c r="A67" s="7">
        <f t="shared" si="13"/>
        <v>12</v>
      </c>
      <c r="B67" s="93" t="s">
        <v>124</v>
      </c>
      <c r="C67" s="94">
        <v>37</v>
      </c>
      <c r="D67" s="7" t="s">
        <v>53</v>
      </c>
      <c r="E67" s="170" t="s">
        <v>125</v>
      </c>
      <c r="F67" s="19" t="s">
        <v>126</v>
      </c>
      <c r="G67" s="19" t="s">
        <v>27</v>
      </c>
      <c r="H67" s="20"/>
      <c r="I67" s="20"/>
      <c r="J67" s="73"/>
      <c r="K67" s="168">
        <v>0.18</v>
      </c>
      <c r="L67" s="168">
        <v>3.2</v>
      </c>
      <c r="M67" s="73">
        <f t="shared" ref="M67" si="20">K67*L67</f>
        <v>0.57599999999999996</v>
      </c>
      <c r="N67" s="73">
        <f>M67-(J66*Q66)-(J65*Q65)</f>
        <v>0.56959439999999995</v>
      </c>
      <c r="O67" s="169">
        <v>1</v>
      </c>
      <c r="P67" s="21">
        <v>340</v>
      </c>
      <c r="Q67" s="169">
        <v>1</v>
      </c>
      <c r="R67" s="16">
        <f t="shared" si="14"/>
        <v>340</v>
      </c>
      <c r="S67" s="24" t="s">
        <v>42</v>
      </c>
      <c r="T67" s="88"/>
      <c r="U67" s="31" t="s">
        <v>64</v>
      </c>
      <c r="V67" s="83">
        <f t="shared" si="15"/>
        <v>1</v>
      </c>
    </row>
    <row r="68" spans="1:22" ht="18" customHeight="1" x14ac:dyDescent="0.35">
      <c r="D68"/>
      <c r="E68"/>
      <c r="F68"/>
      <c r="S68" s="24"/>
    </row>
    <row r="69" spans="1:22" ht="18" customHeight="1" x14ac:dyDescent="0.35">
      <c r="D69"/>
      <c r="E69"/>
      <c r="F69"/>
      <c r="S69" s="24"/>
    </row>
    <row r="71" spans="1:22" ht="18" customHeight="1" thickBot="1" x14ac:dyDescent="0.5">
      <c r="P71" s="32" t="s">
        <v>23</v>
      </c>
      <c r="R71" s="33">
        <f>SUM(R8:R70)</f>
        <v>16712.900000000001</v>
      </c>
      <c r="T71" s="86"/>
      <c r="U71" s="81"/>
      <c r="V71" s="82">
        <f>SUBTOTAL(9,V8:V70)</f>
        <v>185</v>
      </c>
    </row>
    <row r="72" spans="1:22" ht="18" customHeight="1" thickTop="1" x14ac:dyDescent="0.35">
      <c r="E72"/>
      <c r="F72"/>
      <c r="G72"/>
      <c r="H72"/>
      <c r="K72"/>
      <c r="O72"/>
      <c r="P72"/>
      <c r="Q72"/>
      <c r="S72"/>
    </row>
    <row r="73" spans="1:22" ht="18" customHeight="1" x14ac:dyDescent="0.35">
      <c r="E73"/>
      <c r="F73" s="182" t="s">
        <v>49</v>
      </c>
      <c r="G73" s="182"/>
      <c r="H73"/>
      <c r="K73"/>
      <c r="O73"/>
      <c r="P73"/>
      <c r="Q73"/>
      <c r="S73"/>
    </row>
    <row r="74" spans="1:22" ht="18" customHeight="1" x14ac:dyDescent="0.35">
      <c r="E74"/>
      <c r="F74" s="7" t="s">
        <v>53</v>
      </c>
      <c r="G74" s="7" t="s">
        <v>125</v>
      </c>
      <c r="H74"/>
      <c r="K74"/>
      <c r="O74"/>
      <c r="P74"/>
      <c r="Q74"/>
      <c r="S74"/>
    </row>
    <row r="75" spans="1:22" ht="18" customHeight="1" x14ac:dyDescent="0.35">
      <c r="E75"/>
      <c r="F75" s="7"/>
      <c r="G75" s="7"/>
      <c r="H75"/>
      <c r="K75"/>
      <c r="O75"/>
      <c r="P75"/>
      <c r="Q75"/>
      <c r="S75"/>
    </row>
    <row r="76" spans="1:22" ht="18" customHeight="1" x14ac:dyDescent="0.35">
      <c r="E76"/>
      <c r="F76" s="7"/>
      <c r="G76" s="7"/>
      <c r="H76"/>
      <c r="K76"/>
      <c r="O76"/>
      <c r="P76"/>
      <c r="Q76"/>
      <c r="S76"/>
    </row>
    <row r="77" spans="1:22" ht="18" customHeight="1" x14ac:dyDescent="0.35">
      <c r="E77"/>
      <c r="F77"/>
      <c r="G77"/>
      <c r="H77"/>
      <c r="K77"/>
      <c r="O77"/>
      <c r="P77"/>
      <c r="Q77"/>
      <c r="S77"/>
    </row>
    <row r="78" spans="1:22" s="22" customFormat="1" ht="18" customHeight="1" x14ac:dyDescent="0.35">
      <c r="A78"/>
      <c r="B78"/>
      <c r="C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31"/>
      <c r="V78" s="83"/>
    </row>
    <row r="79" spans="1:22" s="22" customFormat="1" ht="18" customHeight="1" x14ac:dyDescent="0.35">
      <c r="A79"/>
      <c r="B79"/>
      <c r="C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 s="31"/>
      <c r="V79" s="83"/>
    </row>
    <row r="80" spans="1:22" s="22" customFormat="1" ht="18" customHeight="1" x14ac:dyDescent="0.35">
      <c r="A80"/>
      <c r="B80"/>
      <c r="C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31"/>
      <c r="V80" s="83"/>
    </row>
    <row r="81" spans="1:22" s="22" customFormat="1" ht="18" customHeight="1" x14ac:dyDescent="0.35">
      <c r="A81"/>
      <c r="B81"/>
      <c r="C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31"/>
      <c r="V81" s="83"/>
    </row>
    <row r="82" spans="1:22" ht="18" customHeight="1" x14ac:dyDescent="0.35">
      <c r="E82"/>
      <c r="F82"/>
      <c r="G82"/>
      <c r="H82"/>
      <c r="K82"/>
      <c r="O82"/>
      <c r="P82"/>
      <c r="Q82"/>
      <c r="S82"/>
    </row>
  </sheetData>
  <autoFilter ref="A8:W69" xr:uid="{3470903B-EC81-4F3B-94CB-2884B6D01B30}">
    <filterColumn colId="7" showButton="0"/>
    <filterColumn colId="10" showButton="0"/>
  </autoFilter>
  <mergeCells count="4">
    <mergeCell ref="A6:R6"/>
    <mergeCell ref="H8:I8"/>
    <mergeCell ref="K8:L8"/>
    <mergeCell ref="F73:G73"/>
  </mergeCells>
  <phoneticPr fontId="17" type="noConversion"/>
  <pageMargins left="0.2" right="0.2" top="0.75" bottom="0.75" header="0.3" footer="0.3"/>
  <pageSetup paperSize="9" scale="74" fitToHeight="0" orientation="landscape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53692-AA73-4FD9-A9BC-448BF0A74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163342-1929-47E9-BD78-78988E50BB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Contract</vt:lpstr>
      <vt:lpstr>Joints</vt:lpstr>
      <vt:lpstr>MEP opening (Civil)</vt:lpstr>
      <vt:lpstr>Outside Sleeve (Civil)</vt:lpstr>
      <vt:lpstr>Contract!Print_Area</vt:lpstr>
      <vt:lpstr>Joints!Print_Area</vt:lpstr>
      <vt:lpstr>'MEP opening (Civil)'!Print_Area</vt:lpstr>
      <vt:lpstr>'Outside Sleeve (Civil)'!Print_Area</vt:lpstr>
      <vt:lpstr>Joints!Print_Titles</vt:lpstr>
      <vt:lpstr>'MEP opening (Civil)'!Print_Titles</vt:lpstr>
      <vt:lpstr>'Outside Sleeve (Civil)'!Print_Titles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Quizon</dc:creator>
  <cp:lastModifiedBy>Himal Kosala</cp:lastModifiedBy>
  <cp:lastPrinted>2023-01-27T06:05:06Z</cp:lastPrinted>
  <dcterms:created xsi:type="dcterms:W3CDTF">2016-06-13T05:46:26Z</dcterms:created>
  <dcterms:modified xsi:type="dcterms:W3CDTF">2023-02-03T13:11:56Z</dcterms:modified>
</cp:coreProperties>
</file>