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imal Kosala\Documents\Work\ECON\Omniyat\Subcontrator Payments\FireStop\Bill\October\"/>
    </mc:Choice>
  </mc:AlternateContent>
  <xr:revisionPtr revIDLastSave="0" documentId="13_ncr:1_{8DDBAE38-7CFA-4EBE-8DF4-C210D9BCD806}" xr6:coauthVersionLast="47" xr6:coauthVersionMax="47" xr10:uidLastSave="{00000000-0000-0000-0000-000000000000}"/>
  <bookViews>
    <workbookView xWindow="-108" yWindow="-108" windowWidth="23256" windowHeight="12720" tabRatio="931" xr2:uid="{00000000-000D-0000-FFFF-FFFF00000000}"/>
  </bookViews>
  <sheets>
    <sheet name="Contract" sheetId="43" r:id="rId1"/>
    <sheet name="MEP (Civil)" sheetId="42" r:id="rId2"/>
    <sheet name="Joints" sheetId="40" r:id="rId3"/>
  </sheets>
  <externalReferences>
    <externalReference r:id="rId4"/>
  </externalReferences>
  <definedNames>
    <definedName name="_xlnm._FilterDatabase" localSheetId="0" hidden="1">Contract!$B$5:$N$63</definedName>
    <definedName name="_xlnm._FilterDatabase" localSheetId="2" hidden="1">Joints!$A$8:$R$15</definedName>
    <definedName name="_xlnm._FilterDatabase" localSheetId="1" hidden="1">'MEP (Civil)'!$A$8:$W$754</definedName>
    <definedName name="_xlnm.Print_Area" localSheetId="0">Contract!$B$2:$S$65</definedName>
    <definedName name="_xlnm.Print_Area" localSheetId="2">Joints!$A$1:$M$17</definedName>
    <definedName name="_xlnm.Print_Area" localSheetId="1">'MEP (Civil)'!$A$1:$S$756</definedName>
    <definedName name="_xlnm.Print_Titles" localSheetId="2">Joints!$1:$8</definedName>
    <definedName name="_xlnm.Print_Titles" localSheetId="1">'MEP (Civil)'!$1:$9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791" i="42" l="1"/>
  <c r="R752" i="42"/>
  <c r="R746" i="42"/>
  <c r="N752" i="42"/>
  <c r="V752" i="42" s="1"/>
  <c r="N746" i="42"/>
  <c r="M752" i="42"/>
  <c r="AA751" i="42"/>
  <c r="Z751" i="42"/>
  <c r="AB751" i="42" s="1"/>
  <c r="V751" i="42"/>
  <c r="R751" i="42"/>
  <c r="AA750" i="42"/>
  <c r="AB750" i="42" s="1"/>
  <c r="V750" i="42"/>
  <c r="R750" i="42"/>
  <c r="J750" i="42"/>
  <c r="Z750" i="42" s="1"/>
  <c r="AA749" i="42"/>
  <c r="AB749" i="42" s="1"/>
  <c r="Z749" i="42"/>
  <c r="V749" i="42"/>
  <c r="R749" i="42"/>
  <c r="J749" i="42"/>
  <c r="AA748" i="42"/>
  <c r="Z748" i="42"/>
  <c r="AB748" i="42" s="1"/>
  <c r="V748" i="42"/>
  <c r="R748" i="42"/>
  <c r="J748" i="42"/>
  <c r="AA747" i="42"/>
  <c r="V747" i="42"/>
  <c r="R747" i="42"/>
  <c r="J747" i="42"/>
  <c r="Z747" i="42" s="1"/>
  <c r="AB747" i="42" s="1"/>
  <c r="AC751" i="42" s="1"/>
  <c r="V746" i="42"/>
  <c r="M746" i="42"/>
  <c r="AA745" i="42"/>
  <c r="AB745" i="42" s="1"/>
  <c r="Z745" i="42"/>
  <c r="V745" i="42"/>
  <c r="R745" i="42"/>
  <c r="AA744" i="42"/>
  <c r="AB744" i="42" s="1"/>
  <c r="V744" i="42"/>
  <c r="R744" i="42"/>
  <c r="J744" i="42"/>
  <c r="Z744" i="42" s="1"/>
  <c r="AB743" i="42"/>
  <c r="AA743" i="42"/>
  <c r="Z743" i="42"/>
  <c r="V743" i="42"/>
  <c r="R743" i="42"/>
  <c r="J743" i="42"/>
  <c r="AA742" i="42"/>
  <c r="V742" i="42"/>
  <c r="R742" i="42"/>
  <c r="J742" i="42"/>
  <c r="Z742" i="42" s="1"/>
  <c r="A742" i="42"/>
  <c r="A743" i="42" s="1"/>
  <c r="A744" i="42" s="1"/>
  <c r="A745" i="42" s="1"/>
  <c r="A746" i="42" s="1"/>
  <c r="A747" i="42" s="1"/>
  <c r="A748" i="42" s="1"/>
  <c r="A749" i="42" s="1"/>
  <c r="A750" i="42" s="1"/>
  <c r="A751" i="42" s="1"/>
  <c r="A752" i="42" s="1"/>
  <c r="AA741" i="42"/>
  <c r="Z741" i="42"/>
  <c r="AB741" i="42" s="1"/>
  <c r="V741" i="42"/>
  <c r="R741" i="42"/>
  <c r="J741" i="42"/>
  <c r="R512" i="42"/>
  <c r="R513" i="42"/>
  <c r="R514" i="42"/>
  <c r="R515" i="42"/>
  <c r="R516" i="42"/>
  <c r="R517" i="42"/>
  <c r="R518" i="42"/>
  <c r="R519" i="42"/>
  <c r="R520" i="42"/>
  <c r="R521" i="42"/>
  <c r="R511" i="42"/>
  <c r="R360" i="42"/>
  <c r="R361" i="42"/>
  <c r="R362" i="42"/>
  <c r="R363" i="42"/>
  <c r="R364" i="42"/>
  <c r="R365" i="42"/>
  <c r="R782" i="42" s="1"/>
  <c r="R32" i="43" s="1"/>
  <c r="S32" i="43" s="1"/>
  <c r="R366" i="42"/>
  <c r="R367" i="42"/>
  <c r="R368" i="42"/>
  <c r="R369" i="42"/>
  <c r="R370" i="42"/>
  <c r="R371" i="42"/>
  <c r="R372" i="42"/>
  <c r="R780" i="42" s="1"/>
  <c r="R31" i="43" s="1"/>
  <c r="S31" i="43" s="1"/>
  <c r="R373" i="42"/>
  <c r="R374" i="42"/>
  <c r="R375" i="42"/>
  <c r="R376" i="42"/>
  <c r="R377" i="42"/>
  <c r="R378" i="42"/>
  <c r="R379" i="42"/>
  <c r="R380" i="42"/>
  <c r="R381" i="42"/>
  <c r="R382" i="42"/>
  <c r="R383" i="42"/>
  <c r="R384" i="42"/>
  <c r="R385" i="42"/>
  <c r="R386" i="42"/>
  <c r="R387" i="42"/>
  <c r="R388" i="42"/>
  <c r="R389" i="42"/>
  <c r="R390" i="42"/>
  <c r="R391" i="42"/>
  <c r="R392" i="42"/>
  <c r="R393" i="42"/>
  <c r="R394" i="42"/>
  <c r="R395" i="42"/>
  <c r="R396" i="42"/>
  <c r="R397" i="42"/>
  <c r="R398" i="42"/>
  <c r="R399" i="42"/>
  <c r="R400" i="42"/>
  <c r="R786" i="42" s="1"/>
  <c r="R33" i="43" s="1"/>
  <c r="S33" i="43" s="1"/>
  <c r="R401" i="42"/>
  <c r="R402" i="42"/>
  <c r="R403" i="42"/>
  <c r="R404" i="42"/>
  <c r="R405" i="42"/>
  <c r="R406" i="42"/>
  <c r="R407" i="42"/>
  <c r="R408" i="42"/>
  <c r="R409" i="42"/>
  <c r="R410" i="42"/>
  <c r="R411" i="42"/>
  <c r="R412" i="42"/>
  <c r="R413" i="42"/>
  <c r="R414" i="42"/>
  <c r="R415" i="42"/>
  <c r="R416" i="42"/>
  <c r="R417" i="42"/>
  <c r="R418" i="42"/>
  <c r="R419" i="42"/>
  <c r="R420" i="42"/>
  <c r="R421" i="42"/>
  <c r="R422" i="42"/>
  <c r="R423" i="42"/>
  <c r="R424" i="42"/>
  <c r="R425" i="42"/>
  <c r="R426" i="42"/>
  <c r="R427" i="42"/>
  <c r="R428" i="42"/>
  <c r="R429" i="42"/>
  <c r="R430" i="42"/>
  <c r="R431" i="42"/>
  <c r="R432" i="42"/>
  <c r="R433" i="42"/>
  <c r="R434" i="42"/>
  <c r="R435" i="42"/>
  <c r="R436" i="42"/>
  <c r="R437" i="42"/>
  <c r="R438" i="42"/>
  <c r="R220" i="42"/>
  <c r="R221" i="42"/>
  <c r="R222" i="42"/>
  <c r="R223" i="42"/>
  <c r="R224" i="42"/>
  <c r="R225" i="42"/>
  <c r="R226" i="42"/>
  <c r="R227" i="42"/>
  <c r="R228" i="42"/>
  <c r="R229" i="42"/>
  <c r="R230" i="42"/>
  <c r="R776" i="42" s="1"/>
  <c r="R30" i="43" s="1"/>
  <c r="S30" i="43" s="1"/>
  <c r="R231" i="42"/>
  <c r="R232" i="42"/>
  <c r="R233" i="42"/>
  <c r="R42" i="42"/>
  <c r="R779" i="42"/>
  <c r="R47" i="43" s="1"/>
  <c r="S47" i="43" s="1"/>
  <c r="R670" i="42"/>
  <c r="R671" i="42"/>
  <c r="R672" i="42"/>
  <c r="R673" i="42"/>
  <c r="R674" i="42"/>
  <c r="R675" i="42"/>
  <c r="R676" i="42"/>
  <c r="R669" i="42"/>
  <c r="R691" i="42"/>
  <c r="R692" i="42"/>
  <c r="R693" i="42"/>
  <c r="R694" i="42"/>
  <c r="R695" i="42"/>
  <c r="R696" i="42"/>
  <c r="R697" i="42"/>
  <c r="R698" i="42"/>
  <c r="R699" i="42"/>
  <c r="R700" i="42"/>
  <c r="R701" i="42"/>
  <c r="R702" i="42"/>
  <c r="R703" i="42"/>
  <c r="R704" i="42"/>
  <c r="R705" i="42"/>
  <c r="R706" i="42"/>
  <c r="R707" i="42"/>
  <c r="R708" i="42"/>
  <c r="R709" i="42"/>
  <c r="R710" i="42"/>
  <c r="R711" i="42"/>
  <c r="R712" i="42"/>
  <c r="R713" i="42"/>
  <c r="R714" i="42"/>
  <c r="R715" i="42"/>
  <c r="R716" i="42"/>
  <c r="R717" i="42"/>
  <c r="R690" i="42"/>
  <c r="R721" i="42"/>
  <c r="R722" i="42"/>
  <c r="R723" i="42"/>
  <c r="R724" i="42"/>
  <c r="R725" i="42"/>
  <c r="R726" i="42"/>
  <c r="R727" i="42"/>
  <c r="R728" i="42"/>
  <c r="R729" i="42"/>
  <c r="R730" i="42"/>
  <c r="R731" i="42"/>
  <c r="R732" i="42"/>
  <c r="R733" i="42"/>
  <c r="R734" i="42"/>
  <c r="R735" i="42"/>
  <c r="R736" i="42"/>
  <c r="R737" i="42"/>
  <c r="R738" i="42"/>
  <c r="R720" i="42"/>
  <c r="R130" i="42"/>
  <c r="R98" i="42"/>
  <c r="R34" i="42"/>
  <c r="S8" i="43"/>
  <c r="AB742" i="42" l="1"/>
  <c r="AC745" i="42" s="1"/>
  <c r="R777" i="42"/>
  <c r="R46" i="43" s="1"/>
  <c r="S46" i="43" s="1"/>
  <c r="R775" i="42"/>
  <c r="R23" i="43" s="1"/>
  <c r="S23" i="43" s="1"/>
  <c r="R774" i="42"/>
  <c r="R16" i="43" s="1"/>
  <c r="S16" i="43" s="1"/>
  <c r="R773" i="42"/>
  <c r="R15" i="43" s="1"/>
  <c r="S15" i="43" s="1"/>
  <c r="Q63" i="43"/>
  <c r="I63" i="43"/>
  <c r="H63" i="43"/>
  <c r="L58" i="43"/>
  <c r="K58" i="43"/>
  <c r="J58" i="43"/>
  <c r="M58" i="43" s="1"/>
  <c r="G58" i="43"/>
  <c r="L55" i="43"/>
  <c r="K55" i="43"/>
  <c r="J55" i="43"/>
  <c r="O55" i="43" s="1"/>
  <c r="G55" i="43"/>
  <c r="L54" i="43"/>
  <c r="K54" i="43"/>
  <c r="J54" i="43"/>
  <c r="M54" i="43" s="1"/>
  <c r="G54" i="43"/>
  <c r="L53" i="43"/>
  <c r="K53" i="43"/>
  <c r="J53" i="43"/>
  <c r="O53" i="43" s="1"/>
  <c r="G53" i="43"/>
  <c r="L52" i="43"/>
  <c r="K52" i="43"/>
  <c r="J52" i="43"/>
  <c r="M52" i="43" s="1"/>
  <c r="G52" i="43"/>
  <c r="L51" i="43"/>
  <c r="K51" i="43"/>
  <c r="J51" i="43"/>
  <c r="O51" i="43" s="1"/>
  <c r="G51" i="43"/>
  <c r="L50" i="43"/>
  <c r="K50" i="43"/>
  <c r="J50" i="43"/>
  <c r="M50" i="43" s="1"/>
  <c r="G50" i="43"/>
  <c r="L49" i="43"/>
  <c r="K49" i="43"/>
  <c r="J49" i="43"/>
  <c r="O49" i="43" s="1"/>
  <c r="G49" i="43"/>
  <c r="L48" i="43"/>
  <c r="K48" i="43"/>
  <c r="J48" i="43"/>
  <c r="M48" i="43" s="1"/>
  <c r="G48" i="43"/>
  <c r="L47" i="43"/>
  <c r="K47" i="43"/>
  <c r="J47" i="43"/>
  <c r="O47" i="43" s="1"/>
  <c r="G47" i="43"/>
  <c r="L46" i="43"/>
  <c r="K46" i="43"/>
  <c r="J46" i="43"/>
  <c r="M46" i="43" s="1"/>
  <c r="G46" i="43"/>
  <c r="L45" i="43"/>
  <c r="K45" i="43"/>
  <c r="J45" i="43"/>
  <c r="O45" i="43" s="1"/>
  <c r="G45" i="43"/>
  <c r="L43" i="43"/>
  <c r="K43" i="43"/>
  <c r="J43" i="43"/>
  <c r="M43" i="43" s="1"/>
  <c r="G43" i="43"/>
  <c r="L42" i="43"/>
  <c r="K42" i="43"/>
  <c r="J42" i="43"/>
  <c r="O42" i="43" s="1"/>
  <c r="G42" i="43"/>
  <c r="L41" i="43"/>
  <c r="K41" i="43"/>
  <c r="J41" i="43"/>
  <c r="M41" i="43" s="1"/>
  <c r="G41" i="43"/>
  <c r="L40" i="43"/>
  <c r="K40" i="43"/>
  <c r="J40" i="43"/>
  <c r="O40" i="43" s="1"/>
  <c r="G40" i="43"/>
  <c r="L39" i="43"/>
  <c r="K39" i="43"/>
  <c r="J39" i="43"/>
  <c r="M39" i="43" s="1"/>
  <c r="G39" i="43"/>
  <c r="L38" i="43"/>
  <c r="K38" i="43"/>
  <c r="J38" i="43"/>
  <c r="O38" i="43" s="1"/>
  <c r="G38" i="43"/>
  <c r="L37" i="43"/>
  <c r="K37" i="43"/>
  <c r="J37" i="43"/>
  <c r="M37" i="43" s="1"/>
  <c r="G37" i="43"/>
  <c r="L36" i="43"/>
  <c r="K36" i="43"/>
  <c r="J36" i="43"/>
  <c r="O36" i="43" s="1"/>
  <c r="G36" i="43"/>
  <c r="L35" i="43"/>
  <c r="K35" i="43"/>
  <c r="J35" i="43"/>
  <c r="M35" i="43" s="1"/>
  <c r="G35" i="43"/>
  <c r="L33" i="43"/>
  <c r="K33" i="43"/>
  <c r="J33" i="43"/>
  <c r="O33" i="43" s="1"/>
  <c r="G33" i="43"/>
  <c r="L32" i="43"/>
  <c r="K32" i="43"/>
  <c r="J32" i="43"/>
  <c r="M32" i="43" s="1"/>
  <c r="G32" i="43"/>
  <c r="L31" i="43"/>
  <c r="K31" i="43"/>
  <c r="J31" i="43"/>
  <c r="O31" i="43" s="1"/>
  <c r="G31" i="43"/>
  <c r="L30" i="43"/>
  <c r="K30" i="43"/>
  <c r="J30" i="43"/>
  <c r="M30" i="43" s="1"/>
  <c r="G30" i="43"/>
  <c r="O29" i="43"/>
  <c r="M29" i="43"/>
  <c r="L29" i="43"/>
  <c r="K29" i="43"/>
  <c r="G29" i="43"/>
  <c r="O27" i="43"/>
  <c r="M27" i="43"/>
  <c r="L27" i="43"/>
  <c r="K27" i="43"/>
  <c r="G27" i="43"/>
  <c r="O26" i="43"/>
  <c r="M26" i="43"/>
  <c r="L26" i="43"/>
  <c r="K26" i="43"/>
  <c r="G26" i="43"/>
  <c r="O25" i="43"/>
  <c r="M25" i="43"/>
  <c r="L25" i="43"/>
  <c r="K25" i="43"/>
  <c r="G25" i="43"/>
  <c r="O24" i="43"/>
  <c r="M24" i="43"/>
  <c r="L24" i="43"/>
  <c r="K24" i="43"/>
  <c r="G24" i="43"/>
  <c r="L23" i="43"/>
  <c r="K23" i="43"/>
  <c r="J23" i="43"/>
  <c r="O23" i="43" s="1"/>
  <c r="G23" i="43"/>
  <c r="O22" i="43"/>
  <c r="M22" i="43"/>
  <c r="L22" i="43"/>
  <c r="K22" i="43"/>
  <c r="G22" i="43"/>
  <c r="O20" i="43"/>
  <c r="M20" i="43"/>
  <c r="L20" i="43"/>
  <c r="K20" i="43"/>
  <c r="G20" i="43"/>
  <c r="O19" i="43"/>
  <c r="M19" i="43"/>
  <c r="L19" i="43"/>
  <c r="K19" i="43"/>
  <c r="G19" i="43"/>
  <c r="O18" i="43"/>
  <c r="M18" i="43"/>
  <c r="L18" i="43"/>
  <c r="K18" i="43"/>
  <c r="G18" i="43"/>
  <c r="O17" i="43"/>
  <c r="M17" i="43"/>
  <c r="L17" i="43"/>
  <c r="K17" i="43"/>
  <c r="G17" i="43"/>
  <c r="L16" i="43"/>
  <c r="K16" i="43"/>
  <c r="J16" i="43"/>
  <c r="O16" i="43" s="1"/>
  <c r="G16" i="43"/>
  <c r="L15" i="43"/>
  <c r="K15" i="43"/>
  <c r="J15" i="43"/>
  <c r="M15" i="43" s="1"/>
  <c r="G15" i="43"/>
  <c r="O11" i="43"/>
  <c r="M11" i="43"/>
  <c r="L11" i="43"/>
  <c r="K11" i="43"/>
  <c r="G11" i="43"/>
  <c r="O9" i="43"/>
  <c r="M9" i="43"/>
  <c r="L9" i="43"/>
  <c r="K9" i="43"/>
  <c r="G9" i="43"/>
  <c r="L8" i="43"/>
  <c r="K8" i="43"/>
  <c r="J8" i="43"/>
  <c r="M8" i="43" s="1"/>
  <c r="G8" i="43"/>
  <c r="L7" i="43"/>
  <c r="L63" i="43" s="1"/>
  <c r="K7" i="43"/>
  <c r="J7" i="43"/>
  <c r="O7" i="43" s="1"/>
  <c r="G7" i="43"/>
  <c r="M7" i="43" l="1"/>
  <c r="O58" i="43"/>
  <c r="G63" i="43"/>
  <c r="K63" i="43"/>
  <c r="M33" i="43"/>
  <c r="M42" i="43"/>
  <c r="M23" i="43"/>
  <c r="M49" i="43"/>
  <c r="M36" i="43"/>
  <c r="M45" i="43"/>
  <c r="M51" i="43"/>
  <c r="M38" i="43"/>
  <c r="M47" i="43"/>
  <c r="M53" i="43"/>
  <c r="M16" i="43"/>
  <c r="M31" i="43"/>
  <c r="M40" i="43"/>
  <c r="O48" i="43"/>
  <c r="M55" i="43"/>
  <c r="O43" i="43"/>
  <c r="O15" i="43"/>
  <c r="O32" i="43"/>
  <c r="O39" i="43"/>
  <c r="O41" i="43"/>
  <c r="O46" i="43"/>
  <c r="O50" i="43"/>
  <c r="O54" i="43"/>
  <c r="J63" i="43"/>
  <c r="O8" i="43"/>
  <c r="O30" i="43"/>
  <c r="O35" i="43"/>
  <c r="O37" i="43"/>
  <c r="O52" i="43"/>
  <c r="M63" i="43" l="1"/>
  <c r="AD62" i="42"/>
  <c r="AA62" i="42"/>
  <c r="AD60" i="42"/>
  <c r="AA60" i="42"/>
  <c r="AD59" i="42"/>
  <c r="AA59" i="42"/>
  <c r="AD58" i="42"/>
  <c r="AA58" i="42"/>
  <c r="AA54" i="42"/>
  <c r="AD54" i="42"/>
  <c r="AD56" i="42"/>
  <c r="AA56" i="42"/>
  <c r="AD55" i="42"/>
  <c r="AA55" i="42"/>
  <c r="AD52" i="42"/>
  <c r="AA52" i="42"/>
  <c r="AD51" i="42"/>
  <c r="AA51" i="42"/>
  <c r="AA45" i="42"/>
  <c r="AD45" i="42"/>
  <c r="AA46" i="42"/>
  <c r="AD46" i="42"/>
  <c r="AD47" i="42"/>
  <c r="AA47" i="42"/>
  <c r="AD43" i="42"/>
  <c r="AA43" i="42"/>
  <c r="AD40" i="42"/>
  <c r="AA40" i="42"/>
  <c r="AD38" i="42"/>
  <c r="AA38" i="42"/>
  <c r="R31" i="42"/>
  <c r="AD16" i="42"/>
  <c r="AD15" i="42"/>
  <c r="AD12" i="42"/>
  <c r="AD13" i="42"/>
  <c r="AD36" i="42"/>
  <c r="AA36" i="42"/>
  <c r="AD35" i="42"/>
  <c r="AA35" i="42"/>
  <c r="AD30" i="42"/>
  <c r="AA30" i="42"/>
  <c r="AA21" i="42"/>
  <c r="AD21" i="42"/>
  <c r="AA22" i="42"/>
  <c r="AD22" i="42"/>
  <c r="AE22" i="42" s="1"/>
  <c r="AD20" i="42"/>
  <c r="AA20" i="42"/>
  <c r="AE20" i="42" l="1"/>
  <c r="AE35" i="42"/>
  <c r="AE46" i="42"/>
  <c r="AE54" i="42"/>
  <c r="AE45" i="42"/>
  <c r="AE43" i="42"/>
  <c r="AE44" i="42" s="1"/>
  <c r="AE30" i="42"/>
  <c r="AE31" i="42" s="1"/>
  <c r="AE36" i="42"/>
  <c r="AE37" i="42" s="1"/>
  <c r="AE21" i="42"/>
  <c r="AE23" i="42" s="1"/>
  <c r="AE40" i="42"/>
  <c r="AE41" i="42" s="1"/>
  <c r="AE47" i="42"/>
  <c r="AE48" i="42" s="1"/>
  <c r="AE52" i="42"/>
  <c r="AE56" i="42"/>
  <c r="AE62" i="42"/>
  <c r="AE58" i="42"/>
  <c r="AE60" i="42"/>
  <c r="AE59" i="42"/>
  <c r="AE55" i="42"/>
  <c r="AE51" i="42"/>
  <c r="AE38" i="42"/>
  <c r="AA12" i="42"/>
  <c r="AE12" i="42" s="1"/>
  <c r="AA13" i="42"/>
  <c r="AE13" i="42" s="1"/>
  <c r="AA15" i="42"/>
  <c r="AE15" i="42" s="1"/>
  <c r="AA16" i="42"/>
  <c r="AE16" i="42" s="1"/>
  <c r="AD11" i="42"/>
  <c r="AE11" i="42" s="1"/>
  <c r="AA11" i="42"/>
  <c r="AE57" i="42" l="1"/>
  <c r="AE53" i="42"/>
  <c r="AE61" i="42"/>
  <c r="AE39" i="42"/>
  <c r="V438" i="42" l="1"/>
  <c r="V437" i="42"/>
  <c r="V436" i="42"/>
  <c r="V435" i="42"/>
  <c r="V434" i="42"/>
  <c r="V433" i="42"/>
  <c r="V432" i="42"/>
  <c r="M432" i="42"/>
  <c r="J432" i="42"/>
  <c r="V431" i="42"/>
  <c r="V430" i="42"/>
  <c r="V429" i="42"/>
  <c r="V428" i="42"/>
  <c r="V427" i="42"/>
  <c r="V426" i="42"/>
  <c r="V425" i="42"/>
  <c r="V424" i="42"/>
  <c r="V423" i="42"/>
  <c r="V422" i="42"/>
  <c r="V421" i="42"/>
  <c r="V420" i="42"/>
  <c r="V419" i="42"/>
  <c r="V418" i="42"/>
  <c r="V417" i="42"/>
  <c r="V416" i="42"/>
  <c r="V415" i="42"/>
  <c r="V414" i="42"/>
  <c r="V413" i="42"/>
  <c r="V412" i="42"/>
  <c r="V411" i="42"/>
  <c r="V410" i="42"/>
  <c r="V409" i="42"/>
  <c r="V408" i="42"/>
  <c r="V407" i="42"/>
  <c r="V406" i="42"/>
  <c r="V405" i="42"/>
  <c r="V404" i="42"/>
  <c r="V403" i="42"/>
  <c r="V402" i="42"/>
  <c r="V401" i="42"/>
  <c r="V400" i="42"/>
  <c r="V399" i="42"/>
  <c r="V398" i="42"/>
  <c r="M398" i="42"/>
  <c r="J398" i="42"/>
  <c r="V397" i="42"/>
  <c r="M397" i="42"/>
  <c r="J397" i="42"/>
  <c r="V396" i="42"/>
  <c r="V395" i="42"/>
  <c r="V394" i="42"/>
  <c r="V393" i="42"/>
  <c r="V392" i="42"/>
  <c r="V391" i="42"/>
  <c r="V390" i="42"/>
  <c r="V389" i="42"/>
  <c r="V388" i="42"/>
  <c r="V387" i="42"/>
  <c r="V386" i="42"/>
  <c r="V385" i="42"/>
  <c r="V384" i="42"/>
  <c r="V383" i="42"/>
  <c r="V382" i="42"/>
  <c r="V381" i="42"/>
  <c r="V380" i="42"/>
  <c r="V379" i="42"/>
  <c r="V378" i="42"/>
  <c r="V377" i="42"/>
  <c r="V376" i="42"/>
  <c r="V375" i="42"/>
  <c r="V374" i="42"/>
  <c r="M374" i="42"/>
  <c r="J374" i="42"/>
  <c r="V373" i="42"/>
  <c r="V372" i="42"/>
  <c r="V371" i="42"/>
  <c r="V370" i="42"/>
  <c r="V369" i="42"/>
  <c r="V368" i="42"/>
  <c r="V367" i="42"/>
  <c r="V366" i="42"/>
  <c r="V365" i="42"/>
  <c r="V364" i="42"/>
  <c r="V363" i="42"/>
  <c r="V362" i="42"/>
  <c r="V361" i="42"/>
  <c r="V360" i="42"/>
  <c r="V359" i="42"/>
  <c r="R359" i="42"/>
  <c r="M359" i="42"/>
  <c r="N359" i="42" s="1"/>
  <c r="R358" i="42"/>
  <c r="R357" i="42"/>
  <c r="R356" i="42"/>
  <c r="V355" i="42"/>
  <c r="R355" i="42"/>
  <c r="M355" i="42"/>
  <c r="N355" i="42" s="1"/>
  <c r="R354" i="42"/>
  <c r="R353" i="42"/>
  <c r="R352" i="42"/>
  <c r="R351" i="42"/>
  <c r="V350" i="42"/>
  <c r="R350" i="42"/>
  <c r="M350" i="42"/>
  <c r="N350" i="42" s="1"/>
  <c r="R349" i="42"/>
  <c r="V348" i="42"/>
  <c r="R348" i="42"/>
  <c r="M348" i="42"/>
  <c r="N348" i="42" s="1"/>
  <c r="R347" i="42"/>
  <c r="R346" i="42"/>
  <c r="R345" i="42"/>
  <c r="R344" i="42"/>
  <c r="V343" i="42"/>
  <c r="R343" i="42"/>
  <c r="M343" i="42"/>
  <c r="N343" i="42" s="1"/>
  <c r="R342" i="42"/>
  <c r="R341" i="42"/>
  <c r="R340" i="42"/>
  <c r="V339" i="42"/>
  <c r="R339" i="42"/>
  <c r="M339" i="42"/>
  <c r="N339" i="42" s="1"/>
  <c r="R338" i="42"/>
  <c r="V337" i="42"/>
  <c r="R337" i="42"/>
  <c r="M337" i="42"/>
  <c r="N337" i="42" s="1"/>
  <c r="R336" i="42"/>
  <c r="R335" i="42"/>
  <c r="V334" i="42"/>
  <c r="R334" i="42"/>
  <c r="M334" i="42"/>
  <c r="R333" i="42"/>
  <c r="R332" i="42"/>
  <c r="R331" i="42"/>
  <c r="R330" i="42"/>
  <c r="J330" i="42"/>
  <c r="R329" i="42"/>
  <c r="J329" i="42"/>
  <c r="A329" i="42"/>
  <c r="A330" i="42" s="1"/>
  <c r="A331" i="42" s="1"/>
  <c r="A332" i="42" s="1"/>
  <c r="A333" i="42" s="1"/>
  <c r="A334" i="42" s="1"/>
  <c r="A335" i="42" s="1"/>
  <c r="A336" i="42" s="1"/>
  <c r="A337" i="42" s="1"/>
  <c r="A338" i="42" s="1"/>
  <c r="A339" i="42" s="1"/>
  <c r="A340" i="42" s="1"/>
  <c r="A341" i="42" s="1"/>
  <c r="A342" i="42" s="1"/>
  <c r="A343" i="42" s="1"/>
  <c r="A344" i="42" s="1"/>
  <c r="A345" i="42" s="1"/>
  <c r="A346" i="42" s="1"/>
  <c r="A347" i="42" s="1"/>
  <c r="A348" i="42" s="1"/>
  <c r="A349" i="42" s="1"/>
  <c r="A350" i="42" s="1"/>
  <c r="A351" i="42" s="1"/>
  <c r="A352" i="42" s="1"/>
  <c r="A353" i="42" s="1"/>
  <c r="A354" i="42" s="1"/>
  <c r="A355" i="42" s="1"/>
  <c r="A356" i="42" s="1"/>
  <c r="A357" i="42" s="1"/>
  <c r="A358" i="42" s="1"/>
  <c r="A359" i="42" s="1"/>
  <c r="A360" i="42" s="1"/>
  <c r="A361" i="42" s="1"/>
  <c r="A362" i="42" s="1"/>
  <c r="A363" i="42" s="1"/>
  <c r="A364" i="42" s="1"/>
  <c r="A365" i="42" s="1"/>
  <c r="A366" i="42" s="1"/>
  <c r="A367" i="42" s="1"/>
  <c r="A368" i="42" s="1"/>
  <c r="A369" i="42" s="1"/>
  <c r="A370" i="42" s="1"/>
  <c r="A371" i="42" s="1"/>
  <c r="A372" i="42" s="1"/>
  <c r="A373" i="42" s="1"/>
  <c r="A374" i="42" s="1"/>
  <c r="A375" i="42" s="1"/>
  <c r="A376" i="42" s="1"/>
  <c r="A377" i="42" s="1"/>
  <c r="A378" i="42" s="1"/>
  <c r="A379" i="42" s="1"/>
  <c r="A380" i="42" s="1"/>
  <c r="A381" i="42" s="1"/>
  <c r="A382" i="42" s="1"/>
  <c r="A383" i="42" s="1"/>
  <c r="A384" i="42" s="1"/>
  <c r="A385" i="42" s="1"/>
  <c r="A386" i="42" s="1"/>
  <c r="A387" i="42" s="1"/>
  <c r="A388" i="42" s="1"/>
  <c r="A389" i="42" s="1"/>
  <c r="A390" i="42" s="1"/>
  <c r="A391" i="42" s="1"/>
  <c r="A392" i="42" s="1"/>
  <c r="A393" i="42" s="1"/>
  <c r="A394" i="42" s="1"/>
  <c r="A395" i="42" s="1"/>
  <c r="A396" i="42" s="1"/>
  <c r="A397" i="42" s="1"/>
  <c r="A398" i="42" s="1"/>
  <c r="A399" i="42" s="1"/>
  <c r="A400" i="42" s="1"/>
  <c r="A401" i="42" s="1"/>
  <c r="A402" i="42" s="1"/>
  <c r="A403" i="42" s="1"/>
  <c r="A404" i="42" s="1"/>
  <c r="A405" i="42" s="1"/>
  <c r="A406" i="42" s="1"/>
  <c r="A407" i="42" s="1"/>
  <c r="A408" i="42" s="1"/>
  <c r="A409" i="42" s="1"/>
  <c r="A410" i="42" s="1"/>
  <c r="A411" i="42" s="1"/>
  <c r="A412" i="42" s="1"/>
  <c r="A413" i="42" s="1"/>
  <c r="A414" i="42" s="1"/>
  <c r="A415" i="42" s="1"/>
  <c r="A416" i="42" s="1"/>
  <c r="A417" i="42" s="1"/>
  <c r="A418" i="42" s="1"/>
  <c r="A419" i="42" s="1"/>
  <c r="A420" i="42" s="1"/>
  <c r="A421" i="42" s="1"/>
  <c r="A422" i="42" s="1"/>
  <c r="A423" i="42" s="1"/>
  <c r="A424" i="42" s="1"/>
  <c r="A425" i="42" s="1"/>
  <c r="A426" i="42" s="1"/>
  <c r="A427" i="42" s="1"/>
  <c r="A428" i="42" s="1"/>
  <c r="A429" i="42" s="1"/>
  <c r="A430" i="42" s="1"/>
  <c r="A431" i="42" s="1"/>
  <c r="A432" i="42" s="1"/>
  <c r="A433" i="42" s="1"/>
  <c r="A434" i="42" s="1"/>
  <c r="A435" i="42" s="1"/>
  <c r="A436" i="42" s="1"/>
  <c r="A437" i="42" s="1"/>
  <c r="A438" i="42" s="1"/>
  <c r="R328" i="42"/>
  <c r="J328" i="42"/>
  <c r="M325" i="42"/>
  <c r="R324" i="42"/>
  <c r="R323" i="42"/>
  <c r="J323" i="42"/>
  <c r="R322" i="42"/>
  <c r="J322" i="42"/>
  <c r="M321" i="42"/>
  <c r="N321" i="42" s="1"/>
  <c r="R320" i="42"/>
  <c r="M319" i="42"/>
  <c r="R318" i="42"/>
  <c r="R317" i="42"/>
  <c r="J317" i="42"/>
  <c r="R316" i="42"/>
  <c r="J316" i="42"/>
  <c r="M315" i="42"/>
  <c r="R314" i="42"/>
  <c r="J314" i="42"/>
  <c r="R313" i="42"/>
  <c r="M312" i="42"/>
  <c r="R311" i="42"/>
  <c r="R310" i="42"/>
  <c r="J310" i="42"/>
  <c r="R309" i="42"/>
  <c r="J309" i="42"/>
  <c r="M308" i="42"/>
  <c r="R307" i="42"/>
  <c r="J307" i="42"/>
  <c r="R306" i="42"/>
  <c r="M305" i="42"/>
  <c r="R304" i="42"/>
  <c r="R303" i="42"/>
  <c r="J303" i="42"/>
  <c r="R302" i="42"/>
  <c r="J302" i="42"/>
  <c r="M301" i="42"/>
  <c r="R300" i="42"/>
  <c r="J300" i="42"/>
  <c r="R299" i="42"/>
  <c r="M298" i="42"/>
  <c r="R297" i="42"/>
  <c r="R296" i="42"/>
  <c r="J296" i="42"/>
  <c r="R295" i="42"/>
  <c r="J295" i="42"/>
  <c r="M294" i="42"/>
  <c r="R293" i="42"/>
  <c r="J293" i="42"/>
  <c r="R292" i="42"/>
  <c r="M291" i="42"/>
  <c r="R290" i="42"/>
  <c r="R289" i="42"/>
  <c r="J289" i="42"/>
  <c r="R288" i="42"/>
  <c r="J288" i="42"/>
  <c r="M287" i="42"/>
  <c r="R286" i="42"/>
  <c r="J286" i="42"/>
  <c r="R285" i="42"/>
  <c r="M284" i="42"/>
  <c r="R283" i="42"/>
  <c r="R282" i="42"/>
  <c r="J282" i="42"/>
  <c r="R281" i="42"/>
  <c r="J281" i="42"/>
  <c r="M280" i="42"/>
  <c r="R279" i="42"/>
  <c r="J279" i="42"/>
  <c r="R278" i="42"/>
  <c r="M277" i="42"/>
  <c r="R276" i="42"/>
  <c r="R275" i="42"/>
  <c r="J275" i="42"/>
  <c r="R274" i="42"/>
  <c r="J274" i="42"/>
  <c r="M273" i="42"/>
  <c r="R272" i="42"/>
  <c r="J272" i="42"/>
  <c r="R271" i="42"/>
  <c r="M270" i="42"/>
  <c r="R269" i="42"/>
  <c r="R268" i="42"/>
  <c r="J268" i="42"/>
  <c r="R267" i="42"/>
  <c r="J267" i="42"/>
  <c r="M266" i="42"/>
  <c r="R265" i="42"/>
  <c r="J265" i="42"/>
  <c r="R264" i="42"/>
  <c r="M263" i="42"/>
  <c r="R262" i="42"/>
  <c r="R261" i="42"/>
  <c r="J261" i="42"/>
  <c r="R260" i="42"/>
  <c r="J260" i="42"/>
  <c r="M259" i="42"/>
  <c r="R258" i="42"/>
  <c r="J258" i="42"/>
  <c r="R257" i="42"/>
  <c r="M256" i="42"/>
  <c r="R255" i="42"/>
  <c r="R254" i="42"/>
  <c r="J254" i="42"/>
  <c r="R253" i="42"/>
  <c r="J253" i="42"/>
  <c r="M252" i="42"/>
  <c r="R251" i="42"/>
  <c r="J251" i="42"/>
  <c r="R250" i="42"/>
  <c r="M249" i="42"/>
  <c r="R248" i="42"/>
  <c r="R247" i="42"/>
  <c r="J247" i="42"/>
  <c r="R246" i="42"/>
  <c r="J246" i="42"/>
  <c r="M245" i="42"/>
  <c r="R244" i="42"/>
  <c r="J244" i="42"/>
  <c r="R243" i="42"/>
  <c r="M242" i="42"/>
  <c r="R241" i="42"/>
  <c r="R240" i="42"/>
  <c r="J240" i="42"/>
  <c r="R239" i="42"/>
  <c r="J239" i="42"/>
  <c r="M238" i="42"/>
  <c r="R237" i="42"/>
  <c r="J237" i="42"/>
  <c r="A237" i="42"/>
  <c r="A238" i="42" s="1"/>
  <c r="A239" i="42" s="1"/>
  <c r="A240" i="42" s="1"/>
  <c r="A241" i="42" s="1"/>
  <c r="A242" i="42" s="1"/>
  <c r="A243" i="42" s="1"/>
  <c r="A244" i="42" s="1"/>
  <c r="A245" i="42" s="1"/>
  <c r="A246" i="42" s="1"/>
  <c r="A247" i="42" s="1"/>
  <c r="A248" i="42" s="1"/>
  <c r="A249" i="42" s="1"/>
  <c r="A250" i="42" s="1"/>
  <c r="A251" i="42" s="1"/>
  <c r="A252" i="42" s="1"/>
  <c r="A253" i="42" s="1"/>
  <c r="A254" i="42" s="1"/>
  <c r="A255" i="42" s="1"/>
  <c r="A256" i="42" s="1"/>
  <c r="A257" i="42" s="1"/>
  <c r="A258" i="42" s="1"/>
  <c r="A259" i="42" s="1"/>
  <c r="A260" i="42" s="1"/>
  <c r="A261" i="42" s="1"/>
  <c r="A262" i="42" s="1"/>
  <c r="A263" i="42" s="1"/>
  <c r="A264" i="42" s="1"/>
  <c r="A265" i="42" s="1"/>
  <c r="A266" i="42" s="1"/>
  <c r="A267" i="42" s="1"/>
  <c r="A268" i="42" s="1"/>
  <c r="A269" i="42" s="1"/>
  <c r="A270" i="42" s="1"/>
  <c r="A271" i="42" s="1"/>
  <c r="A272" i="42" s="1"/>
  <c r="A273" i="42" s="1"/>
  <c r="A274" i="42" s="1"/>
  <c r="A275" i="42" s="1"/>
  <c r="A276" i="42" s="1"/>
  <c r="A277" i="42" s="1"/>
  <c r="A278" i="42" s="1"/>
  <c r="A279" i="42" s="1"/>
  <c r="A280" i="42" s="1"/>
  <c r="A281" i="42" s="1"/>
  <c r="A282" i="42" s="1"/>
  <c r="A283" i="42" s="1"/>
  <c r="A284" i="42" s="1"/>
  <c r="A285" i="42" s="1"/>
  <c r="A286" i="42" s="1"/>
  <c r="A287" i="42" s="1"/>
  <c r="A288" i="42" s="1"/>
  <c r="A289" i="42" s="1"/>
  <c r="A290" i="42" s="1"/>
  <c r="A291" i="42" s="1"/>
  <c r="A292" i="42" s="1"/>
  <c r="A293" i="42" s="1"/>
  <c r="A294" i="42" s="1"/>
  <c r="A295" i="42" s="1"/>
  <c r="A296" i="42" s="1"/>
  <c r="A297" i="42" s="1"/>
  <c r="A298" i="42" s="1"/>
  <c r="A299" i="42" s="1"/>
  <c r="A300" i="42" s="1"/>
  <c r="A301" i="42" s="1"/>
  <c r="A302" i="42" s="1"/>
  <c r="A303" i="42" s="1"/>
  <c r="A304" i="42" s="1"/>
  <c r="A305" i="42" s="1"/>
  <c r="A306" i="42" s="1"/>
  <c r="A307" i="42" s="1"/>
  <c r="A308" i="42" s="1"/>
  <c r="A309" i="42" s="1"/>
  <c r="A310" i="42" s="1"/>
  <c r="A311" i="42" s="1"/>
  <c r="A312" i="42" s="1"/>
  <c r="A313" i="42" s="1"/>
  <c r="A314" i="42" s="1"/>
  <c r="A315" i="42" s="1"/>
  <c r="A316" i="42" s="1"/>
  <c r="A317" i="42" s="1"/>
  <c r="A318" i="42" s="1"/>
  <c r="A319" i="42" s="1"/>
  <c r="A320" i="42" s="1"/>
  <c r="A321" i="42" s="1"/>
  <c r="A322" i="42" s="1"/>
  <c r="A323" i="42" s="1"/>
  <c r="A324" i="42" s="1"/>
  <c r="A325" i="42" s="1"/>
  <c r="R236" i="42"/>
  <c r="V233" i="42"/>
  <c r="V232" i="42"/>
  <c r="V231" i="42"/>
  <c r="V230" i="42"/>
  <c r="V229" i="42"/>
  <c r="V228" i="42"/>
  <c r="V227" i="42"/>
  <c r="V226" i="42"/>
  <c r="V225" i="42"/>
  <c r="V224" i="42"/>
  <c r="M224" i="42"/>
  <c r="N224" i="42" s="1"/>
  <c r="V223" i="42"/>
  <c r="V222" i="42"/>
  <c r="M222" i="42"/>
  <c r="N222" i="42" s="1"/>
  <c r="V221" i="42"/>
  <c r="V220" i="42"/>
  <c r="V219" i="42"/>
  <c r="R219" i="42"/>
  <c r="M219" i="42"/>
  <c r="N219" i="42" s="1"/>
  <c r="R218" i="42"/>
  <c r="R217" i="42"/>
  <c r="R216" i="42"/>
  <c r="R215" i="42"/>
  <c r="V214" i="42"/>
  <c r="R214" i="42"/>
  <c r="M214" i="42"/>
  <c r="N214" i="42" s="1"/>
  <c r="R213" i="42"/>
  <c r="R212" i="42"/>
  <c r="R211" i="42"/>
  <c r="R210" i="42"/>
  <c r="R209" i="42"/>
  <c r="V208" i="42"/>
  <c r="R208" i="42"/>
  <c r="M208" i="42"/>
  <c r="N208" i="42" s="1"/>
  <c r="R207" i="42"/>
  <c r="V206" i="42"/>
  <c r="R206" i="42"/>
  <c r="M206" i="42"/>
  <c r="N206" i="42" s="1"/>
  <c r="R205" i="42"/>
  <c r="R204" i="42"/>
  <c r="R203" i="42"/>
  <c r="R202" i="42"/>
  <c r="V201" i="42"/>
  <c r="R201" i="42"/>
  <c r="M201" i="42"/>
  <c r="N201" i="42" s="1"/>
  <c r="R200" i="42"/>
  <c r="R199" i="42"/>
  <c r="V198" i="42"/>
  <c r="R198" i="42"/>
  <c r="M198" i="42"/>
  <c r="N198" i="42" s="1"/>
  <c r="R197" i="42"/>
  <c r="V196" i="42"/>
  <c r="R196" i="42"/>
  <c r="M196" i="42"/>
  <c r="N196" i="42" s="1"/>
  <c r="R195" i="42"/>
  <c r="R194" i="42"/>
  <c r="R193" i="42"/>
  <c r="R192" i="42"/>
  <c r="J192" i="42"/>
  <c r="R191" i="42"/>
  <c r="J191" i="42"/>
  <c r="A191" i="42"/>
  <c r="A192" i="42" s="1"/>
  <c r="A193" i="42" s="1"/>
  <c r="A194" i="42" s="1"/>
  <c r="A195" i="42" s="1"/>
  <c r="A196" i="42" s="1"/>
  <c r="A197" i="42" s="1"/>
  <c r="A198" i="42" s="1"/>
  <c r="A199" i="42" s="1"/>
  <c r="A200" i="42" s="1"/>
  <c r="A201" i="42" s="1"/>
  <c r="A202" i="42" s="1"/>
  <c r="A203" i="42" s="1"/>
  <c r="A204" i="42" s="1"/>
  <c r="A205" i="42" s="1"/>
  <c r="A206" i="42" s="1"/>
  <c r="A207" i="42" s="1"/>
  <c r="A208" i="42" s="1"/>
  <c r="A209" i="42" s="1"/>
  <c r="A210" i="42" s="1"/>
  <c r="A211" i="42" s="1"/>
  <c r="A212" i="42" s="1"/>
  <c r="A213" i="42" s="1"/>
  <c r="A214" i="42" s="1"/>
  <c r="A215" i="42" s="1"/>
  <c r="A216" i="42" s="1"/>
  <c r="A217" i="42" s="1"/>
  <c r="A218" i="42" s="1"/>
  <c r="A219" i="42" s="1"/>
  <c r="A220" i="42" s="1"/>
  <c r="A221" i="42" s="1"/>
  <c r="A222" i="42" s="1"/>
  <c r="A223" i="42" s="1"/>
  <c r="A224" i="42" s="1"/>
  <c r="A225" i="42" s="1"/>
  <c r="A226" i="42" s="1"/>
  <c r="A227" i="42" s="1"/>
  <c r="A228" i="42" s="1"/>
  <c r="A229" i="42" s="1"/>
  <c r="A230" i="42" s="1"/>
  <c r="A231" i="42" s="1"/>
  <c r="A232" i="42" s="1"/>
  <c r="A233" i="42" s="1"/>
  <c r="R190" i="42"/>
  <c r="J190" i="42"/>
  <c r="V187" i="42"/>
  <c r="R187" i="42"/>
  <c r="M187" i="42"/>
  <c r="R186" i="42"/>
  <c r="J186" i="42"/>
  <c r="R185" i="42"/>
  <c r="J185" i="42"/>
  <c r="V184" i="42"/>
  <c r="R184" i="42"/>
  <c r="M184" i="42"/>
  <c r="N184" i="42" s="1"/>
  <c r="R183" i="42"/>
  <c r="R182" i="42"/>
  <c r="R181" i="42"/>
  <c r="V180" i="42"/>
  <c r="R180" i="42"/>
  <c r="M180" i="42"/>
  <c r="N180" i="42" s="1"/>
  <c r="R179" i="42"/>
  <c r="V178" i="42"/>
  <c r="R178" i="42"/>
  <c r="M178" i="42"/>
  <c r="J177" i="42"/>
  <c r="R177" i="42" s="1"/>
  <c r="V176" i="42"/>
  <c r="R176" i="42"/>
  <c r="M176" i="42"/>
  <c r="J175" i="42"/>
  <c r="R175" i="42" s="1"/>
  <c r="V174" i="42"/>
  <c r="R174" i="42"/>
  <c r="M174" i="42"/>
  <c r="J173" i="42"/>
  <c r="R173" i="42" s="1"/>
  <c r="V172" i="42"/>
  <c r="R172" i="42"/>
  <c r="M172" i="42"/>
  <c r="J171" i="42"/>
  <c r="R171" i="42" s="1"/>
  <c r="V170" i="42"/>
  <c r="R170" i="42"/>
  <c r="R789" i="42" s="1"/>
  <c r="R42" i="43" s="1"/>
  <c r="S42" i="43" s="1"/>
  <c r="M170" i="42"/>
  <c r="J169" i="42"/>
  <c r="R169" i="42" s="1"/>
  <c r="M168" i="42"/>
  <c r="J167" i="42"/>
  <c r="R167" i="42" s="1"/>
  <c r="M166" i="42"/>
  <c r="A166" i="42"/>
  <c r="A167" i="42" s="1"/>
  <c r="A168" i="42" s="1"/>
  <c r="A169" i="42" s="1"/>
  <c r="A170" i="42" s="1"/>
  <c r="A171" i="42" s="1"/>
  <c r="A172" i="42" s="1"/>
  <c r="A173" i="42" s="1"/>
  <c r="A174" i="42" s="1"/>
  <c r="A175" i="42" s="1"/>
  <c r="A176" i="42" s="1"/>
  <c r="A177" i="42" s="1"/>
  <c r="A178" i="42" s="1"/>
  <c r="A179" i="42" s="1"/>
  <c r="A180" i="42" s="1"/>
  <c r="A181" i="42" s="1"/>
  <c r="A182" i="42" s="1"/>
  <c r="A183" i="42" s="1"/>
  <c r="A184" i="42" s="1"/>
  <c r="A185" i="42" s="1"/>
  <c r="A186" i="42" s="1"/>
  <c r="A187" i="42" s="1"/>
  <c r="J165" i="42"/>
  <c r="R165" i="42" s="1"/>
  <c r="V162" i="42"/>
  <c r="R162" i="42"/>
  <c r="M162" i="42"/>
  <c r="N162" i="42" s="1"/>
  <c r="R161" i="42"/>
  <c r="V160" i="42"/>
  <c r="R160" i="42"/>
  <c r="M160" i="42"/>
  <c r="N160" i="42" s="1"/>
  <c r="R159" i="42"/>
  <c r="R158" i="42"/>
  <c r="R157" i="42"/>
  <c r="R156" i="42"/>
  <c r="V155" i="42"/>
  <c r="R155" i="42"/>
  <c r="M155" i="42"/>
  <c r="N155" i="42" s="1"/>
  <c r="R154" i="42"/>
  <c r="R153" i="42"/>
  <c r="R152" i="42"/>
  <c r="V151" i="42"/>
  <c r="R151" i="42"/>
  <c r="M151" i="42"/>
  <c r="N151" i="42" s="1"/>
  <c r="R150" i="42"/>
  <c r="R149" i="42"/>
  <c r="R148" i="42"/>
  <c r="R147" i="42"/>
  <c r="V146" i="42"/>
  <c r="R146" i="42"/>
  <c r="M146" i="42"/>
  <c r="N146" i="42" s="1"/>
  <c r="R145" i="42"/>
  <c r="V144" i="42"/>
  <c r="R144" i="42"/>
  <c r="M144" i="42"/>
  <c r="N144" i="42" s="1"/>
  <c r="R143" i="42"/>
  <c r="R142" i="42"/>
  <c r="V141" i="42"/>
  <c r="R141" i="42"/>
  <c r="M141" i="42"/>
  <c r="R140" i="42"/>
  <c r="R139" i="42"/>
  <c r="R138" i="42"/>
  <c r="R137" i="42"/>
  <c r="J137" i="42"/>
  <c r="R136" i="42"/>
  <c r="J136" i="42"/>
  <c r="A136" i="42"/>
  <c r="A137" i="42" s="1"/>
  <c r="A138" i="42" s="1"/>
  <c r="A139" i="42" s="1"/>
  <c r="A140" i="42" s="1"/>
  <c r="A141" i="42" s="1"/>
  <c r="A142" i="42" s="1"/>
  <c r="A143" i="42" s="1"/>
  <c r="A144" i="42" s="1"/>
  <c r="A145" i="42" s="1"/>
  <c r="A146" i="42" s="1"/>
  <c r="A147" i="42" s="1"/>
  <c r="A148" i="42" s="1"/>
  <c r="A149" i="42" s="1"/>
  <c r="A150" i="42" s="1"/>
  <c r="A151" i="42" s="1"/>
  <c r="A152" i="42" s="1"/>
  <c r="A153" i="42" s="1"/>
  <c r="A154" i="42" s="1"/>
  <c r="A155" i="42" s="1"/>
  <c r="A156" i="42" s="1"/>
  <c r="A157" i="42" s="1"/>
  <c r="A158" i="42" s="1"/>
  <c r="A159" i="42" s="1"/>
  <c r="A160" i="42" s="1"/>
  <c r="A161" i="42" s="1"/>
  <c r="A162" i="42" s="1"/>
  <c r="R135" i="42"/>
  <c r="J135" i="42"/>
  <c r="V132" i="42"/>
  <c r="R132" i="42"/>
  <c r="M132" i="42"/>
  <c r="N132" i="42" s="1"/>
  <c r="R131" i="42"/>
  <c r="V130" i="42"/>
  <c r="N130" i="42"/>
  <c r="R129" i="42"/>
  <c r="V128" i="42"/>
  <c r="R128" i="42"/>
  <c r="M128" i="42"/>
  <c r="N128" i="42" s="1"/>
  <c r="R127" i="42"/>
  <c r="R126" i="42"/>
  <c r="R125" i="42"/>
  <c r="R124" i="42"/>
  <c r="V123" i="42"/>
  <c r="R123" i="42"/>
  <c r="M123" i="42"/>
  <c r="N123" i="42" s="1"/>
  <c r="R122" i="42"/>
  <c r="R121" i="42"/>
  <c r="R120" i="42"/>
  <c r="V119" i="42"/>
  <c r="R119" i="42"/>
  <c r="M119" i="42"/>
  <c r="N119" i="42" s="1"/>
  <c r="R118" i="42"/>
  <c r="R117" i="42"/>
  <c r="R116" i="42"/>
  <c r="R115" i="42"/>
  <c r="V114" i="42"/>
  <c r="R114" i="42"/>
  <c r="M114" i="42"/>
  <c r="N114" i="42" s="1"/>
  <c r="R113" i="42"/>
  <c r="V112" i="42"/>
  <c r="R112" i="42"/>
  <c r="M112" i="42"/>
  <c r="N112" i="42" s="1"/>
  <c r="R111" i="42"/>
  <c r="R110" i="42"/>
  <c r="V109" i="42"/>
  <c r="R109" i="42"/>
  <c r="M109" i="42"/>
  <c r="R108" i="42"/>
  <c r="R107" i="42"/>
  <c r="R106" i="42"/>
  <c r="R105" i="42"/>
  <c r="J105" i="42"/>
  <c r="R104" i="42"/>
  <c r="J104" i="42"/>
  <c r="A104" i="42"/>
  <c r="A105" i="42" s="1"/>
  <c r="A106" i="42" s="1"/>
  <c r="A107" i="42" s="1"/>
  <c r="A108" i="42" s="1"/>
  <c r="A109" i="42" s="1"/>
  <c r="A110" i="42" s="1"/>
  <c r="A111" i="42" s="1"/>
  <c r="A112" i="42" s="1"/>
  <c r="A113" i="42" s="1"/>
  <c r="A114" i="42" s="1"/>
  <c r="A115" i="42" s="1"/>
  <c r="A116" i="42" s="1"/>
  <c r="A117" i="42" s="1"/>
  <c r="A118" i="42" s="1"/>
  <c r="A119" i="42" s="1"/>
  <c r="A120" i="42" s="1"/>
  <c r="A121" i="42" s="1"/>
  <c r="A122" i="42" s="1"/>
  <c r="A123" i="42" s="1"/>
  <c r="A124" i="42" s="1"/>
  <c r="A125" i="42" s="1"/>
  <c r="A126" i="42" s="1"/>
  <c r="A127" i="42" s="1"/>
  <c r="A128" i="42" s="1"/>
  <c r="A129" i="42" s="1"/>
  <c r="A130" i="42" s="1"/>
  <c r="A131" i="42" s="1"/>
  <c r="A132" i="42" s="1"/>
  <c r="R103" i="42"/>
  <c r="J103" i="42"/>
  <c r="V100" i="42"/>
  <c r="R100" i="42"/>
  <c r="M100" i="42"/>
  <c r="N100" i="42" s="1"/>
  <c r="R99" i="42"/>
  <c r="V98" i="42"/>
  <c r="N98" i="42"/>
  <c r="R97" i="42"/>
  <c r="R96" i="42"/>
  <c r="V95" i="42"/>
  <c r="R95" i="42"/>
  <c r="M95" i="42"/>
  <c r="N95" i="42" s="1"/>
  <c r="R94" i="42"/>
  <c r="R93" i="42"/>
  <c r="R92" i="42"/>
  <c r="R91" i="42"/>
  <c r="V90" i="42"/>
  <c r="R90" i="42"/>
  <c r="M90" i="42"/>
  <c r="N90" i="42" s="1"/>
  <c r="R89" i="42"/>
  <c r="R88" i="42"/>
  <c r="R87" i="42"/>
  <c r="V86" i="42"/>
  <c r="R86" i="42"/>
  <c r="M86" i="42"/>
  <c r="N86" i="42" s="1"/>
  <c r="R85" i="42"/>
  <c r="R84" i="42"/>
  <c r="R83" i="42"/>
  <c r="V82" i="42"/>
  <c r="R82" i="42"/>
  <c r="M82" i="42"/>
  <c r="N82" i="42" s="1"/>
  <c r="R81" i="42"/>
  <c r="V80" i="42"/>
  <c r="R80" i="42"/>
  <c r="M80" i="42"/>
  <c r="N80" i="42" s="1"/>
  <c r="R79" i="42"/>
  <c r="V78" i="42"/>
  <c r="R78" i="42"/>
  <c r="M78" i="42"/>
  <c r="R77" i="42"/>
  <c r="R76" i="42"/>
  <c r="R75" i="42"/>
  <c r="R74" i="42"/>
  <c r="R73" i="42"/>
  <c r="J73" i="42"/>
  <c r="R72" i="42"/>
  <c r="J72" i="42"/>
  <c r="A72" i="42"/>
  <c r="A73" i="42" s="1"/>
  <c r="A74" i="42" s="1"/>
  <c r="A75" i="42" s="1"/>
  <c r="A76" i="42" s="1"/>
  <c r="A77" i="42" s="1"/>
  <c r="A78" i="42" s="1"/>
  <c r="A79" i="42" s="1"/>
  <c r="A80" i="42" s="1"/>
  <c r="A81" i="42" s="1"/>
  <c r="A82" i="42" s="1"/>
  <c r="A83" i="42" s="1"/>
  <c r="A84" i="42" s="1"/>
  <c r="A85" i="42" s="1"/>
  <c r="A86" i="42" s="1"/>
  <c r="A87" i="42" s="1"/>
  <c r="A88" i="42" s="1"/>
  <c r="A89" i="42" s="1"/>
  <c r="A90" i="42" s="1"/>
  <c r="A91" i="42" s="1"/>
  <c r="A92" i="42" s="1"/>
  <c r="A93" i="42" s="1"/>
  <c r="A94" i="42" s="1"/>
  <c r="A95" i="42" s="1"/>
  <c r="A96" i="42" s="1"/>
  <c r="A97" i="42" s="1"/>
  <c r="A98" i="42" s="1"/>
  <c r="A99" i="42" s="1"/>
  <c r="A100" i="42" s="1"/>
  <c r="R71" i="42"/>
  <c r="J71" i="42"/>
  <c r="V68" i="42"/>
  <c r="R68" i="42"/>
  <c r="M68" i="42"/>
  <c r="R67" i="42"/>
  <c r="R66" i="42"/>
  <c r="J66" i="42"/>
  <c r="R65" i="42"/>
  <c r="R64" i="42"/>
  <c r="J64" i="42"/>
  <c r="R63" i="42"/>
  <c r="R62" i="42"/>
  <c r="V61" i="42"/>
  <c r="R61" i="42"/>
  <c r="M61" i="42"/>
  <c r="AF61" i="42" s="1"/>
  <c r="R60" i="42"/>
  <c r="R59" i="42"/>
  <c r="R58" i="42"/>
  <c r="V57" i="42"/>
  <c r="R57" i="42"/>
  <c r="M57" i="42"/>
  <c r="R56" i="42"/>
  <c r="R55" i="42"/>
  <c r="R54" i="42"/>
  <c r="V53" i="42"/>
  <c r="R53" i="42"/>
  <c r="M53" i="42"/>
  <c r="R52" i="42"/>
  <c r="A52" i="42"/>
  <c r="A53" i="42" s="1"/>
  <c r="A54" i="42" s="1"/>
  <c r="A55" i="42" s="1"/>
  <c r="A56" i="42" s="1"/>
  <c r="A57" i="42" s="1"/>
  <c r="A58" i="42" s="1"/>
  <c r="A59" i="42" s="1"/>
  <c r="A60" i="42" s="1"/>
  <c r="A61" i="42" s="1"/>
  <c r="A62" i="42" s="1"/>
  <c r="A63" i="42" s="1"/>
  <c r="A64" i="42" s="1"/>
  <c r="A65" i="42" s="1"/>
  <c r="A66" i="42" s="1"/>
  <c r="A67" i="42" s="1"/>
  <c r="A68" i="42" s="1"/>
  <c r="R51" i="42"/>
  <c r="V48" i="42"/>
  <c r="R48" i="42"/>
  <c r="M48" i="42"/>
  <c r="R47" i="42"/>
  <c r="R46" i="42"/>
  <c r="R45" i="42"/>
  <c r="V44" i="42"/>
  <c r="R44" i="42"/>
  <c r="M44" i="42"/>
  <c r="R43" i="42"/>
  <c r="V41" i="42"/>
  <c r="R41" i="42"/>
  <c r="M41" i="42"/>
  <c r="R40" i="42"/>
  <c r="V39" i="42"/>
  <c r="R39" i="42"/>
  <c r="M39" i="42"/>
  <c r="R38" i="42"/>
  <c r="V37" i="42"/>
  <c r="R37" i="42"/>
  <c r="M37" i="42"/>
  <c r="R36" i="42"/>
  <c r="R35" i="42"/>
  <c r="V34" i="42"/>
  <c r="N34" i="42"/>
  <c r="R33" i="42"/>
  <c r="R32" i="42"/>
  <c r="V31" i="42"/>
  <c r="M31" i="42"/>
  <c r="AF31" i="42" s="1"/>
  <c r="N31" i="42" s="1"/>
  <c r="A31" i="42"/>
  <c r="A32" i="42" s="1"/>
  <c r="A33" i="42" s="1"/>
  <c r="A34" i="42" s="1"/>
  <c r="A35" i="42" s="1"/>
  <c r="A36" i="42" s="1"/>
  <c r="A37" i="42" s="1"/>
  <c r="A38" i="42" s="1"/>
  <c r="A39" i="42" s="1"/>
  <c r="A40" i="42" s="1"/>
  <c r="A41" i="42" s="1"/>
  <c r="A42" i="42" s="1"/>
  <c r="A43" i="42" s="1"/>
  <c r="A44" i="42" s="1"/>
  <c r="A45" i="42" s="1"/>
  <c r="A46" i="42" s="1"/>
  <c r="A47" i="42" s="1"/>
  <c r="A48" i="42" s="1"/>
  <c r="R30" i="42"/>
  <c r="V27" i="42"/>
  <c r="R27" i="42"/>
  <c r="M27" i="42"/>
  <c r="N27" i="42" s="1"/>
  <c r="A27" i="42"/>
  <c r="V26" i="42"/>
  <c r="R26" i="42"/>
  <c r="R778" i="42" s="1"/>
  <c r="R35" i="43" s="1"/>
  <c r="S35" i="43" s="1"/>
  <c r="M26" i="42"/>
  <c r="N26" i="42" s="1"/>
  <c r="V23" i="42"/>
  <c r="R23" i="42"/>
  <c r="M23" i="42"/>
  <c r="R22" i="42"/>
  <c r="R21" i="42"/>
  <c r="A21" i="42"/>
  <c r="A22" i="42" s="1"/>
  <c r="A23" i="42" s="1"/>
  <c r="R20" i="42"/>
  <c r="V17" i="42"/>
  <c r="R17" i="42"/>
  <c r="M17" i="42"/>
  <c r="R16" i="42"/>
  <c r="R15" i="42"/>
  <c r="R14" i="42"/>
  <c r="J14" i="42"/>
  <c r="AE14" i="42" s="1"/>
  <c r="AE17" i="42" s="1"/>
  <c r="AF17" i="42" s="1"/>
  <c r="R13" i="42"/>
  <c r="R12" i="42"/>
  <c r="A12" i="42"/>
  <c r="A13" i="42" s="1"/>
  <c r="A14" i="42" s="1"/>
  <c r="A15" i="42" s="1"/>
  <c r="A16" i="42" s="1"/>
  <c r="A17" i="42" s="1"/>
  <c r="R11" i="42"/>
  <c r="V738" i="42"/>
  <c r="V737" i="42"/>
  <c r="V736" i="42"/>
  <c r="M736" i="42"/>
  <c r="N736" i="42" s="1"/>
  <c r="V735" i="42"/>
  <c r="V734" i="42"/>
  <c r="V733" i="42"/>
  <c r="V732" i="42"/>
  <c r="V731" i="42"/>
  <c r="V730" i="42"/>
  <c r="V729" i="42"/>
  <c r="V728" i="42"/>
  <c r="V727" i="42"/>
  <c r="V726" i="42"/>
  <c r="V725" i="42"/>
  <c r="V724" i="42"/>
  <c r="V723" i="42"/>
  <c r="V722" i="42"/>
  <c r="V721" i="42"/>
  <c r="A721" i="42"/>
  <c r="A722" i="42" s="1"/>
  <c r="A723" i="42" s="1"/>
  <c r="A724" i="42" s="1"/>
  <c r="A725" i="42" s="1"/>
  <c r="A726" i="42" s="1"/>
  <c r="A727" i="42" s="1"/>
  <c r="A728" i="42" s="1"/>
  <c r="A729" i="42" s="1"/>
  <c r="A730" i="42" s="1"/>
  <c r="A731" i="42" s="1"/>
  <c r="A732" i="42" s="1"/>
  <c r="A733" i="42" s="1"/>
  <c r="A734" i="42" s="1"/>
  <c r="A735" i="42" s="1"/>
  <c r="A736" i="42" s="1"/>
  <c r="A737" i="42" s="1"/>
  <c r="A738" i="42" s="1"/>
  <c r="V720" i="42"/>
  <c r="V717" i="42"/>
  <c r="V716" i="42"/>
  <c r="V715" i="42"/>
  <c r="V714" i="42"/>
  <c r="V713" i="42"/>
  <c r="V712" i="42"/>
  <c r="V711" i="42"/>
  <c r="V710" i="42"/>
  <c r="V709" i="42"/>
  <c r="M709" i="42"/>
  <c r="V708" i="42"/>
  <c r="J708" i="42"/>
  <c r="V707" i="42"/>
  <c r="V706" i="42"/>
  <c r="M706" i="42"/>
  <c r="V705" i="42"/>
  <c r="V704" i="42"/>
  <c r="J704" i="42"/>
  <c r="V703" i="42"/>
  <c r="M703" i="42"/>
  <c r="N703" i="42" s="1"/>
  <c r="V702" i="42"/>
  <c r="V701" i="42"/>
  <c r="V700" i="42"/>
  <c r="V699" i="42"/>
  <c r="V698" i="42"/>
  <c r="V697" i="42"/>
  <c r="V696" i="42"/>
  <c r="V695" i="42"/>
  <c r="V694" i="42"/>
  <c r="V693" i="42"/>
  <c r="V692" i="42"/>
  <c r="V691" i="42"/>
  <c r="A691" i="42"/>
  <c r="A692" i="42" s="1"/>
  <c r="A693" i="42" s="1"/>
  <c r="A694" i="42" s="1"/>
  <c r="A695" i="42" s="1"/>
  <c r="A696" i="42" s="1"/>
  <c r="A697" i="42" s="1"/>
  <c r="A698" i="42" s="1"/>
  <c r="A699" i="42" s="1"/>
  <c r="A700" i="42" s="1"/>
  <c r="A701" i="42" s="1"/>
  <c r="A702" i="42" s="1"/>
  <c r="A703" i="42" s="1"/>
  <c r="A704" i="42" s="1"/>
  <c r="A705" i="42" s="1"/>
  <c r="A706" i="42" s="1"/>
  <c r="A707" i="42" s="1"/>
  <c r="A708" i="42" s="1"/>
  <c r="A709" i="42" s="1"/>
  <c r="A710" i="42" s="1"/>
  <c r="A711" i="42" s="1"/>
  <c r="A712" i="42" s="1"/>
  <c r="A713" i="42" s="1"/>
  <c r="A714" i="42" s="1"/>
  <c r="A715" i="42" s="1"/>
  <c r="A716" i="42" s="1"/>
  <c r="A717" i="42" s="1"/>
  <c r="V690" i="42"/>
  <c r="V687" i="42"/>
  <c r="R687" i="42"/>
  <c r="V686" i="42"/>
  <c r="R686" i="42"/>
  <c r="V685" i="42"/>
  <c r="R685" i="42"/>
  <c r="V684" i="42"/>
  <c r="R684" i="42"/>
  <c r="M684" i="42"/>
  <c r="J684" i="42"/>
  <c r="V683" i="42"/>
  <c r="R683" i="42"/>
  <c r="V682" i="42"/>
  <c r="R682" i="42"/>
  <c r="M682" i="42"/>
  <c r="V681" i="42"/>
  <c r="M681" i="42"/>
  <c r="N681" i="42" s="1"/>
  <c r="V680" i="42"/>
  <c r="R680" i="42"/>
  <c r="A680" i="42"/>
  <c r="A681" i="42" s="1"/>
  <c r="A682" i="42" s="1"/>
  <c r="A683" i="42" s="1"/>
  <c r="A684" i="42" s="1"/>
  <c r="A685" i="42" s="1"/>
  <c r="A686" i="42" s="1"/>
  <c r="A687" i="42" s="1"/>
  <c r="V679" i="42"/>
  <c r="R679" i="42"/>
  <c r="V676" i="42"/>
  <c r="V675" i="42"/>
  <c r="V674" i="42"/>
  <c r="M674" i="42"/>
  <c r="N674" i="42" s="1"/>
  <c r="V673" i="42"/>
  <c r="V672" i="42"/>
  <c r="M672" i="42"/>
  <c r="N672" i="42" s="1"/>
  <c r="V671" i="42"/>
  <c r="V670" i="42"/>
  <c r="A670" i="42"/>
  <c r="A671" i="42" s="1"/>
  <c r="A672" i="42" s="1"/>
  <c r="A673" i="42" s="1"/>
  <c r="A674" i="42" s="1"/>
  <c r="A675" i="42" s="1"/>
  <c r="A676" i="42" s="1"/>
  <c r="V669" i="42"/>
  <c r="V666" i="42"/>
  <c r="R666" i="42"/>
  <c r="V665" i="42"/>
  <c r="R665" i="42"/>
  <c r="V664" i="42"/>
  <c r="R664" i="42"/>
  <c r="V663" i="42"/>
  <c r="R663" i="42"/>
  <c r="V662" i="42"/>
  <c r="R662" i="42"/>
  <c r="M662" i="42"/>
  <c r="J662" i="42"/>
  <c r="V661" i="42"/>
  <c r="R661" i="42"/>
  <c r="M661" i="42"/>
  <c r="N661" i="42" s="1"/>
  <c r="V660" i="42"/>
  <c r="R660" i="42"/>
  <c r="V659" i="42"/>
  <c r="R659" i="42"/>
  <c r="V658" i="42"/>
  <c r="R658" i="42"/>
  <c r="V657" i="42"/>
  <c r="R657" i="42"/>
  <c r="M657" i="42"/>
  <c r="N657" i="42" s="1"/>
  <c r="V656" i="42"/>
  <c r="R656" i="42"/>
  <c r="V655" i="42"/>
  <c r="R655" i="42"/>
  <c r="V654" i="42"/>
  <c r="R654" i="42"/>
  <c r="V653" i="42"/>
  <c r="R653" i="42"/>
  <c r="M653" i="42"/>
  <c r="N653" i="42" s="1"/>
  <c r="V652" i="42"/>
  <c r="R652" i="42"/>
  <c r="V651" i="42"/>
  <c r="R651" i="42"/>
  <c r="V650" i="42"/>
  <c r="R650" i="42"/>
  <c r="V649" i="42"/>
  <c r="R649" i="42"/>
  <c r="M649" i="42"/>
  <c r="N649" i="42" s="1"/>
  <c r="V648" i="42"/>
  <c r="R648" i="42"/>
  <c r="V647" i="42"/>
  <c r="R647" i="42"/>
  <c r="V646" i="42"/>
  <c r="R646" i="42"/>
  <c r="M646" i="42"/>
  <c r="N646" i="42" s="1"/>
  <c r="V645" i="42"/>
  <c r="R645" i="42"/>
  <c r="V644" i="42"/>
  <c r="R644" i="42"/>
  <c r="M644" i="42"/>
  <c r="N644" i="42" s="1"/>
  <c r="V643" i="42"/>
  <c r="R643" i="42"/>
  <c r="V642" i="42"/>
  <c r="R642" i="42"/>
  <c r="V641" i="42"/>
  <c r="R641" i="42"/>
  <c r="M641" i="42"/>
  <c r="V640" i="42"/>
  <c r="R640" i="42"/>
  <c r="V639" i="42"/>
  <c r="R639" i="42"/>
  <c r="V638" i="42"/>
  <c r="R638" i="42"/>
  <c r="V637" i="42"/>
  <c r="R637" i="42"/>
  <c r="V636" i="42"/>
  <c r="R636" i="42"/>
  <c r="J636" i="42"/>
  <c r="V635" i="42"/>
  <c r="R635" i="42"/>
  <c r="J635" i="42"/>
  <c r="V634" i="42"/>
  <c r="R634" i="42"/>
  <c r="A634" i="42"/>
  <c r="A635" i="42" s="1"/>
  <c r="A636" i="42" s="1"/>
  <c r="A637" i="42" s="1"/>
  <c r="A638" i="42" s="1"/>
  <c r="A639" i="42" s="1"/>
  <c r="A640" i="42" s="1"/>
  <c r="A641" i="42" s="1"/>
  <c r="A642" i="42" s="1"/>
  <c r="A643" i="42" s="1"/>
  <c r="A644" i="42" s="1"/>
  <c r="A645" i="42" s="1"/>
  <c r="A646" i="42" s="1"/>
  <c r="A647" i="42" s="1"/>
  <c r="A648" i="42" s="1"/>
  <c r="A649" i="42" s="1"/>
  <c r="A650" i="42" s="1"/>
  <c r="A651" i="42" s="1"/>
  <c r="A652" i="42" s="1"/>
  <c r="A653" i="42" s="1"/>
  <c r="A654" i="42" s="1"/>
  <c r="A655" i="42" s="1"/>
  <c r="A656" i="42" s="1"/>
  <c r="A657" i="42" s="1"/>
  <c r="A658" i="42" s="1"/>
  <c r="A659" i="42" s="1"/>
  <c r="A660" i="42" s="1"/>
  <c r="A661" i="42" s="1"/>
  <c r="A662" i="42" s="1"/>
  <c r="A663" i="42" s="1"/>
  <c r="A664" i="42" s="1"/>
  <c r="A665" i="42" s="1"/>
  <c r="A666" i="42" s="1"/>
  <c r="V633" i="42"/>
  <c r="R633" i="42"/>
  <c r="M633" i="42"/>
  <c r="J633" i="42"/>
  <c r="V630" i="42"/>
  <c r="R630" i="42"/>
  <c r="V629" i="42"/>
  <c r="R629" i="42"/>
  <c r="V628" i="42"/>
  <c r="R628" i="42"/>
  <c r="V627" i="42"/>
  <c r="R627" i="42"/>
  <c r="V626" i="42"/>
  <c r="R626" i="42"/>
  <c r="V625" i="42"/>
  <c r="R625" i="42"/>
  <c r="M625" i="42"/>
  <c r="J625" i="42"/>
  <c r="V624" i="42"/>
  <c r="R624" i="42"/>
  <c r="V623" i="42"/>
  <c r="R623" i="42"/>
  <c r="V622" i="42"/>
  <c r="R622" i="42"/>
  <c r="V621" i="42"/>
  <c r="R621" i="42"/>
  <c r="V620" i="42"/>
  <c r="R620" i="42"/>
  <c r="V619" i="42"/>
  <c r="R619" i="42"/>
  <c r="M619" i="42"/>
  <c r="J619" i="42"/>
  <c r="V618" i="42"/>
  <c r="R618" i="42"/>
  <c r="V617" i="42"/>
  <c r="R617" i="42"/>
  <c r="V616" i="42"/>
  <c r="R616" i="42"/>
  <c r="V615" i="42"/>
  <c r="R615" i="42"/>
  <c r="V614" i="42"/>
  <c r="R614" i="42"/>
  <c r="V613" i="42"/>
  <c r="R613" i="42"/>
  <c r="M613" i="42"/>
  <c r="J613" i="42"/>
  <c r="V612" i="42"/>
  <c r="R612" i="42"/>
  <c r="V611" i="42"/>
  <c r="R611" i="42"/>
  <c r="V610" i="42"/>
  <c r="R610" i="42"/>
  <c r="V609" i="42"/>
  <c r="R609" i="42"/>
  <c r="V608" i="42"/>
  <c r="R608" i="42"/>
  <c r="V607" i="42"/>
  <c r="R607" i="42"/>
  <c r="M607" i="42"/>
  <c r="J607" i="42"/>
  <c r="V606" i="42"/>
  <c r="R606" i="42"/>
  <c r="V605" i="42"/>
  <c r="R605" i="42"/>
  <c r="A605" i="42"/>
  <c r="A606" i="42" s="1"/>
  <c r="A607" i="42" s="1"/>
  <c r="A608" i="42" s="1"/>
  <c r="A609" i="42" s="1"/>
  <c r="A610" i="42" s="1"/>
  <c r="A611" i="42" s="1"/>
  <c r="A612" i="42" s="1"/>
  <c r="A613" i="42" s="1"/>
  <c r="A614" i="42" s="1"/>
  <c r="A615" i="42" s="1"/>
  <c r="A616" i="42" s="1"/>
  <c r="A617" i="42" s="1"/>
  <c r="A618" i="42" s="1"/>
  <c r="A619" i="42" s="1"/>
  <c r="A620" i="42" s="1"/>
  <c r="A621" i="42" s="1"/>
  <c r="A622" i="42" s="1"/>
  <c r="A623" i="42" s="1"/>
  <c r="A624" i="42" s="1"/>
  <c r="A625" i="42" s="1"/>
  <c r="A626" i="42" s="1"/>
  <c r="A627" i="42" s="1"/>
  <c r="A628" i="42" s="1"/>
  <c r="A629" i="42" s="1"/>
  <c r="A630" i="42" s="1"/>
  <c r="V604" i="42"/>
  <c r="R604" i="42"/>
  <c r="V601" i="42"/>
  <c r="R601" i="42"/>
  <c r="V600" i="42"/>
  <c r="R600" i="42"/>
  <c r="V599" i="42"/>
  <c r="R599" i="42"/>
  <c r="V598" i="42"/>
  <c r="R598" i="42"/>
  <c r="V597" i="42"/>
  <c r="R597" i="42"/>
  <c r="M597" i="42"/>
  <c r="J597" i="42"/>
  <c r="V596" i="42"/>
  <c r="R596" i="42"/>
  <c r="M596" i="42"/>
  <c r="N596" i="42" s="1"/>
  <c r="V595" i="42"/>
  <c r="R595" i="42"/>
  <c r="V594" i="42"/>
  <c r="R594" i="42"/>
  <c r="V593" i="42"/>
  <c r="R593" i="42"/>
  <c r="V592" i="42"/>
  <c r="R592" i="42"/>
  <c r="V591" i="42"/>
  <c r="R591" i="42"/>
  <c r="V590" i="42"/>
  <c r="R590" i="42"/>
  <c r="M590" i="42"/>
  <c r="N590" i="42" s="1"/>
  <c r="V589" i="42"/>
  <c r="R589" i="42"/>
  <c r="V588" i="42"/>
  <c r="R588" i="42"/>
  <c r="A588" i="42"/>
  <c r="A589" i="42" s="1"/>
  <c r="A590" i="42" s="1"/>
  <c r="A591" i="42" s="1"/>
  <c r="A592" i="42" s="1"/>
  <c r="A593" i="42" s="1"/>
  <c r="A594" i="42" s="1"/>
  <c r="A595" i="42" s="1"/>
  <c r="A596" i="42" s="1"/>
  <c r="A597" i="42" s="1"/>
  <c r="A598" i="42" s="1"/>
  <c r="A599" i="42" s="1"/>
  <c r="A600" i="42" s="1"/>
  <c r="A601" i="42" s="1"/>
  <c r="V587" i="42"/>
  <c r="R587" i="42"/>
  <c r="V584" i="42"/>
  <c r="R584" i="42"/>
  <c r="M584" i="42"/>
  <c r="N584" i="42" s="1"/>
  <c r="V583" i="42"/>
  <c r="R583" i="42"/>
  <c r="V582" i="42"/>
  <c r="R582" i="42"/>
  <c r="V581" i="42"/>
  <c r="R581" i="42"/>
  <c r="V580" i="42"/>
  <c r="R580" i="42"/>
  <c r="V579" i="42"/>
  <c r="R579" i="42"/>
  <c r="M579" i="42"/>
  <c r="N579" i="42" s="1"/>
  <c r="V578" i="42"/>
  <c r="R578" i="42"/>
  <c r="V577" i="42"/>
  <c r="R577" i="42"/>
  <c r="V576" i="42"/>
  <c r="R576" i="42"/>
  <c r="M576" i="42"/>
  <c r="N576" i="42" s="1"/>
  <c r="V575" i="42"/>
  <c r="R575" i="42"/>
  <c r="V574" i="42"/>
  <c r="R574" i="42"/>
  <c r="M574" i="42"/>
  <c r="N574" i="42" s="1"/>
  <c r="V573" i="42"/>
  <c r="R573" i="42"/>
  <c r="V572" i="42"/>
  <c r="R572" i="42"/>
  <c r="V571" i="42"/>
  <c r="R571" i="42"/>
  <c r="M571" i="42"/>
  <c r="V570" i="42"/>
  <c r="R570" i="42"/>
  <c r="V569" i="42"/>
  <c r="R569" i="42"/>
  <c r="V568" i="42"/>
  <c r="R568" i="42"/>
  <c r="V567" i="42"/>
  <c r="R567" i="42"/>
  <c r="J567" i="42"/>
  <c r="V566" i="42"/>
  <c r="R566" i="42"/>
  <c r="J566" i="42"/>
  <c r="V565" i="42"/>
  <c r="R565" i="42"/>
  <c r="M565" i="42"/>
  <c r="J565" i="42"/>
  <c r="V564" i="42"/>
  <c r="R564" i="42"/>
  <c r="V563" i="42"/>
  <c r="R563" i="42"/>
  <c r="V562" i="42"/>
  <c r="R562" i="42"/>
  <c r="V561" i="42"/>
  <c r="R561" i="42"/>
  <c r="M561" i="42"/>
  <c r="J561" i="42"/>
  <c r="V560" i="42"/>
  <c r="R560" i="42"/>
  <c r="V559" i="42"/>
  <c r="R559" i="42"/>
  <c r="V558" i="42"/>
  <c r="R558" i="42"/>
  <c r="V557" i="42"/>
  <c r="R557" i="42"/>
  <c r="V556" i="42"/>
  <c r="R556" i="42"/>
  <c r="V555" i="42"/>
  <c r="R555" i="42"/>
  <c r="A555" i="42"/>
  <c r="A556" i="42" s="1"/>
  <c r="A557" i="42" s="1"/>
  <c r="A558" i="42" s="1"/>
  <c r="A559" i="42" s="1"/>
  <c r="A560" i="42" s="1"/>
  <c r="A561" i="42" s="1"/>
  <c r="A562" i="42" s="1"/>
  <c r="A563" i="42" s="1"/>
  <c r="A564" i="42" s="1"/>
  <c r="A565" i="42" s="1"/>
  <c r="A566" i="42" s="1"/>
  <c r="A567" i="42" s="1"/>
  <c r="A568" i="42" s="1"/>
  <c r="A569" i="42" s="1"/>
  <c r="A570" i="42" s="1"/>
  <c r="A571" i="42" s="1"/>
  <c r="A572" i="42" s="1"/>
  <c r="A573" i="42" s="1"/>
  <c r="A574" i="42" s="1"/>
  <c r="A575" i="42" s="1"/>
  <c r="A576" i="42" s="1"/>
  <c r="A577" i="42" s="1"/>
  <c r="A578" i="42" s="1"/>
  <c r="A579" i="42" s="1"/>
  <c r="A580" i="42" s="1"/>
  <c r="A581" i="42" s="1"/>
  <c r="A582" i="42" s="1"/>
  <c r="A583" i="42" s="1"/>
  <c r="A584" i="42" s="1"/>
  <c r="V554" i="42"/>
  <c r="R554" i="42"/>
  <c r="M554" i="42"/>
  <c r="J554" i="42"/>
  <c r="V551" i="42"/>
  <c r="R551" i="42"/>
  <c r="V550" i="42"/>
  <c r="R550" i="42"/>
  <c r="M550" i="42"/>
  <c r="J550" i="42"/>
  <c r="V549" i="42"/>
  <c r="R549" i="42"/>
  <c r="V548" i="42"/>
  <c r="R548" i="42"/>
  <c r="V547" i="42"/>
  <c r="R547" i="42"/>
  <c r="V546" i="42"/>
  <c r="R546" i="42"/>
  <c r="V545" i="42"/>
  <c r="R545" i="42"/>
  <c r="V544" i="42"/>
  <c r="R544" i="42"/>
  <c r="V543" i="42"/>
  <c r="R543" i="42"/>
  <c r="V542" i="42"/>
  <c r="R542" i="42"/>
  <c r="V541" i="42"/>
  <c r="R541" i="42"/>
  <c r="V540" i="42"/>
  <c r="R540" i="42"/>
  <c r="V539" i="42"/>
  <c r="R539" i="42"/>
  <c r="M539" i="42"/>
  <c r="J539" i="42"/>
  <c r="V538" i="42"/>
  <c r="R538" i="42"/>
  <c r="V537" i="42"/>
  <c r="R537" i="42"/>
  <c r="V536" i="42"/>
  <c r="R536" i="42"/>
  <c r="V535" i="42"/>
  <c r="R535" i="42"/>
  <c r="V534" i="42"/>
  <c r="R534" i="42"/>
  <c r="M534" i="42"/>
  <c r="J534" i="42"/>
  <c r="V533" i="42"/>
  <c r="R533" i="42"/>
  <c r="V532" i="42"/>
  <c r="R532" i="42"/>
  <c r="V531" i="42"/>
  <c r="R531" i="42"/>
  <c r="V530" i="42"/>
  <c r="R530" i="42"/>
  <c r="V529" i="42"/>
  <c r="R529" i="42"/>
  <c r="V528" i="42"/>
  <c r="R528" i="42"/>
  <c r="M528" i="42"/>
  <c r="J528" i="42"/>
  <c r="V527" i="42"/>
  <c r="R527" i="42"/>
  <c r="V526" i="42"/>
  <c r="R526" i="42"/>
  <c r="V525" i="42"/>
  <c r="R525" i="42"/>
  <c r="A525" i="42"/>
  <c r="A526" i="42" s="1"/>
  <c r="A527" i="42" s="1"/>
  <c r="A528" i="42" s="1"/>
  <c r="A529" i="42" s="1"/>
  <c r="A530" i="42" s="1"/>
  <c r="A531" i="42" s="1"/>
  <c r="A532" i="42" s="1"/>
  <c r="A533" i="42" s="1"/>
  <c r="A534" i="42" s="1"/>
  <c r="A535" i="42" s="1"/>
  <c r="A536" i="42" s="1"/>
  <c r="A537" i="42" s="1"/>
  <c r="A538" i="42" s="1"/>
  <c r="A539" i="42" s="1"/>
  <c r="A540" i="42" s="1"/>
  <c r="A541" i="42" s="1"/>
  <c r="A542" i="42" s="1"/>
  <c r="A543" i="42" s="1"/>
  <c r="A544" i="42" s="1"/>
  <c r="A545" i="42" s="1"/>
  <c r="A546" i="42" s="1"/>
  <c r="A547" i="42" s="1"/>
  <c r="A548" i="42" s="1"/>
  <c r="A549" i="42" s="1"/>
  <c r="A550" i="42" s="1"/>
  <c r="A551" i="42" s="1"/>
  <c r="V524" i="42"/>
  <c r="R524" i="42"/>
  <c r="V521" i="42"/>
  <c r="V520" i="42"/>
  <c r="V519" i="42"/>
  <c r="V518" i="42"/>
  <c r="V517" i="42"/>
  <c r="V516" i="42"/>
  <c r="V515" i="42"/>
  <c r="M515" i="42"/>
  <c r="N515" i="42" s="1"/>
  <c r="V514" i="42"/>
  <c r="V513" i="42"/>
  <c r="V512" i="42"/>
  <c r="A512" i="42"/>
  <c r="A513" i="42" s="1"/>
  <c r="A514" i="42" s="1"/>
  <c r="A515" i="42" s="1"/>
  <c r="A516" i="42" s="1"/>
  <c r="A517" i="42" s="1"/>
  <c r="A518" i="42" s="1"/>
  <c r="A519" i="42" s="1"/>
  <c r="A520" i="42" s="1"/>
  <c r="A521" i="42" s="1"/>
  <c r="V511" i="42"/>
  <c r="V508" i="42"/>
  <c r="R508" i="42"/>
  <c r="M508" i="42"/>
  <c r="J508" i="42"/>
  <c r="V507" i="42"/>
  <c r="R507" i="42"/>
  <c r="M507" i="42"/>
  <c r="J507" i="42"/>
  <c r="V506" i="42"/>
  <c r="R506" i="42"/>
  <c r="V505" i="42"/>
  <c r="R505" i="42"/>
  <c r="M505" i="42"/>
  <c r="J505" i="42"/>
  <c r="V504" i="42"/>
  <c r="R504" i="42"/>
  <c r="V503" i="42"/>
  <c r="R503" i="42"/>
  <c r="M503" i="42"/>
  <c r="J503" i="42"/>
  <c r="V502" i="42"/>
  <c r="R502" i="42"/>
  <c r="M502" i="42"/>
  <c r="V501" i="42"/>
  <c r="R501" i="42"/>
  <c r="J501" i="42"/>
  <c r="V500" i="42"/>
  <c r="R500" i="42"/>
  <c r="V499" i="42"/>
  <c r="R499" i="42"/>
  <c r="M499" i="42"/>
  <c r="V498" i="42"/>
  <c r="R498" i="42"/>
  <c r="M498" i="42"/>
  <c r="J498" i="42"/>
  <c r="V497" i="42"/>
  <c r="R497" i="42"/>
  <c r="M497" i="42"/>
  <c r="J497" i="42"/>
  <c r="V496" i="42"/>
  <c r="R496" i="42"/>
  <c r="V495" i="42"/>
  <c r="R495" i="42"/>
  <c r="M495" i="42"/>
  <c r="J495" i="42"/>
  <c r="V494" i="42"/>
  <c r="R494" i="42"/>
  <c r="V493" i="42"/>
  <c r="R493" i="42"/>
  <c r="V492" i="42"/>
  <c r="R492" i="42"/>
  <c r="M492" i="42"/>
  <c r="J492" i="42"/>
  <c r="V491" i="42"/>
  <c r="R491" i="42"/>
  <c r="V490" i="42"/>
  <c r="R490" i="42"/>
  <c r="V489" i="42"/>
  <c r="R489" i="42"/>
  <c r="V488" i="42"/>
  <c r="R488" i="42"/>
  <c r="V487" i="42"/>
  <c r="R487" i="42"/>
  <c r="A487" i="42"/>
  <c r="A488" i="42" s="1"/>
  <c r="A489" i="42" s="1"/>
  <c r="A490" i="42" s="1"/>
  <c r="A491" i="42" s="1"/>
  <c r="A492" i="42" s="1"/>
  <c r="A493" i="42" s="1"/>
  <c r="A494" i="42" s="1"/>
  <c r="A495" i="42" s="1"/>
  <c r="A496" i="42" s="1"/>
  <c r="A497" i="42" s="1"/>
  <c r="A498" i="42" s="1"/>
  <c r="A499" i="42" s="1"/>
  <c r="A500" i="42" s="1"/>
  <c r="A501" i="42" s="1"/>
  <c r="A502" i="42" s="1"/>
  <c r="A503" i="42" s="1"/>
  <c r="A504" i="42" s="1"/>
  <c r="A505" i="42" s="1"/>
  <c r="A506" i="42" s="1"/>
  <c r="A507" i="42" s="1"/>
  <c r="A508" i="42" s="1"/>
  <c r="V486" i="42"/>
  <c r="R486" i="42"/>
  <c r="V483" i="42"/>
  <c r="R483" i="42"/>
  <c r="M483" i="42"/>
  <c r="V482" i="42"/>
  <c r="R482" i="42"/>
  <c r="M482" i="42"/>
  <c r="V481" i="42"/>
  <c r="R481" i="42"/>
  <c r="J481" i="42"/>
  <c r="V480" i="42"/>
  <c r="R480" i="42"/>
  <c r="V479" i="42"/>
  <c r="R479" i="42"/>
  <c r="M479" i="42"/>
  <c r="J479" i="42"/>
  <c r="V478" i="42"/>
  <c r="R478" i="42"/>
  <c r="V477" i="42"/>
  <c r="R477" i="42"/>
  <c r="V476" i="42"/>
  <c r="R476" i="42"/>
  <c r="V475" i="42"/>
  <c r="R475" i="42"/>
  <c r="V474" i="42"/>
  <c r="R474" i="42"/>
  <c r="V473" i="42"/>
  <c r="R473" i="42"/>
  <c r="V472" i="42"/>
  <c r="R472" i="42"/>
  <c r="V471" i="42"/>
  <c r="R471" i="42"/>
  <c r="M471" i="42"/>
  <c r="N471" i="42" s="1"/>
  <c r="V470" i="42"/>
  <c r="R470" i="42"/>
  <c r="V469" i="42"/>
  <c r="R469" i="42"/>
  <c r="M469" i="42"/>
  <c r="V468" i="42"/>
  <c r="R468" i="42"/>
  <c r="J468" i="42"/>
  <c r="V467" i="42"/>
  <c r="R467" i="42"/>
  <c r="J467" i="42"/>
  <c r="V466" i="42"/>
  <c r="R466" i="42"/>
  <c r="V465" i="42"/>
  <c r="R465" i="42"/>
  <c r="V464" i="42"/>
  <c r="R464" i="42"/>
  <c r="V463" i="42"/>
  <c r="R463" i="42"/>
  <c r="V462" i="42"/>
  <c r="R462" i="42"/>
  <c r="M462" i="42"/>
  <c r="J462" i="42"/>
  <c r="V461" i="42"/>
  <c r="R461" i="42"/>
  <c r="V460" i="42"/>
  <c r="R460" i="42"/>
  <c r="V459" i="42"/>
  <c r="R459" i="42"/>
  <c r="V458" i="42"/>
  <c r="R458" i="42"/>
  <c r="M458" i="42"/>
  <c r="J458" i="42"/>
  <c r="V457" i="42"/>
  <c r="R457" i="42"/>
  <c r="M457" i="42"/>
  <c r="V456" i="42"/>
  <c r="R456" i="42"/>
  <c r="J456" i="42"/>
  <c r="V455" i="42"/>
  <c r="R455" i="42"/>
  <c r="M455" i="42"/>
  <c r="J455" i="42"/>
  <c r="A455" i="42"/>
  <c r="A456" i="42" s="1"/>
  <c r="A457" i="42" s="1"/>
  <c r="A458" i="42" s="1"/>
  <c r="A459" i="42" s="1"/>
  <c r="A460" i="42" s="1"/>
  <c r="A461" i="42" s="1"/>
  <c r="A462" i="42" s="1"/>
  <c r="A463" i="42" s="1"/>
  <c r="A464" i="42" s="1"/>
  <c r="A465" i="42" s="1"/>
  <c r="A466" i="42" s="1"/>
  <c r="A467" i="42" s="1"/>
  <c r="A468" i="42" s="1"/>
  <c r="A469" i="42" s="1"/>
  <c r="A470" i="42" s="1"/>
  <c r="A471" i="42" s="1"/>
  <c r="A472" i="42" s="1"/>
  <c r="A473" i="42" s="1"/>
  <c r="A474" i="42" s="1"/>
  <c r="A475" i="42" s="1"/>
  <c r="A476" i="42" s="1"/>
  <c r="A477" i="42" s="1"/>
  <c r="A478" i="42" s="1"/>
  <c r="A479" i="42" s="1"/>
  <c r="A480" i="42" s="1"/>
  <c r="A481" i="42" s="1"/>
  <c r="A482" i="42" s="1"/>
  <c r="A483" i="42" s="1"/>
  <c r="V454" i="42"/>
  <c r="R454" i="42"/>
  <c r="M454" i="42"/>
  <c r="V451" i="42"/>
  <c r="R451" i="42"/>
  <c r="M451" i="42"/>
  <c r="N451" i="42" s="1"/>
  <c r="V450" i="42"/>
  <c r="R450" i="42"/>
  <c r="V449" i="42"/>
  <c r="R449" i="42"/>
  <c r="V448" i="42"/>
  <c r="R448" i="42"/>
  <c r="M448" i="42"/>
  <c r="V447" i="42"/>
  <c r="R447" i="42"/>
  <c r="J447" i="42"/>
  <c r="V446" i="42"/>
  <c r="R446" i="42"/>
  <c r="V445" i="42"/>
  <c r="R445" i="42"/>
  <c r="V444" i="42"/>
  <c r="R444" i="42"/>
  <c r="A444" i="42"/>
  <c r="A445" i="42" s="1"/>
  <c r="A446" i="42" s="1"/>
  <c r="A447" i="42" s="1"/>
  <c r="A448" i="42" s="1"/>
  <c r="A449" i="42" s="1"/>
  <c r="A450" i="42" s="1"/>
  <c r="A451" i="42" s="1"/>
  <c r="V443" i="42"/>
  <c r="R443" i="42"/>
  <c r="Q14" i="40"/>
  <c r="N14" i="40"/>
  <c r="M14" i="40"/>
  <c r="R785" i="42" l="1"/>
  <c r="R39" i="43" s="1"/>
  <c r="S39" i="43" s="1"/>
  <c r="R788" i="42"/>
  <c r="R41" i="43" s="1"/>
  <c r="S41" i="43" s="1"/>
  <c r="R783" i="42"/>
  <c r="R37" i="43" s="1"/>
  <c r="S37" i="43" s="1"/>
  <c r="R787" i="42"/>
  <c r="R40" i="43" s="1"/>
  <c r="S40" i="43" s="1"/>
  <c r="R784" i="42"/>
  <c r="R38" i="43" s="1"/>
  <c r="S38" i="43" s="1"/>
  <c r="R781" i="42"/>
  <c r="R36" i="43" s="1"/>
  <c r="S36" i="43" s="1"/>
  <c r="N61" i="42"/>
  <c r="N170" i="42"/>
  <c r="AH214" i="42"/>
  <c r="N294" i="42"/>
  <c r="R294" i="42" s="1"/>
  <c r="N48" i="42"/>
  <c r="AF48" i="42"/>
  <c r="N57" i="42"/>
  <c r="AF57" i="42"/>
  <c r="N23" i="42"/>
  <c r="AF23" i="42"/>
  <c r="N37" i="42"/>
  <c r="AF37" i="42"/>
  <c r="N39" i="42"/>
  <c r="AF39" i="42"/>
  <c r="N41" i="42"/>
  <c r="AF41" i="42"/>
  <c r="N44" i="42"/>
  <c r="AF44" i="42"/>
  <c r="N53" i="42"/>
  <c r="AF53" i="42"/>
  <c r="N334" i="42"/>
  <c r="N17" i="42"/>
  <c r="N249" i="42"/>
  <c r="V249" i="42" s="1"/>
  <c r="N277" i="42"/>
  <c r="V277" i="42" s="1"/>
  <c r="N291" i="42"/>
  <c r="R291" i="42" s="1"/>
  <c r="N176" i="42"/>
  <c r="N178" i="42"/>
  <c r="N252" i="42"/>
  <c r="R252" i="42" s="1"/>
  <c r="N256" i="42"/>
  <c r="V256" i="42" s="1"/>
  <c r="N259" i="42"/>
  <c r="V259" i="42" s="1"/>
  <c r="N266" i="42"/>
  <c r="V266" i="42" s="1"/>
  <c r="N280" i="42"/>
  <c r="R280" i="42" s="1"/>
  <c r="N319" i="42"/>
  <c r="R319" i="42" s="1"/>
  <c r="N325" i="42"/>
  <c r="R325" i="42" s="1"/>
  <c r="N263" i="42"/>
  <c r="R263" i="42" s="1"/>
  <c r="N305" i="42"/>
  <c r="V305" i="42" s="1"/>
  <c r="N308" i="42"/>
  <c r="R308" i="42" s="1"/>
  <c r="N315" i="42"/>
  <c r="V315" i="42" s="1"/>
  <c r="N68" i="42"/>
  <c r="N78" i="42"/>
  <c r="N141" i="42"/>
  <c r="N166" i="42"/>
  <c r="V166" i="42" s="1"/>
  <c r="N174" i="42"/>
  <c r="N187" i="42"/>
  <c r="N238" i="42"/>
  <c r="V238" i="42" s="1"/>
  <c r="N312" i="42"/>
  <c r="V312" i="42" s="1"/>
  <c r="N242" i="42"/>
  <c r="R242" i="42" s="1"/>
  <c r="N245" i="42"/>
  <c r="V245" i="42" s="1"/>
  <c r="N284" i="42"/>
  <c r="V284" i="42" s="1"/>
  <c r="N287" i="42"/>
  <c r="V287" i="42" s="1"/>
  <c r="N298" i="42"/>
  <c r="V298" i="42" s="1"/>
  <c r="N301" i="42"/>
  <c r="N168" i="42"/>
  <c r="V168" i="42" s="1"/>
  <c r="N172" i="42"/>
  <c r="N273" i="42"/>
  <c r="N109" i="42"/>
  <c r="N270" i="42"/>
  <c r="V321" i="42"/>
  <c r="R321" i="42"/>
  <c r="V294" i="42"/>
  <c r="N706" i="42"/>
  <c r="N641" i="42"/>
  <c r="N502" i="42"/>
  <c r="N457" i="42"/>
  <c r="N469" i="42"/>
  <c r="N571" i="42"/>
  <c r="N448" i="42"/>
  <c r="N482" i="42"/>
  <c r="N709" i="42"/>
  <c r="R249" i="42" l="1"/>
  <c r="R277" i="42"/>
  <c r="V242" i="42"/>
  <c r="R298" i="42"/>
  <c r="R245" i="42"/>
  <c r="R266" i="42"/>
  <c r="V263" i="42"/>
  <c r="R305" i="42"/>
  <c r="R238" i="42"/>
  <c r="V319" i="42"/>
  <c r="R315" i="42"/>
  <c r="R259" i="42"/>
  <c r="V291" i="42"/>
  <c r="R312" i="42"/>
  <c r="R284" i="42"/>
  <c r="R256" i="42"/>
  <c r="V252" i="42"/>
  <c r="V308" i="42"/>
  <c r="V280" i="42"/>
  <c r="V325" i="42"/>
  <c r="R287" i="42"/>
  <c r="R168" i="42"/>
  <c r="R166" i="42"/>
  <c r="R790" i="42" s="1"/>
  <c r="R43" i="43" s="1"/>
  <c r="S43" i="43" s="1"/>
  <c r="V273" i="42"/>
  <c r="R273" i="42"/>
  <c r="V301" i="42"/>
  <c r="R301" i="42"/>
  <c r="V270" i="42"/>
  <c r="V756" i="42" s="1"/>
  <c r="R270" i="42"/>
  <c r="Q11" i="40"/>
  <c r="M11" i="40"/>
  <c r="R58" i="43" l="1"/>
  <c r="S58" i="43" s="1"/>
  <c r="AH168" i="42"/>
  <c r="AH321" i="42"/>
  <c r="AI196" i="42"/>
  <c r="AH649" i="42"/>
  <c r="AI641" i="42"/>
  <c r="AH657" i="42"/>
  <c r="R756" i="42"/>
  <c r="R760" i="42" s="1"/>
  <c r="N11" i="40"/>
  <c r="Q17" i="40"/>
  <c r="R792" i="42" l="1"/>
  <c r="R17" i="40"/>
  <c r="M17" i="40"/>
  <c r="R761" i="42" l="1"/>
  <c r="R763" i="42" s="1"/>
  <c r="R7" i="43"/>
  <c r="S7" i="43" l="1"/>
  <c r="S63" i="43" s="1"/>
  <c r="R63" i="43"/>
  <c r="V63" i="4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Himal Kosala</author>
  </authors>
  <commentList>
    <comment ref="S236" authorId="0" shapeId="0" xr:uid="{BF685AFB-B382-4684-863E-D0771B8382A6}">
      <text>
        <r>
          <rPr>
            <b/>
            <sz val="9"/>
            <color indexed="81"/>
            <rFont val="Tahoma"/>
            <charset val="1"/>
          </rPr>
          <t>Himal Kosala:</t>
        </r>
        <r>
          <rPr>
            <sz val="9"/>
            <color indexed="81"/>
            <rFont val="Tahoma"/>
            <charset val="1"/>
          </rPr>
          <t xml:space="preserve">
Check this material
</t>
        </r>
      </text>
    </comment>
  </commentList>
</comments>
</file>

<file path=xl/sharedStrings.xml><?xml version="1.0" encoding="utf-8"?>
<sst xmlns="http://schemas.openxmlformats.org/spreadsheetml/2006/main" count="6160" uniqueCount="328">
  <si>
    <t>Project:</t>
  </si>
  <si>
    <t>Client:</t>
  </si>
  <si>
    <t>No.</t>
  </si>
  <si>
    <t>Location</t>
  </si>
  <si>
    <t>Sides</t>
  </si>
  <si>
    <t>Rate (AED)</t>
  </si>
  <si>
    <t>Total (AED)</t>
  </si>
  <si>
    <t xml:space="preserve">Period of Completed Works: </t>
  </si>
  <si>
    <t>Nos</t>
  </si>
  <si>
    <t>Penetrant Type</t>
  </si>
  <si>
    <t>Penetrant Size (in meter)</t>
  </si>
  <si>
    <t>SquareMeters</t>
  </si>
  <si>
    <t>Opening Size (in meter)</t>
  </si>
  <si>
    <t>2"</t>
  </si>
  <si>
    <t>Level</t>
  </si>
  <si>
    <t>duct</t>
  </si>
  <si>
    <t>CHW pipe</t>
  </si>
  <si>
    <t>3"</t>
  </si>
  <si>
    <t>fire fighting pipe</t>
  </si>
  <si>
    <t>1"</t>
  </si>
  <si>
    <t xml:space="preserve">Summary of Completed Firestopping Works </t>
  </si>
  <si>
    <t>6"</t>
  </si>
  <si>
    <t>Khansaheb Civil Engineering</t>
  </si>
  <si>
    <t>Remarks</t>
  </si>
  <si>
    <t>Grand Total</t>
  </si>
  <si>
    <t>conduit pipe</t>
  </si>
  <si>
    <t>PPR pipe</t>
  </si>
  <si>
    <t>PVC pipe</t>
  </si>
  <si>
    <t>opening</t>
  </si>
  <si>
    <t>4"</t>
  </si>
  <si>
    <t>cable tray</t>
  </si>
  <si>
    <t>CDP pipe</t>
  </si>
  <si>
    <t>cable trunking</t>
  </si>
  <si>
    <t>0.5"</t>
  </si>
  <si>
    <t>MEP</t>
  </si>
  <si>
    <t>5"</t>
  </si>
  <si>
    <t>1.5"</t>
  </si>
  <si>
    <t>Period of Completed Works:</t>
  </si>
  <si>
    <t>Summary of Completed Firestopping Works (Construction Joints)</t>
  </si>
  <si>
    <t>Type</t>
  </si>
  <si>
    <t>Joint Size (in meter)</t>
  </si>
  <si>
    <t>Head of wall joint</t>
  </si>
  <si>
    <t>@</t>
  </si>
  <si>
    <t>Dorchester Collection Dubai - Hotel &amp; Residences | OMNIYAT</t>
  </si>
  <si>
    <t>Level 24</t>
  </si>
  <si>
    <t>Joints</t>
  </si>
  <si>
    <t>Total</t>
  </si>
  <si>
    <t>Diffirence</t>
  </si>
  <si>
    <t>FS709</t>
  </si>
  <si>
    <t>FS702/FB750</t>
  </si>
  <si>
    <t>FS702</t>
  </si>
  <si>
    <t>FS702/FP302</t>
  </si>
  <si>
    <t>WIR No.</t>
  </si>
  <si>
    <t>Hotel</t>
  </si>
  <si>
    <t>QTY</t>
  </si>
  <si>
    <t>Hotel / Residence</t>
  </si>
  <si>
    <t>Level 22</t>
  </si>
  <si>
    <t>Level 23</t>
  </si>
  <si>
    <t>Lobby</t>
  </si>
  <si>
    <t>8"</t>
  </si>
  <si>
    <t>WIR List as per SOS</t>
  </si>
  <si>
    <t>all mortar openings priced by sqm diff</t>
  </si>
  <si>
    <t>Sos Number</t>
  </si>
  <si>
    <t>Serial No</t>
  </si>
  <si>
    <t>Residence</t>
  </si>
  <si>
    <t>Ground Level</t>
  </si>
  <si>
    <t>Ball Room</t>
  </si>
  <si>
    <t>Level 01</t>
  </si>
  <si>
    <t>October 2022 - Hotel</t>
  </si>
  <si>
    <t>Sheet 61920</t>
  </si>
  <si>
    <t>WIR - 01191</t>
  </si>
  <si>
    <t>WIR - 01192</t>
  </si>
  <si>
    <t>Plant Room</t>
  </si>
  <si>
    <t>Sheet 61918</t>
  </si>
  <si>
    <t>Sheet 61919</t>
  </si>
  <si>
    <t>October 2022 - Residence</t>
  </si>
  <si>
    <t>WIR - 01416</t>
  </si>
  <si>
    <t>Level 09</t>
  </si>
  <si>
    <t>Corridor</t>
  </si>
  <si>
    <t>Staircase</t>
  </si>
  <si>
    <t>High level</t>
  </si>
  <si>
    <t>7"</t>
  </si>
  <si>
    <t>Sheet 61933</t>
  </si>
  <si>
    <t>WIR - 01254</t>
  </si>
  <si>
    <t>Corridor MEP</t>
  </si>
  <si>
    <t>cable pipe</t>
  </si>
  <si>
    <t>Entry door</t>
  </si>
  <si>
    <t>Sheet 61926</t>
  </si>
  <si>
    <t>Housekeeping</t>
  </si>
  <si>
    <t>Water M. Room</t>
  </si>
  <si>
    <t>10"</t>
  </si>
  <si>
    <t>Sheet 61927</t>
  </si>
  <si>
    <t>Sheet 61928</t>
  </si>
  <si>
    <t>Sheet 61922</t>
  </si>
  <si>
    <t>WIR - 01253</t>
  </si>
  <si>
    <t>Sheet 61923</t>
  </si>
  <si>
    <t>Outer Sleeve</t>
  </si>
  <si>
    <t>Sheet 62251</t>
  </si>
  <si>
    <t>Sheet 62252</t>
  </si>
  <si>
    <t>October 2022 - Hotel - Outer Sleeve</t>
  </si>
  <si>
    <t>Level 08</t>
  </si>
  <si>
    <t>WIR - 00175</t>
  </si>
  <si>
    <t>WIR - 00176</t>
  </si>
  <si>
    <t>Corridor Out. Sleeve</t>
  </si>
  <si>
    <t>Sheet 61930</t>
  </si>
  <si>
    <t>Sheet 61925</t>
  </si>
  <si>
    <t xml:space="preserve">October 2022 - Hotel  </t>
  </si>
  <si>
    <t>Sheet  61924</t>
  </si>
  <si>
    <t>Sheet  61929</t>
  </si>
  <si>
    <t>FS709/FB750</t>
  </si>
  <si>
    <t>FS702/FP302/FB750</t>
  </si>
  <si>
    <t>October 2022</t>
  </si>
  <si>
    <t>June 2022 - Residence</t>
  </si>
  <si>
    <t>Sheet 61020</t>
  </si>
  <si>
    <t>MEP-AX-WR-L8-00271</t>
  </si>
  <si>
    <t>Apart. no. 4A</t>
  </si>
  <si>
    <t>June 2022 - Hotel</t>
  </si>
  <si>
    <t>Sheet 61021</t>
  </si>
  <si>
    <t>Level 05</t>
  </si>
  <si>
    <t>MEP-AX-WR-L5-00227</t>
  </si>
  <si>
    <t>Passanger Lift Lobby</t>
  </si>
  <si>
    <t>Sheet 61022</t>
  </si>
  <si>
    <t>MEP-AX-WR-L24-00333</t>
  </si>
  <si>
    <t>blank opening</t>
  </si>
  <si>
    <t>Sheet 61026</t>
  </si>
  <si>
    <t>Level 06</t>
  </si>
  <si>
    <t>MEP-AX-WR-L6-00532</t>
  </si>
  <si>
    <t>Passanger Lift lobby</t>
  </si>
  <si>
    <t>Sheet 61027</t>
  </si>
  <si>
    <t>Staircase 03</t>
  </si>
  <si>
    <t>FF Lobby</t>
  </si>
  <si>
    <t>PVC conduit pipe</t>
  </si>
  <si>
    <t>Sheet 61031</t>
  </si>
  <si>
    <t>July 2022 - Residence - Level 04</t>
  </si>
  <si>
    <t>Sheet 61038</t>
  </si>
  <si>
    <t>Level 04</t>
  </si>
  <si>
    <t>MEP-AX-WR-L4-00531</t>
  </si>
  <si>
    <t>Chill Room</t>
  </si>
  <si>
    <t>Passanger Lobby</t>
  </si>
  <si>
    <t>Sheet 61039</t>
  </si>
  <si>
    <t>FTR Room</t>
  </si>
  <si>
    <t>July 2022 - Hotel - Level 26</t>
  </si>
  <si>
    <t>Sheet 61863</t>
  </si>
  <si>
    <t>Level 26</t>
  </si>
  <si>
    <t>MEP-AX-WR-L26-00686</t>
  </si>
  <si>
    <t>Sheet 61864</t>
  </si>
  <si>
    <t>Lift lobby</t>
  </si>
  <si>
    <t>Room Service</t>
  </si>
  <si>
    <t>July 2022 - Hotel - Level 25</t>
  </si>
  <si>
    <t>Sheet 61854</t>
  </si>
  <si>
    <t>Level 25</t>
  </si>
  <si>
    <t>MEP-AX-WR-L25-00608</t>
  </si>
  <si>
    <t>Passanger Lift</t>
  </si>
  <si>
    <t>Sheet 61855</t>
  </si>
  <si>
    <t>July 2022 - Hotel - Level 24</t>
  </si>
  <si>
    <t>Sheet 61859</t>
  </si>
  <si>
    <t>MEP-AX-WR-L24-00588</t>
  </si>
  <si>
    <t>Sheet 61860</t>
  </si>
  <si>
    <t>July 2022 - Residence - Basement 01</t>
  </si>
  <si>
    <t>Sheet 61861</t>
  </si>
  <si>
    <t>Basement 01</t>
  </si>
  <si>
    <t>MEP-AX-WR-B1-00849</t>
  </si>
  <si>
    <t>Fresh Air plenum</t>
  </si>
  <si>
    <t>CEF Room</t>
  </si>
  <si>
    <t xml:space="preserve">Hotel  </t>
  </si>
  <si>
    <t>August 2022 - Hotel</t>
  </si>
  <si>
    <t>Sheet 61869</t>
  </si>
  <si>
    <t>Level 19</t>
  </si>
  <si>
    <t>WIR - 0731</t>
  </si>
  <si>
    <t>Staircase 08</t>
  </si>
  <si>
    <t>Lift Lobby</t>
  </si>
  <si>
    <t>Water Meter Room</t>
  </si>
  <si>
    <t>Service Lobby</t>
  </si>
  <si>
    <t>Sheet 61870</t>
  </si>
  <si>
    <t>Staircase 07</t>
  </si>
  <si>
    <t>Shaft</t>
  </si>
  <si>
    <t>Sheet 61871</t>
  </si>
  <si>
    <t>Outer sleeve</t>
  </si>
  <si>
    <t>Sheet 61873</t>
  </si>
  <si>
    <t>Level 17</t>
  </si>
  <si>
    <t>WIR - 0739</t>
  </si>
  <si>
    <t>Electrical Rm, slab</t>
  </si>
  <si>
    <t>busbar</t>
  </si>
  <si>
    <t>opening Mortar</t>
  </si>
  <si>
    <t>Level 18</t>
  </si>
  <si>
    <t>WIR - 0733</t>
  </si>
  <si>
    <t>WIR - 0734</t>
  </si>
  <si>
    <t>Sheet 61874</t>
  </si>
  <si>
    <t>Level 20</t>
  </si>
  <si>
    <t>WIR - 0735</t>
  </si>
  <si>
    <t>Level 21</t>
  </si>
  <si>
    <t>WIR - 0736</t>
  </si>
  <si>
    <t>WIR - 0737</t>
  </si>
  <si>
    <t>WIR - 0738</t>
  </si>
  <si>
    <t>Sheet 61875</t>
  </si>
  <si>
    <t>WIR - 0762</t>
  </si>
  <si>
    <t>WIR - 0763</t>
  </si>
  <si>
    <t>WIR - 0764</t>
  </si>
  <si>
    <t>Level 27</t>
  </si>
  <si>
    <t>WIR - 0765</t>
  </si>
  <si>
    <t>Sheet 61876</t>
  </si>
  <si>
    <t>Level 28</t>
  </si>
  <si>
    <t>WIR - 0766</t>
  </si>
  <si>
    <t>Level 29</t>
  </si>
  <si>
    <t>WIR - 0767</t>
  </si>
  <si>
    <t>Sheet 61879</t>
  </si>
  <si>
    <t>WIR - 0786</t>
  </si>
  <si>
    <t>Sheet 61880</t>
  </si>
  <si>
    <t>Sheet 61884</t>
  </si>
  <si>
    <t>Sheet 61885</t>
  </si>
  <si>
    <t>Sheet 61886</t>
  </si>
  <si>
    <t xml:space="preserve">PC 01 discrepancies </t>
  </si>
  <si>
    <t>FR 230</t>
  </si>
  <si>
    <t>FB 750</t>
  </si>
  <si>
    <t>FIRE STOP WORKS ON MEP PENETRATIONS AND JOINTS</t>
  </si>
  <si>
    <t>FIRE STOP</t>
  </si>
  <si>
    <t>Quantity</t>
  </si>
  <si>
    <t>Progress Amount (AED)</t>
  </si>
  <si>
    <t>S.Nr</t>
  </si>
  <si>
    <t>Description</t>
  </si>
  <si>
    <t>Qty</t>
  </si>
  <si>
    <t>Unit</t>
  </si>
  <si>
    <t>Rate</t>
  </si>
  <si>
    <t>Amount</t>
  </si>
  <si>
    <t xml:space="preserve">Previous </t>
  </si>
  <si>
    <t>Current</t>
  </si>
  <si>
    <t>Cumulative</t>
  </si>
  <si>
    <t>WIR Ref./ Remarks</t>
  </si>
  <si>
    <t>G</t>
  </si>
  <si>
    <t>Supply and installation of firestop sealant and mineral wool to Head of wall / Wall to wall joints (Single Sided)</t>
  </si>
  <si>
    <t>G1</t>
  </si>
  <si>
    <t>Upto 20mm joint width</t>
  </si>
  <si>
    <t>m</t>
  </si>
  <si>
    <t>G2</t>
  </si>
  <si>
    <t>Upto 30mm joint width</t>
  </si>
  <si>
    <t>G3</t>
  </si>
  <si>
    <t>Upto 35mm joint width</t>
  </si>
  <si>
    <t>H</t>
  </si>
  <si>
    <t>Supply and installation of Sealant and mineral wool non-fire rated Head of wall / Wall to wall joints (Single Sided)</t>
  </si>
  <si>
    <t>H1</t>
  </si>
  <si>
    <t>A</t>
  </si>
  <si>
    <t>Supply and apply firestop sealant and mineral wool backing to non-insulated metallic/ non-combustible pipes (Single Sided)</t>
  </si>
  <si>
    <t>A1</t>
  </si>
  <si>
    <r>
      <t>Upto and including 2"</t>
    </r>
    <r>
      <rPr>
        <sz val="11"/>
        <rFont val="Calibri"/>
        <family val="2"/>
      </rPr>
      <t>ɸ</t>
    </r>
  </si>
  <si>
    <t>A2</t>
  </si>
  <si>
    <r>
      <t>Upto and including 3"</t>
    </r>
    <r>
      <rPr>
        <sz val="11"/>
        <rFont val="Calibri"/>
        <family val="2"/>
      </rPr>
      <t>ɸ</t>
    </r>
  </si>
  <si>
    <t>A3</t>
  </si>
  <si>
    <r>
      <t>Upto and including 4"</t>
    </r>
    <r>
      <rPr>
        <sz val="11"/>
        <rFont val="Calibri"/>
        <family val="2"/>
      </rPr>
      <t>ɸ</t>
    </r>
  </si>
  <si>
    <t>A4</t>
  </si>
  <si>
    <r>
      <t>Upto and including 6"</t>
    </r>
    <r>
      <rPr>
        <sz val="11"/>
        <rFont val="Calibri"/>
        <family val="2"/>
      </rPr>
      <t>ɸ</t>
    </r>
  </si>
  <si>
    <t>A5</t>
  </si>
  <si>
    <r>
      <t>Upto and including 8"</t>
    </r>
    <r>
      <rPr>
        <sz val="11"/>
        <rFont val="Calibri"/>
        <family val="2"/>
      </rPr>
      <t>ɸ</t>
    </r>
  </si>
  <si>
    <t>A6</t>
  </si>
  <si>
    <r>
      <t>Upto and including 24"</t>
    </r>
    <r>
      <rPr>
        <sz val="11"/>
        <rFont val="Calibri"/>
        <family val="2"/>
      </rPr>
      <t>ɸ</t>
    </r>
  </si>
  <si>
    <t>B</t>
  </si>
  <si>
    <t>Supply and apply firestop sealant and mineral wool backing to insulated metallic/ non-combustible pipes (Single Sided)</t>
  </si>
  <si>
    <t>B1</t>
  </si>
  <si>
    <t>B2</t>
  </si>
  <si>
    <t>B3</t>
  </si>
  <si>
    <t>B4</t>
  </si>
  <si>
    <t>B5</t>
  </si>
  <si>
    <t>B6</t>
  </si>
  <si>
    <r>
      <t>Upto and including 16"</t>
    </r>
    <r>
      <rPr>
        <sz val="11"/>
        <rFont val="Calibri"/>
        <family val="2"/>
      </rPr>
      <t>ɸ</t>
    </r>
  </si>
  <si>
    <t>C</t>
  </si>
  <si>
    <t>Supply and apply firestop sealant and mineral wool backing to PVC/ combustible pipes (Single Sided)</t>
  </si>
  <si>
    <t>C1</t>
  </si>
  <si>
    <t>C2</t>
  </si>
  <si>
    <t>C3</t>
  </si>
  <si>
    <t>C4</t>
  </si>
  <si>
    <t>C5</t>
  </si>
  <si>
    <t>D</t>
  </si>
  <si>
    <t>Supply and apply firestop board material to cable tray openings, shaft openings and openings (Single Board)</t>
  </si>
  <si>
    <t>D1</t>
  </si>
  <si>
    <r>
      <t>For an area upto 0.05 m</t>
    </r>
    <r>
      <rPr>
        <vertAlign val="superscript"/>
        <sz val="11"/>
        <rFont val="Calibri"/>
        <family val="2"/>
        <scheme val="minor"/>
      </rPr>
      <t>2</t>
    </r>
  </si>
  <si>
    <t>D2</t>
  </si>
  <si>
    <r>
      <t>For an area upto 0.10 m</t>
    </r>
    <r>
      <rPr>
        <vertAlign val="superscript"/>
        <sz val="11"/>
        <rFont val="Calibri"/>
        <family val="2"/>
        <scheme val="minor"/>
      </rPr>
      <t>2</t>
    </r>
  </si>
  <si>
    <t>D3</t>
  </si>
  <si>
    <r>
      <t>For an area upto 0.15 m</t>
    </r>
    <r>
      <rPr>
        <vertAlign val="superscript"/>
        <sz val="11"/>
        <rFont val="Calibri"/>
        <family val="2"/>
        <scheme val="minor"/>
      </rPr>
      <t>2</t>
    </r>
  </si>
  <si>
    <t>D4</t>
  </si>
  <si>
    <r>
      <t>For an area upto 0.25 m</t>
    </r>
    <r>
      <rPr>
        <vertAlign val="superscript"/>
        <sz val="11"/>
        <rFont val="Calibri"/>
        <family val="2"/>
        <scheme val="minor"/>
      </rPr>
      <t>2</t>
    </r>
  </si>
  <si>
    <t>D5</t>
  </si>
  <si>
    <r>
      <t>For an area upto 0.35 m</t>
    </r>
    <r>
      <rPr>
        <vertAlign val="superscript"/>
        <sz val="11"/>
        <rFont val="Calibri"/>
        <family val="2"/>
        <scheme val="minor"/>
      </rPr>
      <t>2</t>
    </r>
  </si>
  <si>
    <t>D6</t>
  </si>
  <si>
    <r>
      <t>For an area upto 0.50 m</t>
    </r>
    <r>
      <rPr>
        <vertAlign val="superscript"/>
        <sz val="11"/>
        <rFont val="Calibri"/>
        <family val="2"/>
        <scheme val="minor"/>
      </rPr>
      <t>2</t>
    </r>
  </si>
  <si>
    <t>D7</t>
  </si>
  <si>
    <r>
      <t>For an area upto 0.65 m</t>
    </r>
    <r>
      <rPr>
        <vertAlign val="superscript"/>
        <sz val="11"/>
        <rFont val="Calibri"/>
        <family val="2"/>
        <scheme val="minor"/>
      </rPr>
      <t>2</t>
    </r>
  </si>
  <si>
    <t>D8</t>
  </si>
  <si>
    <r>
      <t>For an area upto 0.80 m</t>
    </r>
    <r>
      <rPr>
        <vertAlign val="superscript"/>
        <sz val="11"/>
        <rFont val="Calibri"/>
        <family val="2"/>
        <scheme val="minor"/>
      </rPr>
      <t>2</t>
    </r>
  </si>
  <si>
    <t>D9</t>
  </si>
  <si>
    <r>
      <t>For an area upto 1.00 m</t>
    </r>
    <r>
      <rPr>
        <vertAlign val="superscript"/>
        <sz val="11"/>
        <rFont val="Calibri"/>
        <family val="2"/>
        <scheme val="minor"/>
      </rPr>
      <t>2</t>
    </r>
  </si>
  <si>
    <r>
      <t>m</t>
    </r>
    <r>
      <rPr>
        <vertAlign val="superscript"/>
        <sz val="11"/>
        <rFont val="Calibri"/>
        <family val="2"/>
        <scheme val="minor"/>
      </rPr>
      <t>2</t>
    </r>
  </si>
  <si>
    <t>E</t>
  </si>
  <si>
    <t>Supply and apply firestopping materials to Metallic Duct with Fire Damper and L-angle (Single Sided)</t>
  </si>
  <si>
    <t>E1</t>
  </si>
  <si>
    <t>E2</t>
  </si>
  <si>
    <t>E3</t>
  </si>
  <si>
    <r>
      <t>For an area upto 0.20 m</t>
    </r>
    <r>
      <rPr>
        <vertAlign val="superscript"/>
        <sz val="11"/>
        <rFont val="Calibri"/>
        <family val="2"/>
        <scheme val="minor"/>
      </rPr>
      <t>2</t>
    </r>
  </si>
  <si>
    <t>E4</t>
  </si>
  <si>
    <r>
      <t>For an area upto 0.30 m</t>
    </r>
    <r>
      <rPr>
        <vertAlign val="superscript"/>
        <sz val="11"/>
        <rFont val="Calibri"/>
        <family val="2"/>
        <scheme val="minor"/>
      </rPr>
      <t>2</t>
    </r>
  </si>
  <si>
    <t>E5</t>
  </si>
  <si>
    <r>
      <t>For an area upto 0.40 m</t>
    </r>
    <r>
      <rPr>
        <vertAlign val="superscript"/>
        <sz val="11"/>
        <rFont val="Calibri"/>
        <family val="2"/>
        <scheme val="minor"/>
      </rPr>
      <t>2</t>
    </r>
  </si>
  <si>
    <t>E6</t>
  </si>
  <si>
    <t>E7</t>
  </si>
  <si>
    <r>
      <t>For an area upto 0.60 m</t>
    </r>
    <r>
      <rPr>
        <vertAlign val="superscript"/>
        <sz val="11"/>
        <rFont val="Calibri"/>
        <family val="2"/>
        <scheme val="minor"/>
      </rPr>
      <t>2</t>
    </r>
  </si>
  <si>
    <t>E8</t>
  </si>
  <si>
    <r>
      <t>For an area upto 0.70 m</t>
    </r>
    <r>
      <rPr>
        <vertAlign val="superscript"/>
        <sz val="11"/>
        <rFont val="Calibri"/>
        <family val="2"/>
        <scheme val="minor"/>
      </rPr>
      <t>2</t>
    </r>
  </si>
  <si>
    <t>E9</t>
  </si>
  <si>
    <t>E10</t>
  </si>
  <si>
    <r>
      <t>For an area upto 0.90 m</t>
    </r>
    <r>
      <rPr>
        <vertAlign val="superscript"/>
        <sz val="11"/>
        <rFont val="Calibri"/>
        <family val="2"/>
        <scheme val="minor"/>
      </rPr>
      <t>2</t>
    </r>
  </si>
  <si>
    <t>E11</t>
  </si>
  <si>
    <t>F</t>
  </si>
  <si>
    <t>Supply and installation of Nullfire FR 230 firestop mortar material (100mm thickness) to Electrical Openings (Single Sided)</t>
  </si>
  <si>
    <t>F1</t>
  </si>
  <si>
    <t xml:space="preserve"> TOTAL AMOUNT OF CONSTRUCTION JOINTS</t>
  </si>
  <si>
    <t>Certified</t>
  </si>
  <si>
    <t>WIR - 01254 (B)</t>
  </si>
  <si>
    <t>WIR - 01253 (B)</t>
  </si>
  <si>
    <t>WIR - 00588 (B)</t>
  </si>
  <si>
    <t>FS702/FB750/FP302</t>
  </si>
  <si>
    <t>MEP-AX-WR-L6-00533</t>
  </si>
  <si>
    <t>MEP-AX-WR-L19-00731</t>
  </si>
  <si>
    <t>MEP-AX-WR-L27-00786</t>
  </si>
  <si>
    <t>MEP-AX-WR-L9-01416</t>
  </si>
  <si>
    <t>September 2022 - Hotel</t>
  </si>
  <si>
    <t>Sheet 61915</t>
  </si>
  <si>
    <t>WIR - 01149</t>
  </si>
  <si>
    <t>FR230</t>
  </si>
  <si>
    <t>WIR - 01150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</si>
</sst>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AED]\ #,##0.00"/>
    <numFmt numFmtId="165" formatCode="0.0"/>
    <numFmt numFmtId="166" formatCode="0.000"/>
    <numFmt numFmtId="167" formatCode="0.0000"/>
    <numFmt numFmtId="168" formatCode="[$-409]dd\-mmm\-yy;@"/>
    <numFmt numFmtId="169" formatCode="_-&quot;AED&quot;* #,##0.00_-;\-&quot;AED&quot;* #,##0.00_-;_-&quot;AED&quot;* &quot;-&quot;??_-;_-@_-"/>
    <numFmt numFmtId="170" formatCode="_-* #,##0.00_-;\-* #,##0.00_-;_-* &quot;-&quot;??_-;_-@_-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4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u/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i/>
      <sz val="1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1"/>
      <name val="Calibri"/>
      <family val="2"/>
    </font>
    <font>
      <i/>
      <sz val="10"/>
      <name val="Calibri"/>
      <family val="2"/>
      <scheme val="minor"/>
    </font>
    <font>
      <vertAlign val="superscript"/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auto="1"/>
      </right>
      <top style="hair">
        <color auto="1"/>
      </top>
      <bottom style="thin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21" fillId="0" borderId="0"/>
    <xf numFmtId="43" fontId="21" fillId="0" borderId="0" applyFont="0" applyFill="0" applyBorder="0" applyAlignment="0" applyProtection="0"/>
    <xf numFmtId="0" fontId="31" fillId="0" borderId="0"/>
    <xf numFmtId="170" fontId="1" fillId="0" borderId="0" applyFont="0" applyFill="0" applyBorder="0" applyAlignment="0" applyProtection="0"/>
  </cellStyleXfs>
  <cellXfs count="259">
    <xf numFmtId="0" fontId="0" fillId="0" borderId="0" xfId="0"/>
    <xf numFmtId="0" fontId="2" fillId="0" borderId="0" xfId="0" applyFont="1"/>
    <xf numFmtId="0" fontId="3" fillId="0" borderId="0" xfId="0" applyFont="1"/>
    <xf numFmtId="0" fontId="4" fillId="3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43" fontId="6" fillId="0" borderId="0" xfId="1" applyFont="1" applyAlignment="1">
      <alignment vertical="center"/>
    </xf>
    <xf numFmtId="0" fontId="8" fillId="2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49" fontId="11" fillId="0" borderId="2" xfId="0" applyNumberFormat="1" applyFont="1" applyBorder="1" applyAlignment="1">
      <alignment vertical="center"/>
    </xf>
    <xf numFmtId="0" fontId="2" fillId="0" borderId="0" xfId="0" applyFont="1" applyAlignment="1">
      <alignment horizontal="left" vertical="center"/>
    </xf>
    <xf numFmtId="2" fontId="8" fillId="8" borderId="1" xfId="1" applyNumberFormat="1" applyFont="1" applyFill="1" applyBorder="1" applyAlignment="1">
      <alignment horizontal="center" vertical="center" wrapText="1"/>
    </xf>
    <xf numFmtId="2" fontId="2" fillId="0" borderId="0" xfId="0" applyNumberFormat="1" applyFont="1" applyAlignment="1">
      <alignment horizontal="center" vertical="center"/>
    </xf>
    <xf numFmtId="1" fontId="8" fillId="6" borderId="1" xfId="0" applyNumberFormat="1" applyFont="1" applyFill="1" applyBorder="1" applyAlignment="1">
      <alignment horizontal="center" vertical="center" wrapText="1"/>
    </xf>
    <xf numFmtId="1" fontId="8" fillId="5" borderId="1" xfId="0" applyNumberFormat="1" applyFont="1" applyFill="1" applyBorder="1" applyAlignment="1">
      <alignment horizontal="center" vertical="center" wrapText="1"/>
    </xf>
    <xf numFmtId="164" fontId="8" fillId="10" borderId="1" xfId="0" applyNumberFormat="1" applyFont="1" applyFill="1" applyBorder="1" applyAlignment="1">
      <alignment horizontal="center" vertical="center" wrapText="1"/>
    </xf>
    <xf numFmtId="49" fontId="5" fillId="0" borderId="0" xfId="0" quotePrefix="1" applyNumberFormat="1" applyFont="1" applyAlignment="1">
      <alignment horizontal="left" vertical="center"/>
    </xf>
    <xf numFmtId="164" fontId="10" fillId="4" borderId="1" xfId="0" applyNumberFormat="1" applyFont="1" applyFill="1" applyBorder="1" applyAlignment="1">
      <alignment horizontal="right" vertical="center"/>
    </xf>
    <xf numFmtId="2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left" vertical="center"/>
    </xf>
    <xf numFmtId="2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44" fontId="6" fillId="0" borderId="0" xfId="0" applyNumberFormat="1" applyFont="1" applyAlignment="1">
      <alignment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right" vertical="center"/>
    </xf>
    <xf numFmtId="0" fontId="0" fillId="0" borderId="0" xfId="0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8" fillId="7" borderId="1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164" fontId="5" fillId="0" borderId="0" xfId="0" applyNumberFormat="1" applyFont="1" applyAlignment="1">
      <alignment horizontal="right" vertical="center"/>
    </xf>
    <xf numFmtId="164" fontId="5" fillId="0" borderId="3" xfId="0" applyNumberFormat="1" applyFont="1" applyBorder="1"/>
    <xf numFmtId="44" fontId="0" fillId="0" borderId="0" xfId="0" applyNumberFormat="1" applyAlignment="1">
      <alignment vertical="center"/>
    </xf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2" fontId="5" fillId="0" borderId="0" xfId="0" applyNumberFormat="1" applyFont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right" vertical="center"/>
    </xf>
    <xf numFmtId="44" fontId="6" fillId="0" borderId="0" xfId="1" applyNumberFormat="1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 vertical="center"/>
    </xf>
    <xf numFmtId="16" fontId="5" fillId="0" borderId="0" xfId="0" quotePrefix="1" applyNumberFormat="1" applyFont="1" applyAlignment="1">
      <alignment horizontal="left" vertical="center"/>
    </xf>
    <xf numFmtId="0" fontId="0" fillId="0" borderId="0" xfId="0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49" fontId="4" fillId="2" borderId="4" xfId="0" applyNumberFormat="1" applyFont="1" applyFill="1" applyBorder="1" applyAlignment="1">
      <alignment horizontal="center" vertical="center" wrapText="1"/>
    </xf>
    <xf numFmtId="1" fontId="4" fillId="6" borderId="6" xfId="0" applyNumberFormat="1" applyFont="1" applyFill="1" applyBorder="1" applyAlignment="1">
      <alignment horizontal="center" vertical="center" wrapText="1"/>
    </xf>
    <xf numFmtId="164" fontId="4" fillId="12" borderId="1" xfId="0" applyNumberFormat="1" applyFont="1" applyFill="1" applyBorder="1" applyAlignment="1">
      <alignment horizontal="center" vertical="center" wrapText="1"/>
    </xf>
    <xf numFmtId="1" fontId="4" fillId="5" borderId="1" xfId="0" applyNumberFormat="1" applyFont="1" applyFill="1" applyBorder="1" applyAlignment="1">
      <alignment horizontal="center" vertical="center" wrapText="1"/>
    </xf>
    <xf numFmtId="44" fontId="6" fillId="0" borderId="0" xfId="1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2" fontId="4" fillId="0" borderId="0" xfId="0" applyNumberFormat="1" applyFont="1" applyAlignment="1">
      <alignment horizontal="center" vertical="center"/>
    </xf>
    <xf numFmtId="1" fontId="4" fillId="0" borderId="0" xfId="0" applyNumberFormat="1" applyFont="1" applyAlignment="1">
      <alignment horizontal="center" vertical="center"/>
    </xf>
    <xf numFmtId="164" fontId="4" fillId="0" borderId="0" xfId="0" applyNumberFormat="1" applyFont="1" applyAlignment="1">
      <alignment horizontal="right" vertical="center"/>
    </xf>
    <xf numFmtId="0" fontId="4" fillId="0" borderId="0" xfId="0" applyFont="1" applyAlignment="1">
      <alignment horizontal="right" vertical="center"/>
    </xf>
    <xf numFmtId="0" fontId="14" fillId="0" borderId="0" xfId="0" applyFont="1" applyAlignment="1">
      <alignment horizontal="center" vertical="center"/>
    </xf>
    <xf numFmtId="49" fontId="11" fillId="0" borderId="0" xfId="0" applyNumberFormat="1" applyFont="1" applyAlignment="1">
      <alignment horizontal="center" vertical="center"/>
    </xf>
    <xf numFmtId="49" fontId="11" fillId="0" borderId="0" xfId="0" applyNumberFormat="1" applyFont="1" applyAlignment="1">
      <alignment horizontal="left" vertical="center"/>
    </xf>
    <xf numFmtId="49" fontId="0" fillId="0" borderId="0" xfId="0" applyNumberFormat="1" applyAlignment="1">
      <alignment horizontal="center" vertical="center"/>
    </xf>
    <xf numFmtId="2" fontId="15" fillId="0" borderId="0" xfId="0" applyNumberFormat="1" applyFont="1" applyAlignment="1">
      <alignment horizontal="center" vertical="center"/>
    </xf>
    <xf numFmtId="1" fontId="15" fillId="0" borderId="0" xfId="0" applyNumberFormat="1" applyFont="1" applyAlignment="1">
      <alignment horizontal="center" vertical="center"/>
    </xf>
    <xf numFmtId="164" fontId="15" fillId="0" borderId="0" xfId="1" applyNumberFormat="1" applyFont="1" applyAlignment="1">
      <alignment horizontal="right" vertical="center"/>
    </xf>
    <xf numFmtId="165" fontId="0" fillId="0" borderId="0" xfId="0" applyNumberFormat="1" applyAlignment="1">
      <alignment horizontal="right" vertical="center"/>
    </xf>
    <xf numFmtId="44" fontId="6" fillId="0" borderId="0" xfId="0" applyNumberFormat="1" applyFont="1" applyAlignment="1">
      <alignment horizontal="center" vertical="center"/>
    </xf>
    <xf numFmtId="2" fontId="12" fillId="0" borderId="1" xfId="0" applyNumberFormat="1" applyFon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64" fontId="12" fillId="4" borderId="1" xfId="0" applyNumberFormat="1" applyFont="1" applyFill="1" applyBorder="1" applyAlignment="1">
      <alignment horizontal="right" vertical="center"/>
    </xf>
    <xf numFmtId="164" fontId="12" fillId="0" borderId="0" xfId="0" applyNumberFormat="1" applyFont="1" applyAlignment="1">
      <alignment horizontal="right" vertical="center"/>
    </xf>
    <xf numFmtId="164" fontId="6" fillId="0" borderId="0" xfId="0" applyNumberFormat="1" applyFont="1" applyAlignment="1">
      <alignment horizontal="right" vertical="center"/>
    </xf>
    <xf numFmtId="43" fontId="0" fillId="0" borderId="0" xfId="1" applyFont="1"/>
    <xf numFmtId="166" fontId="9" fillId="0" borderId="1" xfId="1" applyNumberFormat="1" applyFont="1" applyFill="1" applyBorder="1" applyAlignment="1">
      <alignment horizontal="center" vertical="center"/>
    </xf>
    <xf numFmtId="2" fontId="9" fillId="0" borderId="1" xfId="1" applyNumberFormat="1" applyFont="1" applyFill="1" applyBorder="1" applyAlignment="1">
      <alignment horizontal="center" vertical="center"/>
    </xf>
    <xf numFmtId="2" fontId="8" fillId="12" borderId="1" xfId="0" applyNumberFormat="1" applyFont="1" applyFill="1" applyBorder="1" applyAlignment="1">
      <alignment horizontal="center" vertical="center" wrapText="1"/>
    </xf>
    <xf numFmtId="167" fontId="9" fillId="0" borderId="1" xfId="1" applyNumberFormat="1" applyFont="1" applyFill="1" applyBorder="1" applyAlignment="1">
      <alignment horizontal="center" vertical="center"/>
    </xf>
    <xf numFmtId="43" fontId="16" fillId="0" borderId="0" xfId="1" applyFont="1"/>
    <xf numFmtId="0" fontId="8" fillId="2" borderId="4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43" fontId="6" fillId="0" borderId="0" xfId="1" applyFont="1" applyAlignment="1">
      <alignment horizontal="center" vertical="center"/>
    </xf>
    <xf numFmtId="43" fontId="6" fillId="0" borderId="0" xfId="1" applyFont="1" applyAlignment="1">
      <alignment horizontal="center"/>
    </xf>
    <xf numFmtId="0" fontId="6" fillId="0" borderId="0" xfId="0" applyFont="1" applyAlignment="1">
      <alignment horizontal="center"/>
    </xf>
    <xf numFmtId="0" fontId="12" fillId="12" borderId="7" xfId="0" applyFont="1" applyFill="1" applyBorder="1" applyAlignment="1">
      <alignment horizontal="center" vertical="center"/>
    </xf>
    <xf numFmtId="0" fontId="4" fillId="13" borderId="7" xfId="0" applyFont="1" applyFill="1" applyBorder="1" applyAlignment="1">
      <alignment horizontal="center" vertical="center" wrapText="1"/>
    </xf>
    <xf numFmtId="43" fontId="12" fillId="0" borderId="0" xfId="1" applyFont="1"/>
    <xf numFmtId="0" fontId="16" fillId="0" borderId="0" xfId="0" applyFont="1"/>
    <xf numFmtId="43" fontId="6" fillId="0" borderId="0" xfId="0" applyNumberFormat="1" applyFont="1" applyAlignment="1">
      <alignment vertical="center"/>
    </xf>
    <xf numFmtId="0" fontId="9" fillId="0" borderId="1" xfId="0" applyFont="1" applyFill="1" applyBorder="1" applyAlignment="1">
      <alignment horizontal="center" vertical="center"/>
    </xf>
    <xf numFmtId="0" fontId="6" fillId="12" borderId="0" xfId="0" applyFont="1" applyFill="1" applyAlignment="1">
      <alignment horizontal="center"/>
    </xf>
    <xf numFmtId="0" fontId="6" fillId="12" borderId="0" xfId="0" applyFont="1" applyFill="1" applyAlignment="1">
      <alignment horizontal="center" vertical="center"/>
    </xf>
    <xf numFmtId="0" fontId="6" fillId="12" borderId="0" xfId="0" applyFont="1" applyFill="1"/>
    <xf numFmtId="49" fontId="11" fillId="0" borderId="0" xfId="0" applyNumberFormat="1" applyFont="1" applyBorder="1" applyAlignment="1">
      <alignment vertical="center"/>
    </xf>
    <xf numFmtId="0" fontId="0" fillId="0" borderId="0" xfId="0" applyFont="1" applyAlignment="1">
      <alignment horizontal="center"/>
    </xf>
    <xf numFmtId="0" fontId="0" fillId="0" borderId="0" xfId="0" applyFont="1"/>
    <xf numFmtId="0" fontId="6" fillId="0" borderId="0" xfId="0" applyFont="1" applyBorder="1" applyAlignment="1">
      <alignment horizontal="center" vertical="center"/>
    </xf>
    <xf numFmtId="2" fontId="8" fillId="9" borderId="1" xfId="0" applyNumberFormat="1" applyFont="1" applyFill="1" applyBorder="1" applyAlignment="1">
      <alignment horizontal="center" vertical="center" wrapText="1"/>
    </xf>
    <xf numFmtId="43" fontId="6" fillId="0" borderId="1" xfId="1" applyFont="1" applyBorder="1" applyAlignment="1">
      <alignment vertical="center"/>
    </xf>
    <xf numFmtId="0" fontId="0" fillId="0" borderId="1" xfId="0" applyFill="1" applyBorder="1" applyAlignment="1">
      <alignment horizontal="left" vertical="center"/>
    </xf>
    <xf numFmtId="2" fontId="0" fillId="0" borderId="1" xfId="0" applyNumberFormat="1" applyFill="1" applyBorder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0" fillId="0" borderId="0" xfId="0" applyFill="1"/>
    <xf numFmtId="164" fontId="0" fillId="0" borderId="0" xfId="1" applyNumberFormat="1" applyFont="1"/>
    <xf numFmtId="164" fontId="0" fillId="0" borderId="3" xfId="1" applyNumberFormat="1" applyFont="1" applyBorder="1"/>
    <xf numFmtId="2" fontId="0" fillId="0" borderId="0" xfId="0" applyNumberFormat="1"/>
    <xf numFmtId="43" fontId="6" fillId="0" borderId="1" xfId="0" applyNumberFormat="1" applyFont="1" applyFill="1" applyBorder="1" applyAlignment="1">
      <alignment horizontal="left" vertical="center"/>
    </xf>
    <xf numFmtId="0" fontId="9" fillId="0" borderId="1" xfId="0" applyFont="1" applyFill="1" applyBorder="1" applyAlignment="1">
      <alignment horizontal="left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/>
    <xf numFmtId="0" fontId="0" fillId="0" borderId="0" xfId="0" applyFill="1" applyAlignment="1">
      <alignment horizontal="left"/>
    </xf>
    <xf numFmtId="2" fontId="0" fillId="0" borderId="0" xfId="0" applyNumberFormat="1" applyFill="1"/>
    <xf numFmtId="49" fontId="11" fillId="0" borderId="2" xfId="0" applyNumberFormat="1" applyFont="1" applyFill="1" applyBorder="1" applyAlignment="1">
      <alignment vertical="center"/>
    </xf>
    <xf numFmtId="49" fontId="11" fillId="0" borderId="0" xfId="0" applyNumberFormat="1" applyFont="1" applyFill="1" applyAlignment="1">
      <alignment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0" xfId="0" applyFont="1" applyFill="1"/>
    <xf numFmtId="0" fontId="0" fillId="0" borderId="0" xfId="0" applyFont="1" applyFill="1"/>
    <xf numFmtId="49" fontId="11" fillId="0" borderId="0" xfId="0" applyNumberFormat="1" applyFont="1" applyFill="1" applyBorder="1" applyAlignment="1">
      <alignment vertical="center"/>
    </xf>
    <xf numFmtId="49" fontId="18" fillId="0" borderId="0" xfId="0" applyNumberFormat="1" applyFont="1" applyFill="1" applyBorder="1" applyAlignment="1">
      <alignment vertical="center"/>
    </xf>
    <xf numFmtId="0" fontId="12" fillId="0" borderId="1" xfId="0" applyFont="1" applyFill="1" applyBorder="1" applyAlignment="1">
      <alignment horizontal="center" vertical="center"/>
    </xf>
    <xf numFmtId="0" fontId="9" fillId="13" borderId="1" xfId="0" applyFont="1" applyFill="1" applyBorder="1" applyAlignment="1">
      <alignment horizontal="center" vertical="center"/>
    </xf>
    <xf numFmtId="2" fontId="0" fillId="13" borderId="1" xfId="0" applyNumberFormat="1" applyFill="1" applyBorder="1" applyAlignment="1">
      <alignment horizontal="center" vertical="center"/>
    </xf>
    <xf numFmtId="0" fontId="9" fillId="13" borderId="1" xfId="0" applyFont="1" applyFill="1" applyBorder="1" applyAlignment="1">
      <alignment horizontal="left" vertical="center"/>
    </xf>
    <xf numFmtId="0" fontId="0" fillId="13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9" fillId="12" borderId="1" xfId="0" applyFont="1" applyFill="1" applyBorder="1" applyAlignment="1">
      <alignment horizontal="center" vertical="center"/>
    </xf>
    <xf numFmtId="0" fontId="9" fillId="12" borderId="1" xfId="0" applyFont="1" applyFill="1" applyBorder="1" applyAlignment="1">
      <alignment horizontal="left" vertical="center"/>
    </xf>
    <xf numFmtId="0" fontId="0" fillId="12" borderId="1" xfId="0" applyFill="1" applyBorder="1" applyAlignment="1">
      <alignment horizontal="left" vertical="center"/>
    </xf>
    <xf numFmtId="2" fontId="0" fillId="12" borderId="1" xfId="0" applyNumberFormat="1" applyFill="1" applyBorder="1" applyAlignment="1">
      <alignment horizontal="center" vertical="center"/>
    </xf>
    <xf numFmtId="2" fontId="9" fillId="12" borderId="1" xfId="1" applyNumberFormat="1" applyFont="1" applyFill="1" applyBorder="1" applyAlignment="1">
      <alignment horizontal="center" vertical="center"/>
    </xf>
    <xf numFmtId="164" fontId="0" fillId="12" borderId="1" xfId="0" applyNumberFormat="1" applyFill="1" applyBorder="1" applyAlignment="1">
      <alignment horizontal="right" vertical="center"/>
    </xf>
    <xf numFmtId="164" fontId="10" fillId="12" borderId="1" xfId="0" applyNumberFormat="1" applyFont="1" applyFill="1" applyBorder="1" applyAlignment="1">
      <alignment horizontal="right" vertical="center"/>
    </xf>
    <xf numFmtId="44" fontId="6" fillId="12" borderId="0" xfId="0" applyNumberFormat="1" applyFont="1" applyFill="1" applyAlignment="1">
      <alignment vertical="center"/>
    </xf>
    <xf numFmtId="0" fontId="12" fillId="12" borderId="0" xfId="0" applyFont="1" applyFill="1" applyAlignment="1">
      <alignment horizontal="center" vertical="center"/>
    </xf>
    <xf numFmtId="0" fontId="0" fillId="12" borderId="0" xfId="0" applyFill="1"/>
    <xf numFmtId="166" fontId="9" fillId="12" borderId="1" xfId="1" applyNumberFormat="1" applyFon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right" vertical="center"/>
    </xf>
    <xf numFmtId="164" fontId="10" fillId="0" borderId="1" xfId="0" applyNumberFormat="1" applyFont="1" applyFill="1" applyBorder="1" applyAlignment="1">
      <alignment horizontal="right" vertical="center"/>
    </xf>
    <xf numFmtId="44" fontId="6" fillId="0" borderId="0" xfId="0" applyNumberFormat="1" applyFont="1" applyFill="1" applyAlignment="1">
      <alignment vertical="center"/>
    </xf>
    <xf numFmtId="0" fontId="12" fillId="0" borderId="0" xfId="0" applyFont="1" applyFill="1" applyAlignment="1">
      <alignment horizontal="center" vertical="center"/>
    </xf>
    <xf numFmtId="0" fontId="6" fillId="12" borderId="1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0" fillId="12" borderId="1" xfId="0" applyFill="1" applyBorder="1"/>
    <xf numFmtId="0" fontId="12" fillId="12" borderId="1" xfId="0" applyFont="1" applyFill="1" applyBorder="1" applyAlignment="1">
      <alignment horizontal="center" vertical="center"/>
    </xf>
    <xf numFmtId="0" fontId="6" fillId="12" borderId="0" xfId="0" applyFont="1" applyFill="1" applyBorder="1" applyAlignment="1">
      <alignment horizontal="center" vertical="center"/>
    </xf>
    <xf numFmtId="43" fontId="6" fillId="12" borderId="0" xfId="0" applyNumberFormat="1" applyFont="1" applyFill="1" applyAlignment="1">
      <alignment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/>
    </xf>
    <xf numFmtId="43" fontId="6" fillId="0" borderId="0" xfId="0" applyNumberFormat="1" applyFont="1" applyFill="1" applyAlignment="1">
      <alignment vertical="center"/>
    </xf>
    <xf numFmtId="0" fontId="0" fillId="13" borderId="1" xfId="0" applyFont="1" applyFill="1" applyBorder="1" applyAlignment="1">
      <alignment horizontal="center" vertical="center"/>
    </xf>
    <xf numFmtId="2" fontId="9" fillId="13" borderId="1" xfId="1" applyNumberFormat="1" applyFont="1" applyFill="1" applyBorder="1" applyAlignment="1">
      <alignment horizontal="center" vertical="center"/>
    </xf>
    <xf numFmtId="164" fontId="0" fillId="13" borderId="1" xfId="0" applyNumberFormat="1" applyFill="1" applyBorder="1" applyAlignment="1">
      <alignment horizontal="right" vertical="center"/>
    </xf>
    <xf numFmtId="0" fontId="8" fillId="0" borderId="0" xfId="2" quotePrefix="1" applyFont="1" applyAlignment="1">
      <alignment vertical="center"/>
    </xf>
    <xf numFmtId="0" fontId="8" fillId="0" borderId="0" xfId="2" quotePrefix="1" applyFont="1" applyAlignment="1">
      <alignment horizontal="left" vertical="center"/>
    </xf>
    <xf numFmtId="168" fontId="8" fillId="0" borderId="0" xfId="2" applyNumberFormat="1" applyFont="1" applyAlignment="1">
      <alignment horizontal="center" vertical="center"/>
    </xf>
    <xf numFmtId="0" fontId="8" fillId="0" borderId="0" xfId="2" applyFont="1" applyAlignment="1">
      <alignment horizontal="left" vertical="center"/>
    </xf>
    <xf numFmtId="168" fontId="8" fillId="0" borderId="0" xfId="2" applyNumberFormat="1" applyFont="1" applyAlignment="1">
      <alignment horizontal="left" vertical="center"/>
    </xf>
    <xf numFmtId="0" fontId="8" fillId="0" borderId="0" xfId="2" applyFont="1" applyAlignment="1">
      <alignment vertical="center"/>
    </xf>
    <xf numFmtId="43" fontId="14" fillId="0" borderId="0" xfId="1" applyFont="1" applyAlignment="1">
      <alignment horizontal="center" vertical="center"/>
    </xf>
    <xf numFmtId="0" fontId="8" fillId="0" borderId="0" xfId="2" quotePrefix="1" applyFont="1" applyAlignment="1">
      <alignment horizontal="right" vertical="center"/>
    </xf>
    <xf numFmtId="0" fontId="22" fillId="0" borderId="0" xfId="2" applyFont="1"/>
    <xf numFmtId="0" fontId="10" fillId="0" borderId="0" xfId="2" applyFont="1" applyAlignment="1">
      <alignment horizontal="left" vertical="center"/>
    </xf>
    <xf numFmtId="0" fontId="22" fillId="0" borderId="0" xfId="2" applyFont="1" applyAlignment="1">
      <alignment horizontal="center"/>
    </xf>
    <xf numFmtId="0" fontId="22" fillId="0" borderId="0" xfId="2" applyFont="1" applyAlignment="1">
      <alignment horizontal="left"/>
    </xf>
    <xf numFmtId="0" fontId="10" fillId="14" borderId="1" xfId="2" applyFont="1" applyFill="1" applyBorder="1" applyAlignment="1">
      <alignment horizontal="center" vertical="center" wrapText="1"/>
    </xf>
    <xf numFmtId="0" fontId="10" fillId="14" borderId="6" xfId="2" applyFont="1" applyFill="1" applyBorder="1" applyAlignment="1">
      <alignment horizontal="left" vertical="center" wrapText="1"/>
    </xf>
    <xf numFmtId="0" fontId="10" fillId="14" borderId="6" xfId="2" applyFont="1" applyFill="1" applyBorder="1" applyAlignment="1">
      <alignment horizontal="center" vertical="center" wrapText="1"/>
    </xf>
    <xf numFmtId="0" fontId="10" fillId="14" borderId="5" xfId="2" applyFont="1" applyFill="1" applyBorder="1" applyAlignment="1">
      <alignment horizontal="center" vertical="center" wrapText="1"/>
    </xf>
    <xf numFmtId="43" fontId="10" fillId="12" borderId="6" xfId="3" applyFont="1" applyFill="1" applyBorder="1" applyAlignment="1">
      <alignment horizontal="center" vertical="center" wrapText="1"/>
    </xf>
    <xf numFmtId="43" fontId="10" fillId="12" borderId="1" xfId="3" applyFont="1" applyFill="1" applyBorder="1" applyAlignment="1">
      <alignment horizontal="center" vertical="center" wrapText="1"/>
    </xf>
    <xf numFmtId="43" fontId="10" fillId="12" borderId="1" xfId="3" applyFont="1" applyFill="1" applyBorder="1" applyAlignment="1">
      <alignment horizontal="center" vertical="center"/>
    </xf>
    <xf numFmtId="43" fontId="10" fillId="14" borderId="6" xfId="3" applyFont="1" applyFill="1" applyBorder="1" applyAlignment="1">
      <alignment horizontal="center" vertical="center" wrapText="1"/>
    </xf>
    <xf numFmtId="43" fontId="10" fillId="14" borderId="1" xfId="3" applyFont="1" applyFill="1" applyBorder="1" applyAlignment="1">
      <alignment horizontal="center" vertical="center" wrapText="1"/>
    </xf>
    <xf numFmtId="1" fontId="24" fillId="0" borderId="9" xfId="1" applyNumberFormat="1" applyFont="1" applyBorder="1" applyAlignment="1">
      <alignment horizontal="center" vertical="center" wrapText="1"/>
    </xf>
    <xf numFmtId="49" fontId="24" fillId="0" borderId="10" xfId="2" applyNumberFormat="1" applyFont="1" applyBorder="1" applyAlignment="1">
      <alignment horizontal="left" vertical="center"/>
    </xf>
    <xf numFmtId="37" fontId="9" fillId="0" borderId="10" xfId="1" applyNumberFormat="1" applyFont="1" applyBorder="1" applyAlignment="1">
      <alignment horizontal="center" vertical="center" wrapText="1"/>
    </xf>
    <xf numFmtId="49" fontId="9" fillId="0" borderId="9" xfId="2" applyNumberFormat="1" applyFont="1" applyBorder="1" applyAlignment="1">
      <alignment horizontal="left" vertical="center" wrapText="1"/>
    </xf>
    <xf numFmtId="39" fontId="9" fillId="0" borderId="10" xfId="1" applyNumberFormat="1" applyFont="1" applyBorder="1" applyAlignment="1">
      <alignment horizontal="center" vertical="center"/>
    </xf>
    <xf numFmtId="39" fontId="25" fillId="0" borderId="0" xfId="1" applyNumberFormat="1" applyFont="1" applyBorder="1" applyAlignment="1">
      <alignment horizontal="center" vertical="center"/>
    </xf>
    <xf numFmtId="43" fontId="26" fillId="0" borderId="10" xfId="1" applyFont="1" applyBorder="1" applyAlignment="1">
      <alignment horizontal="center" vertical="center" wrapText="1"/>
    </xf>
    <xf numFmtId="43" fontId="27" fillId="0" borderId="0" xfId="1" applyFont="1" applyAlignment="1">
      <alignment horizontal="center" vertical="center"/>
    </xf>
    <xf numFmtId="43" fontId="26" fillId="0" borderId="9" xfId="1" applyFont="1" applyFill="1" applyBorder="1" applyAlignment="1">
      <alignment horizontal="center" vertical="center"/>
    </xf>
    <xf numFmtId="43" fontId="22" fillId="0" borderId="9" xfId="3" applyFont="1" applyFill="1" applyBorder="1" applyAlignment="1">
      <alignment horizontal="left" vertical="center"/>
    </xf>
    <xf numFmtId="1" fontId="9" fillId="0" borderId="9" xfId="1" applyNumberFormat="1" applyFont="1" applyBorder="1" applyAlignment="1">
      <alignment horizontal="center" vertical="center" wrapText="1"/>
    </xf>
    <xf numFmtId="49" fontId="9" fillId="0" borderId="10" xfId="2" applyNumberFormat="1" applyFont="1" applyBorder="1" applyAlignment="1">
      <alignment horizontal="left" vertical="center" wrapText="1"/>
    </xf>
    <xf numFmtId="49" fontId="9" fillId="0" borderId="9" xfId="2" applyNumberFormat="1" applyFont="1" applyBorder="1" applyAlignment="1">
      <alignment horizontal="center" vertical="center" wrapText="1"/>
    </xf>
    <xf numFmtId="39" fontId="9" fillId="0" borderId="0" xfId="1" applyNumberFormat="1" applyFont="1" applyBorder="1" applyAlignment="1">
      <alignment horizontal="center" vertical="center"/>
    </xf>
    <xf numFmtId="43" fontId="22" fillId="0" borderId="9" xfId="1" applyFont="1" applyBorder="1" applyAlignment="1">
      <alignment horizontal="center" vertical="center" wrapText="1"/>
    </xf>
    <xf numFmtId="43" fontId="15" fillId="0" borderId="0" xfId="1" applyFont="1" applyFill="1" applyAlignment="1">
      <alignment horizontal="center" vertical="center"/>
    </xf>
    <xf numFmtId="43" fontId="22" fillId="0" borderId="9" xfId="1" applyFont="1" applyBorder="1" applyAlignment="1">
      <alignment horizontal="center" vertical="center"/>
    </xf>
    <xf numFmtId="43" fontId="22" fillId="0" borderId="0" xfId="2" applyNumberFormat="1" applyFont="1"/>
    <xf numFmtId="43" fontId="15" fillId="0" borderId="9" xfId="1" applyFont="1" applyBorder="1" applyAlignment="1">
      <alignment horizontal="center" vertical="center"/>
    </xf>
    <xf numFmtId="43" fontId="15" fillId="0" borderId="0" xfId="1" applyFont="1" applyAlignment="1">
      <alignment horizontal="center" vertical="center"/>
    </xf>
    <xf numFmtId="43" fontId="26" fillId="0" borderId="9" xfId="1" applyFont="1" applyBorder="1" applyAlignment="1">
      <alignment horizontal="center" vertical="center" wrapText="1"/>
    </xf>
    <xf numFmtId="43" fontId="22" fillId="0" borderId="10" xfId="1" applyFont="1" applyBorder="1" applyAlignment="1">
      <alignment horizontal="center" vertical="center" wrapText="1"/>
    </xf>
    <xf numFmtId="43" fontId="29" fillId="0" borderId="10" xfId="1" applyFont="1" applyBorder="1" applyAlignment="1">
      <alignment horizontal="center" vertical="center" wrapText="1"/>
    </xf>
    <xf numFmtId="43" fontId="22" fillId="0" borderId="0" xfId="1" applyFont="1" applyAlignment="1">
      <alignment horizontal="center" vertical="center"/>
    </xf>
    <xf numFmtId="43" fontId="29" fillId="0" borderId="9" xfId="1" applyFont="1" applyFill="1" applyBorder="1" applyAlignment="1">
      <alignment horizontal="center" vertical="center"/>
    </xf>
    <xf numFmtId="43" fontId="22" fillId="0" borderId="0" xfId="1" applyFont="1" applyBorder="1" applyAlignment="1">
      <alignment horizontal="center" vertical="center"/>
    </xf>
    <xf numFmtId="43" fontId="22" fillId="0" borderId="9" xfId="1" applyFont="1" applyFill="1" applyBorder="1" applyAlignment="1">
      <alignment horizontal="center" vertical="center"/>
    </xf>
    <xf numFmtId="0" fontId="9" fillId="14" borderId="11" xfId="2" applyFont="1" applyFill="1" applyBorder="1" applyAlignment="1">
      <alignment horizontal="center" vertical="center"/>
    </xf>
    <xf numFmtId="39" fontId="10" fillId="14" borderId="12" xfId="2" applyNumberFormat="1" applyFont="1" applyFill="1" applyBorder="1" applyAlignment="1">
      <alignment horizontal="center" vertical="center" wrapText="1"/>
    </xf>
    <xf numFmtId="39" fontId="23" fillId="14" borderId="13" xfId="1" applyNumberFormat="1" applyFont="1" applyFill="1" applyBorder="1" applyAlignment="1">
      <alignment horizontal="center" vertical="center" wrapText="1"/>
    </xf>
    <xf numFmtId="39" fontId="23" fillId="14" borderId="11" xfId="1" applyNumberFormat="1" applyFont="1" applyFill="1" applyBorder="1" applyAlignment="1">
      <alignment horizontal="center" vertical="center" wrapText="1"/>
    </xf>
    <xf numFmtId="43" fontId="10" fillId="14" borderId="11" xfId="2" applyNumberFormat="1" applyFont="1" applyFill="1" applyBorder="1" applyAlignment="1">
      <alignment horizontal="center" vertical="center" wrapText="1"/>
    </xf>
    <xf numFmtId="0" fontId="22" fillId="0" borderId="14" xfId="2" applyFont="1" applyBorder="1" applyAlignment="1">
      <alignment vertical="center"/>
    </xf>
    <xf numFmtId="0" fontId="9" fillId="0" borderId="15" xfId="4" applyFont="1" applyBorder="1" applyAlignment="1">
      <alignment horizontal="left" vertical="center"/>
    </xf>
    <xf numFmtId="43" fontId="9" fillId="0" borderId="16" xfId="1" applyFont="1" applyBorder="1" applyAlignment="1">
      <alignment horizontal="center" vertical="center"/>
    </xf>
    <xf numFmtId="39" fontId="9" fillId="0" borderId="16" xfId="1" applyNumberFormat="1" applyFont="1" applyBorder="1" applyAlignment="1">
      <alignment horizontal="center" vertical="center"/>
    </xf>
    <xf numFmtId="0" fontId="22" fillId="0" borderId="16" xfId="2" applyFont="1" applyBorder="1" applyAlignment="1">
      <alignment vertical="center"/>
    </xf>
    <xf numFmtId="0" fontId="22" fillId="0" borderId="17" xfId="2" applyFont="1" applyBorder="1" applyAlignment="1">
      <alignment vertical="center"/>
    </xf>
    <xf numFmtId="0" fontId="22" fillId="0" borderId="0" xfId="2" applyFont="1" applyAlignment="1">
      <alignment vertical="center"/>
    </xf>
    <xf numFmtId="43" fontId="0" fillId="0" borderId="0" xfId="0" applyNumberFormat="1"/>
    <xf numFmtId="0" fontId="8" fillId="12" borderId="0" xfId="2" applyFont="1" applyFill="1" applyAlignment="1">
      <alignment vertical="center"/>
    </xf>
    <xf numFmtId="43" fontId="26" fillId="12" borderId="10" xfId="1" applyFont="1" applyFill="1" applyBorder="1" applyAlignment="1">
      <alignment horizontal="center" vertical="center" wrapText="1"/>
    </xf>
    <xf numFmtId="43" fontId="26" fillId="12" borderId="9" xfId="1" applyFont="1" applyFill="1" applyBorder="1" applyAlignment="1">
      <alignment horizontal="center" vertical="center"/>
    </xf>
    <xf numFmtId="43" fontId="22" fillId="12" borderId="9" xfId="1" applyFont="1" applyFill="1" applyBorder="1" applyAlignment="1">
      <alignment horizontal="center" vertical="center" wrapText="1"/>
    </xf>
    <xf numFmtId="43" fontId="26" fillId="12" borderId="9" xfId="1" applyFont="1" applyFill="1" applyBorder="1" applyAlignment="1">
      <alignment horizontal="center" vertical="center" wrapText="1"/>
    </xf>
    <xf numFmtId="43" fontId="22" fillId="12" borderId="10" xfId="1" applyFont="1" applyFill="1" applyBorder="1" applyAlignment="1">
      <alignment horizontal="center" vertical="center" wrapText="1"/>
    </xf>
    <xf numFmtId="43" fontId="29" fillId="12" borderId="10" xfId="1" applyFont="1" applyFill="1" applyBorder="1" applyAlignment="1">
      <alignment horizontal="center" vertical="center" wrapText="1"/>
    </xf>
    <xf numFmtId="43" fontId="29" fillId="12" borderId="9" xfId="1" applyFont="1" applyFill="1" applyBorder="1" applyAlignment="1">
      <alignment horizontal="center" vertical="center"/>
    </xf>
    <xf numFmtId="43" fontId="22" fillId="12" borderId="9" xfId="1" applyFont="1" applyFill="1" applyBorder="1" applyAlignment="1">
      <alignment horizontal="center" vertical="center"/>
    </xf>
    <xf numFmtId="39" fontId="23" fillId="12" borderId="13" xfId="1" applyNumberFormat="1" applyFont="1" applyFill="1" applyBorder="1" applyAlignment="1">
      <alignment horizontal="center" vertical="center" wrapText="1"/>
    </xf>
    <xf numFmtId="39" fontId="23" fillId="12" borderId="11" xfId="1" applyNumberFormat="1" applyFont="1" applyFill="1" applyBorder="1" applyAlignment="1">
      <alignment horizontal="center" vertical="center" wrapText="1"/>
    </xf>
    <xf numFmtId="0" fontId="22" fillId="12" borderId="16" xfId="2" applyFont="1" applyFill="1" applyBorder="1" applyAlignment="1">
      <alignment vertical="center"/>
    </xf>
    <xf numFmtId="43" fontId="0" fillId="12" borderId="0" xfId="1" applyFont="1" applyFill="1"/>
    <xf numFmtId="43" fontId="0" fillId="12" borderId="0" xfId="0" applyNumberFormat="1" applyFill="1"/>
    <xf numFmtId="44" fontId="6" fillId="0" borderId="8" xfId="0" applyNumberFormat="1" applyFont="1" applyFill="1" applyBorder="1" applyAlignment="1">
      <alignment vertical="center" wrapText="1"/>
    </xf>
    <xf numFmtId="43" fontId="0" fillId="0" borderId="0" xfId="1" applyFont="1" applyAlignment="1">
      <alignment horizontal="center" vertical="center"/>
    </xf>
    <xf numFmtId="39" fontId="22" fillId="0" borderId="0" xfId="2" applyNumberFormat="1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23" fillId="12" borderId="1" xfId="2" applyFont="1" applyFill="1" applyBorder="1" applyAlignment="1">
      <alignment horizontal="center" vertical="center"/>
    </xf>
    <xf numFmtId="0" fontId="23" fillId="14" borderId="5" xfId="2" applyFont="1" applyFill="1" applyBorder="1" applyAlignment="1">
      <alignment horizontal="center" vertical="center"/>
    </xf>
    <xf numFmtId="0" fontId="23" fillId="14" borderId="6" xfId="2" applyFont="1" applyFill="1" applyBorder="1" applyAlignment="1">
      <alignment horizontal="center" vertical="center"/>
    </xf>
    <xf numFmtId="0" fontId="9" fillId="14" borderId="11" xfId="2" applyFont="1" applyFill="1" applyBorder="1" applyAlignment="1">
      <alignment horizontal="center" vertical="center"/>
    </xf>
    <xf numFmtId="0" fontId="23" fillId="12" borderId="5" xfId="2" applyFont="1" applyFill="1" applyBorder="1" applyAlignment="1">
      <alignment horizontal="center" vertical="center"/>
    </xf>
    <xf numFmtId="0" fontId="23" fillId="12" borderId="6" xfId="2" applyFont="1" applyFill="1" applyBorder="1" applyAlignment="1">
      <alignment horizontal="center" vertical="center"/>
    </xf>
    <xf numFmtId="0" fontId="7" fillId="0" borderId="0" xfId="0" applyFont="1" applyAlignment="1">
      <alignment horizontal="center"/>
    </xf>
    <xf numFmtId="164" fontId="7" fillId="0" borderId="0" xfId="0" applyNumberFormat="1" applyFont="1" applyAlignment="1">
      <alignment horizontal="center"/>
    </xf>
    <xf numFmtId="2" fontId="8" fillId="8" borderId="1" xfId="0" applyNumberFormat="1" applyFont="1" applyFill="1" applyBorder="1" applyAlignment="1">
      <alignment horizontal="center" vertical="center" wrapText="1"/>
    </xf>
    <xf numFmtId="2" fontId="8" fillId="9" borderId="1" xfId="0" applyNumberFormat="1" applyFont="1" applyFill="1" applyBorder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4" fillId="11" borderId="4" xfId="0" applyFont="1" applyFill="1" applyBorder="1" applyAlignment="1">
      <alignment horizontal="center" vertical="center" wrapText="1"/>
    </xf>
    <xf numFmtId="0" fontId="4" fillId="11" borderId="5" xfId="0" applyFont="1" applyFill="1" applyBorder="1" applyAlignment="1">
      <alignment horizontal="center" vertical="center" wrapText="1"/>
    </xf>
    <xf numFmtId="0" fontId="4" fillId="11" borderId="6" xfId="0" applyFont="1" applyFill="1" applyBorder="1" applyAlignment="1">
      <alignment horizontal="center" vertical="center" wrapText="1"/>
    </xf>
    <xf numFmtId="0" fontId="12" fillId="0" borderId="0" xfId="0" applyFont="1" applyAlignment="1">
      <alignment horizontal="center"/>
    </xf>
    <xf numFmtId="49" fontId="18" fillId="0" borderId="0" xfId="0" applyNumberFormat="1" applyFont="1" applyAlignment="1">
      <alignment horizontal="center" vertical="center"/>
    </xf>
    <xf numFmtId="169" fontId="0" fillId="0" borderId="0" xfId="0" applyNumberFormat="1" applyAlignment="1">
      <alignment vertical="center"/>
    </xf>
    <xf numFmtId="0" fontId="6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2" fontId="9" fillId="0" borderId="1" xfId="5" applyNumberFormat="1" applyFont="1" applyFill="1" applyBorder="1" applyAlignment="1">
      <alignment horizontal="center" vertical="center"/>
    </xf>
    <xf numFmtId="169" fontId="6" fillId="0" borderId="0" xfId="0" applyNumberFormat="1" applyFont="1" applyAlignment="1">
      <alignment vertical="center"/>
    </xf>
    <xf numFmtId="170" fontId="6" fillId="0" borderId="0" xfId="0" applyNumberFormat="1" applyFont="1" applyAlignment="1">
      <alignment vertical="center"/>
    </xf>
    <xf numFmtId="2" fontId="16" fillId="0" borderId="1" xfId="5" applyNumberFormat="1" applyFont="1" applyFill="1" applyBorder="1" applyAlignment="1">
      <alignment horizontal="center" vertical="center"/>
    </xf>
    <xf numFmtId="164" fontId="16" fillId="0" borderId="1" xfId="0" applyNumberFormat="1" applyFont="1" applyBorder="1" applyAlignment="1">
      <alignment horizontal="right" vertical="center"/>
    </xf>
  </cellXfs>
  <cellStyles count="6">
    <cellStyle name="Comma" xfId="1" builtinId="3"/>
    <cellStyle name="Comma 2" xfId="5" xr:uid="{D626F17D-CB3C-4770-98BD-3D2AFE0604C0}"/>
    <cellStyle name="Comma 2 2 2" xfId="3" xr:uid="{BC9F981A-902A-4CEE-91C0-D51AD5CC149A}"/>
    <cellStyle name="Normal" xfId="0" builtinId="0"/>
    <cellStyle name="Normal 2 10" xfId="4" xr:uid="{9618D4F3-6E8F-4CA9-B8B8-BD7CBB8F1C34}"/>
    <cellStyle name="Normal 2 2 2" xfId="2" xr:uid="{E94A69CD-C90C-4CCD-AA74-7A7F8175DA8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658176</xdr:colOff>
      <xdr:row>0</xdr:row>
      <xdr:rowOff>0</xdr:rowOff>
    </xdr:from>
    <xdr:ext cx="1979467" cy="883927"/>
    <xdr:pic>
      <xdr:nvPicPr>
        <xdr:cNvPr id="2" name="Picture 1">
          <a:extLst>
            <a:ext uri="{FF2B5EF4-FFF2-40B4-BE49-F238E27FC236}">
              <a16:creationId xmlns:a16="http://schemas.microsoft.com/office/drawing/2014/main" id="{36D614DD-0EAD-4214-9F59-81B7F74CDC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21351" y="0"/>
          <a:ext cx="1979467" cy="8839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904875</xdr:colOff>
      <xdr:row>0</xdr:row>
      <xdr:rowOff>38100</xdr:rowOff>
    </xdr:from>
    <xdr:to>
      <xdr:col>12</xdr:col>
      <xdr:colOff>1234440</xdr:colOff>
      <xdr:row>4</xdr:row>
      <xdr:rowOff>91440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96F9E5C-FB53-4CAC-9D14-9ED249F6E6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32420" y="38100"/>
          <a:ext cx="1992631" cy="971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umulative%20-%20October%202022%20-%20Civi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PC-6"/>
      <sheetName val="Contract"/>
      <sheetName val="Joints 20mm"/>
      <sheetName val="Joints 30mm"/>
      <sheetName val="FF 2&quot;"/>
      <sheetName val="FF 3&quot;"/>
      <sheetName val="CHW 3&quot;"/>
      <sheetName val="Plastic pipe 3&quot;"/>
      <sheetName val="Plastic pipe 4&quot;"/>
      <sheetName val="Plastic pipe 6&quot;"/>
      <sheetName val="Plastic pipe 8&quot; "/>
      <sheetName val="civil opening"/>
      <sheetName val="duct"/>
      <sheetName val="civil opening (FR 230)"/>
    </sheetNames>
    <sheetDataSet>
      <sheetData sheetId="0"/>
      <sheetData sheetId="1"/>
      <sheetData sheetId="2">
        <row r="103">
          <cell r="Q103">
            <v>2339.65</v>
          </cell>
        </row>
      </sheetData>
      <sheetData sheetId="3">
        <row r="14">
          <cell r="Q14">
            <v>39</v>
          </cell>
        </row>
      </sheetData>
      <sheetData sheetId="4">
        <row r="20">
          <cell r="V20">
            <v>8</v>
          </cell>
        </row>
      </sheetData>
      <sheetData sheetId="5">
        <row r="29">
          <cell r="V29">
            <v>19</v>
          </cell>
        </row>
      </sheetData>
      <sheetData sheetId="6">
        <row r="30">
          <cell r="V30">
            <v>37</v>
          </cell>
        </row>
      </sheetData>
      <sheetData sheetId="7">
        <row r="33">
          <cell r="V33">
            <v>65</v>
          </cell>
        </row>
      </sheetData>
      <sheetData sheetId="8">
        <row r="12">
          <cell r="V12">
            <v>1</v>
          </cell>
        </row>
      </sheetData>
      <sheetData sheetId="9">
        <row r="28">
          <cell r="V28">
            <v>17</v>
          </cell>
        </row>
      </sheetData>
      <sheetData sheetId="10">
        <row r="15">
          <cell r="V15">
            <v>3</v>
          </cell>
        </row>
      </sheetData>
      <sheetData sheetId="11">
        <row r="29">
          <cell r="V29">
            <v>32</v>
          </cell>
        </row>
        <row r="75">
          <cell r="V75">
            <v>70</v>
          </cell>
        </row>
        <row r="106">
          <cell r="V106">
            <v>36</v>
          </cell>
        </row>
        <row r="137">
          <cell r="V137">
            <v>32</v>
          </cell>
        </row>
        <row r="147">
          <cell r="V147">
            <v>3</v>
          </cell>
        </row>
        <row r="169">
          <cell r="V169">
            <v>27</v>
          </cell>
        </row>
        <row r="185">
          <cell r="V185">
            <v>4</v>
          </cell>
        </row>
        <row r="197">
          <cell r="V197">
            <v>4</v>
          </cell>
        </row>
        <row r="210">
          <cell r="V210">
            <v>15.711637500000002</v>
          </cell>
        </row>
      </sheetData>
      <sheetData sheetId="12">
        <row r="11">
          <cell r="V11">
            <v>0</v>
          </cell>
        </row>
        <row r="23">
          <cell r="V23">
            <v>4</v>
          </cell>
        </row>
        <row r="30">
          <cell r="V30">
            <v>1</v>
          </cell>
        </row>
        <row r="36">
          <cell r="V36">
            <v>0</v>
          </cell>
        </row>
        <row r="42">
          <cell r="V42">
            <v>0</v>
          </cell>
        </row>
        <row r="48">
          <cell r="V48">
            <v>0</v>
          </cell>
        </row>
        <row r="54">
          <cell r="V54">
            <v>0</v>
          </cell>
        </row>
        <row r="60">
          <cell r="V60">
            <v>0</v>
          </cell>
        </row>
        <row r="66">
          <cell r="V66">
            <v>0</v>
          </cell>
        </row>
        <row r="72">
          <cell r="V72">
            <v>0</v>
          </cell>
        </row>
        <row r="78">
          <cell r="V78">
            <v>0</v>
          </cell>
        </row>
      </sheetData>
      <sheetData sheetId="13">
        <row r="56">
          <cell r="V56">
            <v>25.354999999999993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6FB56-135A-43F7-880D-67B44486F966}">
  <sheetPr>
    <pageSetUpPr fitToPage="1"/>
  </sheetPr>
  <dimension ref="B1:V71"/>
  <sheetViews>
    <sheetView tabSelected="1" view="pageBreakPreview" zoomScale="90" zoomScaleNormal="90" zoomScaleSheetLayoutView="90" workbookViewId="0">
      <selection activeCell="S63" sqref="S63"/>
    </sheetView>
  </sheetViews>
  <sheetFormatPr defaultColWidth="8.88671875" defaultRowHeight="14.4" x14ac:dyDescent="0.3"/>
  <cols>
    <col min="1" max="1" width="3" customWidth="1"/>
    <col min="2" max="2" width="6.33203125" customWidth="1"/>
    <col min="3" max="3" width="23.5546875" style="27" customWidth="1"/>
    <col min="4" max="4" width="6.44140625" style="25" customWidth="1"/>
    <col min="5" max="5" width="6.109375" style="29" customWidth="1"/>
    <col min="6" max="6" width="8.109375" style="29" customWidth="1"/>
    <col min="7" max="7" width="11.6640625" style="29" customWidth="1"/>
    <col min="8" max="8" width="10.88671875" customWidth="1"/>
    <col min="9" max="9" width="11.109375" style="83" customWidth="1"/>
    <col min="10" max="10" width="12" style="83" customWidth="1"/>
    <col min="11" max="11" width="12.6640625" customWidth="1"/>
    <col min="12" max="12" width="11.6640625" customWidth="1"/>
    <col min="13" max="13" width="13.5546875" customWidth="1"/>
    <col min="14" max="14" width="13.33203125" hidden="1" customWidth="1"/>
    <col min="15" max="16" width="0" hidden="1" customWidth="1"/>
    <col min="17" max="17" width="12.6640625" style="137" customWidth="1"/>
    <col min="18" max="18" width="11.6640625" style="137" customWidth="1"/>
    <col min="19" max="19" width="13.5546875" style="137" customWidth="1"/>
  </cols>
  <sheetData>
    <row r="1" spans="2:19" ht="14.4" customHeight="1" x14ac:dyDescent="0.3"/>
    <row r="2" spans="2:19" ht="9.6" customHeight="1" x14ac:dyDescent="0.3"/>
    <row r="3" spans="2:19" s="160" customFormat="1" ht="24.6" customHeight="1" x14ac:dyDescent="0.3">
      <c r="B3" s="155" t="s">
        <v>214</v>
      </c>
      <c r="C3" s="156"/>
      <c r="D3" s="157"/>
      <c r="E3" s="158"/>
      <c r="F3" s="159"/>
      <c r="G3" s="159"/>
      <c r="I3" s="161"/>
      <c r="J3" s="161"/>
      <c r="N3" s="162" t="s">
        <v>215</v>
      </c>
      <c r="Q3" s="216"/>
      <c r="R3" s="216"/>
      <c r="S3" s="216"/>
    </row>
    <row r="4" spans="2:19" s="163" customFormat="1" ht="26.4" customHeight="1" x14ac:dyDescent="0.3">
      <c r="C4" s="164"/>
      <c r="D4" s="165"/>
      <c r="E4" s="166"/>
      <c r="F4" s="166"/>
      <c r="G4" s="166"/>
      <c r="H4" s="234" t="s">
        <v>216</v>
      </c>
      <c r="I4" s="234"/>
      <c r="J4" s="234"/>
      <c r="K4" s="235" t="s">
        <v>217</v>
      </c>
      <c r="L4" s="235"/>
      <c r="M4" s="236"/>
      <c r="Q4" s="238" t="s">
        <v>314</v>
      </c>
      <c r="R4" s="238"/>
      <c r="S4" s="239"/>
    </row>
    <row r="5" spans="2:19" s="165" customFormat="1" ht="34.5" customHeight="1" x14ac:dyDescent="0.3">
      <c r="B5" s="167" t="s">
        <v>218</v>
      </c>
      <c r="C5" s="168" t="s">
        <v>219</v>
      </c>
      <c r="D5" s="169" t="s">
        <v>220</v>
      </c>
      <c r="E5" s="167" t="s">
        <v>221</v>
      </c>
      <c r="F5" s="169" t="s">
        <v>222</v>
      </c>
      <c r="G5" s="170" t="s">
        <v>223</v>
      </c>
      <c r="H5" s="171" t="s">
        <v>224</v>
      </c>
      <c r="I5" s="172" t="s">
        <v>225</v>
      </c>
      <c r="J5" s="173" t="s">
        <v>226</v>
      </c>
      <c r="K5" s="174" t="s">
        <v>224</v>
      </c>
      <c r="L5" s="175" t="s">
        <v>225</v>
      </c>
      <c r="M5" s="175" t="s">
        <v>226</v>
      </c>
      <c r="N5" s="167" t="s">
        <v>227</v>
      </c>
      <c r="Q5" s="171" t="s">
        <v>224</v>
      </c>
      <c r="R5" s="172" t="s">
        <v>225</v>
      </c>
      <c r="S5" s="172" t="s">
        <v>226</v>
      </c>
    </row>
    <row r="6" spans="2:19" s="163" customFormat="1" ht="20.100000000000001" customHeight="1" x14ac:dyDescent="0.3">
      <c r="B6" s="176" t="s">
        <v>228</v>
      </c>
      <c r="C6" s="177" t="s">
        <v>229</v>
      </c>
      <c r="D6" s="178"/>
      <c r="E6" s="179"/>
      <c r="F6" s="180"/>
      <c r="G6" s="181"/>
      <c r="H6" s="182"/>
      <c r="I6" s="183"/>
      <c r="J6" s="183"/>
      <c r="K6" s="182"/>
      <c r="L6" s="184"/>
      <c r="M6" s="184"/>
      <c r="N6" s="185"/>
      <c r="Q6" s="217"/>
      <c r="R6" s="218"/>
      <c r="S6" s="218"/>
    </row>
    <row r="7" spans="2:19" s="163" customFormat="1" ht="20.100000000000001" customHeight="1" x14ac:dyDescent="0.3">
      <c r="B7" s="186" t="s">
        <v>230</v>
      </c>
      <c r="C7" s="187" t="s">
        <v>231</v>
      </c>
      <c r="D7" s="178">
        <v>500</v>
      </c>
      <c r="E7" s="188" t="s">
        <v>232</v>
      </c>
      <c r="F7" s="180">
        <v>14</v>
      </c>
      <c r="G7" s="189">
        <f>F7*D7</f>
        <v>7000</v>
      </c>
      <c r="H7" s="190">
        <v>2233.65</v>
      </c>
      <c r="I7" s="191">
        <v>106</v>
      </c>
      <c r="J7" s="192">
        <f>'[1]Joints 20mm'!Q103</f>
        <v>2339.65</v>
      </c>
      <c r="K7" s="190">
        <f>H7*F7</f>
        <v>31271.100000000002</v>
      </c>
      <c r="L7" s="190">
        <f>I7*F7</f>
        <v>1484</v>
      </c>
      <c r="M7" s="190">
        <f>J7*F7</f>
        <v>32755.100000000002</v>
      </c>
      <c r="N7" s="185"/>
      <c r="O7" s="193">
        <f>H7+I7-J7</f>
        <v>0</v>
      </c>
      <c r="Q7" s="219">
        <v>31271.100000000002</v>
      </c>
      <c r="R7" s="219">
        <f>SUM(Joints!M17)</f>
        <v>1484</v>
      </c>
      <c r="S7" s="219">
        <f>SUM(Q7:R7)</f>
        <v>32755.100000000002</v>
      </c>
    </row>
    <row r="8" spans="2:19" s="163" customFormat="1" ht="20.100000000000001" customHeight="1" x14ac:dyDescent="0.3">
      <c r="B8" s="186" t="s">
        <v>233</v>
      </c>
      <c r="C8" s="187" t="s">
        <v>234</v>
      </c>
      <c r="D8" s="178">
        <v>500</v>
      </c>
      <c r="E8" s="188" t="s">
        <v>232</v>
      </c>
      <c r="F8" s="180">
        <v>20</v>
      </c>
      <c r="G8" s="189">
        <f>F8*D8</f>
        <v>10000</v>
      </c>
      <c r="H8" s="190">
        <v>39</v>
      </c>
      <c r="I8" s="191"/>
      <c r="J8" s="192">
        <f>'[1]Joints 30mm'!Q14</f>
        <v>39</v>
      </c>
      <c r="K8" s="190">
        <f t="shared" ref="K8:K9" si="0">H8*F8</f>
        <v>780</v>
      </c>
      <c r="L8" s="190">
        <f t="shared" ref="L8:L9" si="1">I8*F8</f>
        <v>0</v>
      </c>
      <c r="M8" s="190">
        <f t="shared" ref="M8:M9" si="2">J8*F8</f>
        <v>780</v>
      </c>
      <c r="N8" s="185"/>
      <c r="O8" s="193">
        <f t="shared" ref="O8:O9" si="3">H8+I8-J8</f>
        <v>0</v>
      </c>
      <c r="Q8" s="219">
        <v>780</v>
      </c>
      <c r="R8" s="219">
        <v>0</v>
      </c>
      <c r="S8" s="219">
        <f t="shared" ref="S8" si="4">SUM(Q8:R8)</f>
        <v>780</v>
      </c>
    </row>
    <row r="9" spans="2:19" s="163" customFormat="1" ht="20.100000000000001" customHeight="1" x14ac:dyDescent="0.3">
      <c r="B9" s="186" t="s">
        <v>235</v>
      </c>
      <c r="C9" s="187" t="s">
        <v>236</v>
      </c>
      <c r="D9" s="178">
        <v>150</v>
      </c>
      <c r="E9" s="188" t="s">
        <v>232</v>
      </c>
      <c r="F9" s="180">
        <v>27</v>
      </c>
      <c r="G9" s="189">
        <f>F9*D9</f>
        <v>4050</v>
      </c>
      <c r="H9" s="190"/>
      <c r="I9" s="191"/>
      <c r="J9" s="194"/>
      <c r="K9" s="190">
        <f t="shared" si="0"/>
        <v>0</v>
      </c>
      <c r="L9" s="190">
        <f t="shared" si="1"/>
        <v>0</v>
      </c>
      <c r="M9" s="190">
        <f t="shared" si="2"/>
        <v>0</v>
      </c>
      <c r="N9" s="185"/>
      <c r="O9" s="193">
        <f t="shared" si="3"/>
        <v>0</v>
      </c>
      <c r="Q9" s="219"/>
      <c r="R9" s="219"/>
      <c r="S9" s="219"/>
    </row>
    <row r="10" spans="2:19" s="163" customFormat="1" ht="20.100000000000001" customHeight="1" x14ac:dyDescent="0.3">
      <c r="B10" s="176" t="s">
        <v>237</v>
      </c>
      <c r="C10" s="177" t="s">
        <v>238</v>
      </c>
      <c r="D10" s="178"/>
      <c r="E10" s="179"/>
      <c r="F10" s="180"/>
      <c r="G10" s="181"/>
      <c r="H10" s="182"/>
      <c r="I10" s="191"/>
      <c r="J10" s="195"/>
      <c r="K10" s="196"/>
      <c r="L10" s="184"/>
      <c r="M10" s="184"/>
      <c r="N10" s="185"/>
      <c r="Q10" s="220"/>
      <c r="R10" s="218"/>
      <c r="S10" s="218"/>
    </row>
    <row r="11" spans="2:19" s="163" customFormat="1" ht="20.100000000000001" customHeight="1" x14ac:dyDescent="0.3">
      <c r="B11" s="186" t="s">
        <v>239</v>
      </c>
      <c r="C11" s="187" t="s">
        <v>231</v>
      </c>
      <c r="D11" s="178">
        <v>250</v>
      </c>
      <c r="E11" s="188" t="s">
        <v>232</v>
      </c>
      <c r="F11" s="180">
        <v>10</v>
      </c>
      <c r="G11" s="189">
        <f>F11*D11</f>
        <v>2500</v>
      </c>
      <c r="H11" s="190"/>
      <c r="I11" s="191"/>
      <c r="J11" s="195"/>
      <c r="K11" s="190">
        <f>H11*F11</f>
        <v>0</v>
      </c>
      <c r="L11" s="190">
        <f>I11*F11</f>
        <v>0</v>
      </c>
      <c r="M11" s="190">
        <f>J11*F11</f>
        <v>0</v>
      </c>
      <c r="N11" s="185"/>
      <c r="O11" s="193">
        <f>H11+I11-J11</f>
        <v>0</v>
      </c>
      <c r="Q11" s="219"/>
      <c r="R11" s="219"/>
      <c r="S11" s="219"/>
    </row>
    <row r="12" spans="2:19" s="163" customFormat="1" ht="20.100000000000001" customHeight="1" x14ac:dyDescent="0.3">
      <c r="B12" s="186"/>
      <c r="C12" s="187"/>
      <c r="D12" s="178"/>
      <c r="E12" s="188"/>
      <c r="F12" s="180"/>
      <c r="G12" s="189"/>
      <c r="H12" s="197"/>
      <c r="I12" s="191"/>
      <c r="J12" s="195"/>
      <c r="K12" s="197"/>
      <c r="L12" s="190"/>
      <c r="M12" s="190"/>
      <c r="N12" s="185"/>
      <c r="Q12" s="221"/>
      <c r="R12" s="219"/>
      <c r="S12" s="219"/>
    </row>
    <row r="13" spans="2:19" s="163" customFormat="1" ht="20.100000000000001" customHeight="1" x14ac:dyDescent="0.3">
      <c r="B13" s="186"/>
      <c r="C13" s="187"/>
      <c r="D13" s="178"/>
      <c r="E13" s="188"/>
      <c r="F13" s="180"/>
      <c r="G13" s="189"/>
      <c r="H13" s="197"/>
      <c r="I13" s="191"/>
      <c r="J13" s="195"/>
      <c r="K13" s="197"/>
      <c r="L13" s="190"/>
      <c r="M13" s="190"/>
      <c r="N13" s="185"/>
      <c r="Q13" s="221"/>
      <c r="R13" s="219"/>
      <c r="S13" s="219"/>
    </row>
    <row r="14" spans="2:19" s="163" customFormat="1" ht="20.100000000000001" customHeight="1" x14ac:dyDescent="0.3">
      <c r="B14" s="176" t="s">
        <v>240</v>
      </c>
      <c r="C14" s="177" t="s">
        <v>241</v>
      </c>
      <c r="D14" s="178"/>
      <c r="E14" s="179"/>
      <c r="F14" s="180"/>
      <c r="G14" s="181"/>
      <c r="H14" s="197"/>
      <c r="I14" s="191"/>
      <c r="J14" s="195"/>
      <c r="K14" s="197"/>
      <c r="L14" s="190"/>
      <c r="M14" s="190"/>
      <c r="N14" s="185"/>
      <c r="Q14" s="221"/>
      <c r="R14" s="219"/>
      <c r="S14" s="219"/>
    </row>
    <row r="15" spans="2:19" s="163" customFormat="1" ht="20.100000000000001" customHeight="1" x14ac:dyDescent="0.3">
      <c r="B15" s="186" t="s">
        <v>242</v>
      </c>
      <c r="C15" s="187" t="s">
        <v>243</v>
      </c>
      <c r="D15" s="178">
        <v>100</v>
      </c>
      <c r="E15" s="188" t="s">
        <v>2</v>
      </c>
      <c r="F15" s="180">
        <v>14</v>
      </c>
      <c r="G15" s="189">
        <f t="shared" ref="G15:G20" si="5">F15*D15</f>
        <v>1400</v>
      </c>
      <c r="H15" s="197"/>
      <c r="I15" s="191">
        <v>8</v>
      </c>
      <c r="J15" s="195">
        <f>'[1]FF 2"'!V20</f>
        <v>8</v>
      </c>
      <c r="K15" s="190">
        <f t="shared" ref="K15:K20" si="6">H15*F15</f>
        <v>0</v>
      </c>
      <c r="L15" s="190">
        <f t="shared" ref="L15:L20" si="7">I15*F15</f>
        <v>112</v>
      </c>
      <c r="M15" s="190">
        <f t="shared" ref="M15:M20" si="8">J15*F15</f>
        <v>112</v>
      </c>
      <c r="N15" s="185"/>
      <c r="O15" s="193">
        <f t="shared" ref="O15:O20" si="9">H15+I15-J15</f>
        <v>0</v>
      </c>
      <c r="Q15" s="219">
        <v>0</v>
      </c>
      <c r="R15" s="219">
        <f>'MEP (Civil)'!R773</f>
        <v>112</v>
      </c>
      <c r="S15" s="219">
        <f t="shared" ref="S15:S16" si="10">SUM(Q15:R15)</f>
        <v>112</v>
      </c>
    </row>
    <row r="16" spans="2:19" s="163" customFormat="1" ht="20.100000000000001" customHeight="1" x14ac:dyDescent="0.3">
      <c r="B16" s="186" t="s">
        <v>244</v>
      </c>
      <c r="C16" s="187" t="s">
        <v>245</v>
      </c>
      <c r="D16" s="178">
        <v>100</v>
      </c>
      <c r="E16" s="188" t="s">
        <v>2</v>
      </c>
      <c r="F16" s="180">
        <v>16</v>
      </c>
      <c r="G16" s="189">
        <f t="shared" si="5"/>
        <v>1600</v>
      </c>
      <c r="H16" s="197"/>
      <c r="I16" s="191">
        <v>19</v>
      </c>
      <c r="J16" s="195">
        <f>'[1]FF 3"'!V29</f>
        <v>19</v>
      </c>
      <c r="K16" s="190">
        <f t="shared" si="6"/>
        <v>0</v>
      </c>
      <c r="L16" s="190">
        <f t="shared" si="7"/>
        <v>304</v>
      </c>
      <c r="M16" s="190">
        <f t="shared" si="8"/>
        <v>304</v>
      </c>
      <c r="N16" s="185"/>
      <c r="O16" s="193">
        <f t="shared" si="9"/>
        <v>0</v>
      </c>
      <c r="Q16" s="219">
        <v>0</v>
      </c>
      <c r="R16" s="219">
        <f>'MEP (Civil)'!R774</f>
        <v>304</v>
      </c>
      <c r="S16" s="219">
        <f t="shared" si="10"/>
        <v>304</v>
      </c>
    </row>
    <row r="17" spans="2:19" s="163" customFormat="1" ht="20.100000000000001" customHeight="1" x14ac:dyDescent="0.3">
      <c r="B17" s="186" t="s">
        <v>246</v>
      </c>
      <c r="C17" s="187" t="s">
        <v>247</v>
      </c>
      <c r="D17" s="178">
        <v>100</v>
      </c>
      <c r="E17" s="188" t="s">
        <v>2</v>
      </c>
      <c r="F17" s="180">
        <v>21</v>
      </c>
      <c r="G17" s="189">
        <f t="shared" si="5"/>
        <v>2100</v>
      </c>
      <c r="H17" s="197"/>
      <c r="I17" s="191"/>
      <c r="J17" s="195"/>
      <c r="K17" s="190">
        <f t="shared" si="6"/>
        <v>0</v>
      </c>
      <c r="L17" s="190">
        <f t="shared" si="7"/>
        <v>0</v>
      </c>
      <c r="M17" s="190">
        <f t="shared" si="8"/>
        <v>0</v>
      </c>
      <c r="N17" s="185"/>
      <c r="O17" s="193">
        <f t="shared" si="9"/>
        <v>0</v>
      </c>
      <c r="Q17" s="219"/>
      <c r="R17" s="219"/>
      <c r="S17" s="219"/>
    </row>
    <row r="18" spans="2:19" s="163" customFormat="1" ht="20.100000000000001" customHeight="1" x14ac:dyDescent="0.3">
      <c r="B18" s="186" t="s">
        <v>248</v>
      </c>
      <c r="C18" s="187" t="s">
        <v>249</v>
      </c>
      <c r="D18" s="178">
        <v>100</v>
      </c>
      <c r="E18" s="188" t="s">
        <v>2</v>
      </c>
      <c r="F18" s="180">
        <v>27</v>
      </c>
      <c r="G18" s="189">
        <f t="shared" si="5"/>
        <v>2700</v>
      </c>
      <c r="H18" s="197"/>
      <c r="I18" s="191"/>
      <c r="J18" s="195"/>
      <c r="K18" s="190">
        <f t="shared" si="6"/>
        <v>0</v>
      </c>
      <c r="L18" s="190">
        <f t="shared" si="7"/>
        <v>0</v>
      </c>
      <c r="M18" s="190">
        <f t="shared" si="8"/>
        <v>0</v>
      </c>
      <c r="N18" s="185"/>
      <c r="O18" s="193">
        <f t="shared" si="9"/>
        <v>0</v>
      </c>
      <c r="Q18" s="219"/>
      <c r="R18" s="219"/>
      <c r="S18" s="219"/>
    </row>
    <row r="19" spans="2:19" s="163" customFormat="1" ht="20.100000000000001" customHeight="1" x14ac:dyDescent="0.3">
      <c r="B19" s="186" t="s">
        <v>250</v>
      </c>
      <c r="C19" s="187" t="s">
        <v>251</v>
      </c>
      <c r="D19" s="178">
        <v>50</v>
      </c>
      <c r="E19" s="188" t="s">
        <v>2</v>
      </c>
      <c r="F19" s="180">
        <v>46</v>
      </c>
      <c r="G19" s="189">
        <f t="shared" si="5"/>
        <v>2300</v>
      </c>
      <c r="H19" s="197"/>
      <c r="I19" s="191"/>
      <c r="J19" s="195"/>
      <c r="K19" s="190">
        <f t="shared" si="6"/>
        <v>0</v>
      </c>
      <c r="L19" s="190">
        <f t="shared" si="7"/>
        <v>0</v>
      </c>
      <c r="M19" s="190">
        <f t="shared" si="8"/>
        <v>0</v>
      </c>
      <c r="N19" s="185"/>
      <c r="O19" s="193">
        <f t="shared" si="9"/>
        <v>0</v>
      </c>
      <c r="Q19" s="219"/>
      <c r="R19" s="219"/>
      <c r="S19" s="219"/>
    </row>
    <row r="20" spans="2:19" s="163" customFormat="1" ht="20.100000000000001" customHeight="1" x14ac:dyDescent="0.3">
      <c r="B20" s="186" t="s">
        <v>252</v>
      </c>
      <c r="C20" s="187" t="s">
        <v>253</v>
      </c>
      <c r="D20" s="178">
        <v>10</v>
      </c>
      <c r="E20" s="188" t="s">
        <v>2</v>
      </c>
      <c r="F20" s="180">
        <v>141</v>
      </c>
      <c r="G20" s="189">
        <f t="shared" si="5"/>
        <v>1410</v>
      </c>
      <c r="H20" s="197"/>
      <c r="I20" s="191"/>
      <c r="J20" s="195"/>
      <c r="K20" s="190">
        <f t="shared" si="6"/>
        <v>0</v>
      </c>
      <c r="L20" s="190">
        <f t="shared" si="7"/>
        <v>0</v>
      </c>
      <c r="M20" s="190">
        <f t="shared" si="8"/>
        <v>0</v>
      </c>
      <c r="N20" s="185"/>
      <c r="O20" s="193">
        <f t="shared" si="9"/>
        <v>0</v>
      </c>
      <c r="Q20" s="219"/>
      <c r="R20" s="219"/>
      <c r="S20" s="219"/>
    </row>
    <row r="21" spans="2:19" s="163" customFormat="1" ht="20.100000000000001" customHeight="1" x14ac:dyDescent="0.3">
      <c r="B21" s="176" t="s">
        <v>254</v>
      </c>
      <c r="C21" s="177" t="s">
        <v>255</v>
      </c>
      <c r="D21" s="178"/>
      <c r="E21" s="179"/>
      <c r="F21" s="180"/>
      <c r="G21" s="181"/>
      <c r="H21" s="197"/>
      <c r="I21" s="191"/>
      <c r="J21" s="195"/>
      <c r="K21" s="197"/>
      <c r="L21" s="190"/>
      <c r="M21" s="190"/>
      <c r="N21" s="185"/>
      <c r="Q21" s="221"/>
      <c r="R21" s="219"/>
      <c r="S21" s="219"/>
    </row>
    <row r="22" spans="2:19" s="163" customFormat="1" ht="20.100000000000001" customHeight="1" x14ac:dyDescent="0.3">
      <c r="B22" s="186" t="s">
        <v>256</v>
      </c>
      <c r="C22" s="187" t="s">
        <v>243</v>
      </c>
      <c r="D22" s="178">
        <v>200</v>
      </c>
      <c r="E22" s="188" t="s">
        <v>2</v>
      </c>
      <c r="F22" s="180">
        <v>20</v>
      </c>
      <c r="G22" s="189">
        <f t="shared" ref="G22:G27" si="11">F22*D22</f>
        <v>4000</v>
      </c>
      <c r="H22" s="197"/>
      <c r="I22" s="191"/>
      <c r="J22" s="195"/>
      <c r="K22" s="190">
        <f t="shared" ref="K22:K27" si="12">H22*F22</f>
        <v>0</v>
      </c>
      <c r="L22" s="190">
        <f t="shared" ref="L22:L27" si="13">I22*F22</f>
        <v>0</v>
      </c>
      <c r="M22" s="190">
        <f t="shared" ref="M22:M27" si="14">J22*F22</f>
        <v>0</v>
      </c>
      <c r="N22" s="185"/>
      <c r="O22" s="193">
        <f t="shared" ref="O22:O27" si="15">H22+I22-J22</f>
        <v>0</v>
      </c>
      <c r="Q22" s="219"/>
      <c r="R22" s="219"/>
      <c r="S22" s="219"/>
    </row>
    <row r="23" spans="2:19" s="163" customFormat="1" ht="20.100000000000001" customHeight="1" x14ac:dyDescent="0.3">
      <c r="B23" s="186" t="s">
        <v>257</v>
      </c>
      <c r="C23" s="187" t="s">
        <v>245</v>
      </c>
      <c r="D23" s="178">
        <v>200</v>
      </c>
      <c r="E23" s="188" t="s">
        <v>2</v>
      </c>
      <c r="F23" s="180">
        <v>23</v>
      </c>
      <c r="G23" s="189">
        <f t="shared" si="11"/>
        <v>4600</v>
      </c>
      <c r="H23" s="197"/>
      <c r="I23" s="191">
        <v>37</v>
      </c>
      <c r="J23" s="195">
        <f>'[1]CHW 3"'!V30</f>
        <v>37</v>
      </c>
      <c r="K23" s="190">
        <f t="shared" si="12"/>
        <v>0</v>
      </c>
      <c r="L23" s="190">
        <f t="shared" si="13"/>
        <v>851</v>
      </c>
      <c r="M23" s="190">
        <f t="shared" si="14"/>
        <v>851</v>
      </c>
      <c r="N23" s="185"/>
      <c r="O23" s="193">
        <f t="shared" si="15"/>
        <v>0</v>
      </c>
      <c r="Q23" s="219">
        <v>0</v>
      </c>
      <c r="R23" s="219">
        <f>'MEP (Civil)'!R775</f>
        <v>851</v>
      </c>
      <c r="S23" s="219">
        <f t="shared" ref="S23" si="16">SUM(Q23:R23)</f>
        <v>851</v>
      </c>
    </row>
    <row r="24" spans="2:19" s="163" customFormat="1" ht="20.100000000000001" customHeight="1" x14ac:dyDescent="0.3">
      <c r="B24" s="186" t="s">
        <v>258</v>
      </c>
      <c r="C24" s="187" t="s">
        <v>247</v>
      </c>
      <c r="D24" s="178">
        <v>200</v>
      </c>
      <c r="E24" s="188" t="s">
        <v>2</v>
      </c>
      <c r="F24" s="180">
        <v>29</v>
      </c>
      <c r="G24" s="189">
        <f t="shared" si="11"/>
        <v>5800</v>
      </c>
      <c r="H24" s="197"/>
      <c r="I24" s="191"/>
      <c r="J24" s="195"/>
      <c r="K24" s="190">
        <f t="shared" si="12"/>
        <v>0</v>
      </c>
      <c r="L24" s="190">
        <f t="shared" si="13"/>
        <v>0</v>
      </c>
      <c r="M24" s="190">
        <f t="shared" si="14"/>
        <v>0</v>
      </c>
      <c r="N24" s="185"/>
      <c r="O24" s="193">
        <f t="shared" si="15"/>
        <v>0</v>
      </c>
      <c r="Q24" s="219"/>
      <c r="R24" s="219"/>
      <c r="S24" s="219"/>
    </row>
    <row r="25" spans="2:19" s="163" customFormat="1" ht="20.100000000000001" customHeight="1" x14ac:dyDescent="0.3">
      <c r="B25" s="186" t="s">
        <v>259</v>
      </c>
      <c r="C25" s="187" t="s">
        <v>249</v>
      </c>
      <c r="D25" s="178">
        <v>200</v>
      </c>
      <c r="E25" s="188" t="s">
        <v>2</v>
      </c>
      <c r="F25" s="180">
        <v>35</v>
      </c>
      <c r="G25" s="189">
        <f t="shared" si="11"/>
        <v>7000</v>
      </c>
      <c r="H25" s="197"/>
      <c r="I25" s="191"/>
      <c r="J25" s="195"/>
      <c r="K25" s="190">
        <f t="shared" si="12"/>
        <v>0</v>
      </c>
      <c r="L25" s="190">
        <f t="shared" si="13"/>
        <v>0</v>
      </c>
      <c r="M25" s="190">
        <f t="shared" si="14"/>
        <v>0</v>
      </c>
      <c r="N25" s="185"/>
      <c r="O25" s="193">
        <f t="shared" si="15"/>
        <v>0</v>
      </c>
      <c r="Q25" s="219"/>
      <c r="R25" s="219"/>
      <c r="S25" s="219"/>
    </row>
    <row r="26" spans="2:19" s="163" customFormat="1" ht="20.100000000000001" customHeight="1" x14ac:dyDescent="0.3">
      <c r="B26" s="186" t="s">
        <v>260</v>
      </c>
      <c r="C26" s="187" t="s">
        <v>251</v>
      </c>
      <c r="D26" s="178">
        <v>100</v>
      </c>
      <c r="E26" s="188" t="s">
        <v>2</v>
      </c>
      <c r="F26" s="180">
        <v>47</v>
      </c>
      <c r="G26" s="189">
        <f t="shared" si="11"/>
        <v>4700</v>
      </c>
      <c r="H26" s="197"/>
      <c r="I26" s="191"/>
      <c r="J26" s="195"/>
      <c r="K26" s="190">
        <f t="shared" si="12"/>
        <v>0</v>
      </c>
      <c r="L26" s="190">
        <f t="shared" si="13"/>
        <v>0</v>
      </c>
      <c r="M26" s="190">
        <f t="shared" si="14"/>
        <v>0</v>
      </c>
      <c r="N26" s="185"/>
      <c r="O26" s="193">
        <f t="shared" si="15"/>
        <v>0</v>
      </c>
      <c r="Q26" s="219"/>
      <c r="R26" s="219"/>
      <c r="S26" s="219"/>
    </row>
    <row r="27" spans="2:19" s="163" customFormat="1" ht="20.100000000000001" customHeight="1" x14ac:dyDescent="0.3">
      <c r="B27" s="186" t="s">
        <v>261</v>
      </c>
      <c r="C27" s="187" t="s">
        <v>262</v>
      </c>
      <c r="D27" s="178">
        <v>50</v>
      </c>
      <c r="E27" s="188" t="s">
        <v>2</v>
      </c>
      <c r="F27" s="180">
        <v>170</v>
      </c>
      <c r="G27" s="189">
        <f t="shared" si="11"/>
        <v>8500</v>
      </c>
      <c r="H27" s="197"/>
      <c r="I27" s="191"/>
      <c r="J27" s="195"/>
      <c r="K27" s="190">
        <f t="shared" si="12"/>
        <v>0</v>
      </c>
      <c r="L27" s="190">
        <f t="shared" si="13"/>
        <v>0</v>
      </c>
      <c r="M27" s="190">
        <f t="shared" si="14"/>
        <v>0</v>
      </c>
      <c r="N27" s="185"/>
      <c r="O27" s="193">
        <f t="shared" si="15"/>
        <v>0</v>
      </c>
      <c r="Q27" s="219"/>
      <c r="R27" s="219"/>
      <c r="S27" s="219"/>
    </row>
    <row r="28" spans="2:19" s="163" customFormat="1" ht="20.100000000000001" customHeight="1" x14ac:dyDescent="0.3">
      <c r="B28" s="176" t="s">
        <v>263</v>
      </c>
      <c r="C28" s="177" t="s">
        <v>264</v>
      </c>
      <c r="D28" s="178"/>
      <c r="E28" s="179"/>
      <c r="F28" s="180"/>
      <c r="G28" s="181"/>
      <c r="H28" s="197"/>
      <c r="I28" s="191"/>
      <c r="J28" s="195"/>
      <c r="K28" s="197"/>
      <c r="L28" s="190"/>
      <c r="M28" s="190"/>
      <c r="N28" s="185"/>
      <c r="Q28" s="221"/>
      <c r="R28" s="219"/>
      <c r="S28" s="219"/>
    </row>
    <row r="29" spans="2:19" s="163" customFormat="1" ht="20.100000000000001" customHeight="1" x14ac:dyDescent="0.3">
      <c r="B29" s="186" t="s">
        <v>265</v>
      </c>
      <c r="C29" s="187" t="s">
        <v>243</v>
      </c>
      <c r="D29" s="178">
        <v>400</v>
      </c>
      <c r="E29" s="188" t="s">
        <v>2</v>
      </c>
      <c r="F29" s="180">
        <v>28</v>
      </c>
      <c r="G29" s="189">
        <f>F29*D29</f>
        <v>11200</v>
      </c>
      <c r="H29" s="197"/>
      <c r="I29" s="191"/>
      <c r="J29" s="195"/>
      <c r="K29" s="190">
        <f t="shared" ref="K29:K33" si="17">H29*F29</f>
        <v>0</v>
      </c>
      <c r="L29" s="190">
        <f t="shared" ref="L29:L33" si="18">I29*F29</f>
        <v>0</v>
      </c>
      <c r="M29" s="190">
        <f t="shared" ref="M29:M33" si="19">J29*F29</f>
        <v>0</v>
      </c>
      <c r="N29" s="185"/>
      <c r="O29" s="193">
        <f t="shared" ref="O29:O33" si="20">H29+I29-J29</f>
        <v>0</v>
      </c>
      <c r="Q29" s="219"/>
      <c r="R29" s="219"/>
      <c r="S29" s="219"/>
    </row>
    <row r="30" spans="2:19" s="163" customFormat="1" ht="20.100000000000001" customHeight="1" x14ac:dyDescent="0.3">
      <c r="B30" s="186" t="s">
        <v>266</v>
      </c>
      <c r="C30" s="187" t="s">
        <v>245</v>
      </c>
      <c r="D30" s="178">
        <v>400</v>
      </c>
      <c r="E30" s="188" t="s">
        <v>2</v>
      </c>
      <c r="F30" s="180">
        <v>30</v>
      </c>
      <c r="G30" s="189">
        <f>F30*D30</f>
        <v>12000</v>
      </c>
      <c r="H30" s="197"/>
      <c r="I30" s="191">
        <v>65</v>
      </c>
      <c r="J30" s="195">
        <f>'[1]Plastic pipe 3"'!V33</f>
        <v>65</v>
      </c>
      <c r="K30" s="190">
        <f t="shared" si="17"/>
        <v>0</v>
      </c>
      <c r="L30" s="190">
        <f t="shared" si="18"/>
        <v>1950</v>
      </c>
      <c r="M30" s="190">
        <f t="shared" si="19"/>
        <v>1950</v>
      </c>
      <c r="N30" s="185"/>
      <c r="O30" s="193">
        <f t="shared" si="20"/>
        <v>0</v>
      </c>
      <c r="Q30" s="219">
        <v>0</v>
      </c>
      <c r="R30" s="219">
        <f>'MEP (Civil)'!R776</f>
        <v>1950</v>
      </c>
      <c r="S30" s="219">
        <f t="shared" ref="S30:S33" si="21">SUM(Q30:R30)</f>
        <v>1950</v>
      </c>
    </row>
    <row r="31" spans="2:19" s="163" customFormat="1" ht="20.100000000000001" customHeight="1" x14ac:dyDescent="0.3">
      <c r="B31" s="186" t="s">
        <v>267</v>
      </c>
      <c r="C31" s="187" t="s">
        <v>247</v>
      </c>
      <c r="D31" s="178">
        <v>400</v>
      </c>
      <c r="E31" s="188" t="s">
        <v>2</v>
      </c>
      <c r="F31" s="180">
        <v>65</v>
      </c>
      <c r="G31" s="189">
        <f>F31*D31</f>
        <v>26000</v>
      </c>
      <c r="H31" s="197"/>
      <c r="I31" s="191">
        <v>1</v>
      </c>
      <c r="J31" s="195">
        <f>'[1]Plastic pipe 4"'!V12</f>
        <v>1</v>
      </c>
      <c r="K31" s="190">
        <f t="shared" si="17"/>
        <v>0</v>
      </c>
      <c r="L31" s="190">
        <f t="shared" si="18"/>
        <v>65</v>
      </c>
      <c r="M31" s="190">
        <f t="shared" si="19"/>
        <v>65</v>
      </c>
      <c r="N31" s="185"/>
      <c r="O31" s="193">
        <f t="shared" si="20"/>
        <v>0</v>
      </c>
      <c r="Q31" s="219">
        <v>0</v>
      </c>
      <c r="R31" s="219">
        <f>'MEP (Civil)'!R780</f>
        <v>65</v>
      </c>
      <c r="S31" s="219">
        <f t="shared" si="21"/>
        <v>65</v>
      </c>
    </row>
    <row r="32" spans="2:19" s="163" customFormat="1" ht="20.100000000000001" customHeight="1" x14ac:dyDescent="0.3">
      <c r="B32" s="186" t="s">
        <v>268</v>
      </c>
      <c r="C32" s="187" t="s">
        <v>249</v>
      </c>
      <c r="D32" s="178">
        <v>250</v>
      </c>
      <c r="E32" s="188" t="s">
        <v>2</v>
      </c>
      <c r="F32" s="180">
        <v>125</v>
      </c>
      <c r="G32" s="189">
        <f>F32*D32</f>
        <v>31250</v>
      </c>
      <c r="H32" s="197"/>
      <c r="I32" s="191">
        <v>17</v>
      </c>
      <c r="J32" s="195">
        <f>'[1]Plastic pipe 6"'!V28</f>
        <v>17</v>
      </c>
      <c r="K32" s="190">
        <f t="shared" si="17"/>
        <v>0</v>
      </c>
      <c r="L32" s="190">
        <f t="shared" si="18"/>
        <v>2125</v>
      </c>
      <c r="M32" s="190">
        <f t="shared" si="19"/>
        <v>2125</v>
      </c>
      <c r="N32" s="185"/>
      <c r="O32" s="193">
        <f t="shared" si="20"/>
        <v>0</v>
      </c>
      <c r="Q32" s="219">
        <v>0</v>
      </c>
      <c r="R32" s="219">
        <f>'MEP (Civil)'!R782</f>
        <v>2125</v>
      </c>
      <c r="S32" s="219">
        <f t="shared" si="21"/>
        <v>2125</v>
      </c>
    </row>
    <row r="33" spans="2:19" s="163" customFormat="1" ht="20.100000000000001" customHeight="1" x14ac:dyDescent="0.3">
      <c r="B33" s="186" t="s">
        <v>269</v>
      </c>
      <c r="C33" s="187" t="s">
        <v>251</v>
      </c>
      <c r="D33" s="178">
        <v>250</v>
      </c>
      <c r="E33" s="188" t="s">
        <v>2</v>
      </c>
      <c r="F33" s="180">
        <v>250</v>
      </c>
      <c r="G33" s="189">
        <f>F33*D33</f>
        <v>62500</v>
      </c>
      <c r="H33" s="197"/>
      <c r="I33" s="191">
        <v>3</v>
      </c>
      <c r="J33" s="195">
        <f>'[1]Plastic pipe 8" '!V15</f>
        <v>3</v>
      </c>
      <c r="K33" s="190">
        <f t="shared" si="17"/>
        <v>0</v>
      </c>
      <c r="L33" s="190">
        <f t="shared" si="18"/>
        <v>750</v>
      </c>
      <c r="M33" s="190">
        <f t="shared" si="19"/>
        <v>750</v>
      </c>
      <c r="N33" s="185"/>
      <c r="O33" s="193">
        <f t="shared" si="20"/>
        <v>0</v>
      </c>
      <c r="Q33" s="219">
        <v>0</v>
      </c>
      <c r="R33" s="219">
        <f>'MEP (Civil)'!R786</f>
        <v>750</v>
      </c>
      <c r="S33" s="219">
        <f t="shared" si="21"/>
        <v>750</v>
      </c>
    </row>
    <row r="34" spans="2:19" s="163" customFormat="1" ht="20.100000000000001" customHeight="1" x14ac:dyDescent="0.3">
      <c r="B34" s="176" t="s">
        <v>270</v>
      </c>
      <c r="C34" s="177" t="s">
        <v>271</v>
      </c>
      <c r="D34" s="178"/>
      <c r="E34" s="179"/>
      <c r="F34" s="180"/>
      <c r="G34" s="181"/>
      <c r="H34" s="198"/>
      <c r="I34" s="191"/>
      <c r="J34" s="199"/>
      <c r="K34" s="198"/>
      <c r="L34" s="200"/>
      <c r="M34" s="200"/>
      <c r="N34" s="185"/>
      <c r="Q34" s="222"/>
      <c r="R34" s="223"/>
      <c r="S34" s="223"/>
    </row>
    <row r="35" spans="2:19" s="163" customFormat="1" ht="20.100000000000001" customHeight="1" x14ac:dyDescent="0.3">
      <c r="B35" s="186" t="s">
        <v>272</v>
      </c>
      <c r="C35" s="187" t="s">
        <v>273</v>
      </c>
      <c r="D35" s="178">
        <v>100</v>
      </c>
      <c r="E35" s="188" t="s">
        <v>2</v>
      </c>
      <c r="F35" s="180">
        <v>50</v>
      </c>
      <c r="G35" s="189">
        <f>F35*D35</f>
        <v>5000</v>
      </c>
      <c r="H35" s="190">
        <v>20</v>
      </c>
      <c r="I35" s="191">
        <v>12</v>
      </c>
      <c r="J35" s="192">
        <f>'[1]civil opening'!V29</f>
        <v>32</v>
      </c>
      <c r="K35" s="190">
        <f t="shared" ref="K35:K43" si="22">H35*F35</f>
        <v>1000</v>
      </c>
      <c r="L35" s="190">
        <f t="shared" ref="L35:L43" si="23">I35*F35</f>
        <v>600</v>
      </c>
      <c r="M35" s="190">
        <f t="shared" ref="M35:M43" si="24">J35*F35</f>
        <v>1600</v>
      </c>
      <c r="N35" s="185"/>
      <c r="O35" s="193">
        <f t="shared" ref="O35:O43" si="25">H35+I35-J35</f>
        <v>0</v>
      </c>
      <c r="Q35" s="219">
        <v>1000</v>
      </c>
      <c r="R35" s="219">
        <f>'MEP (Civil)'!R778</f>
        <v>600</v>
      </c>
      <c r="S35" s="219">
        <f t="shared" ref="S35:S43" si="26">SUM(Q35:R35)</f>
        <v>1600</v>
      </c>
    </row>
    <row r="36" spans="2:19" s="163" customFormat="1" ht="20.100000000000001" customHeight="1" x14ac:dyDescent="0.3">
      <c r="B36" s="186" t="s">
        <v>274</v>
      </c>
      <c r="C36" s="187" t="s">
        <v>275</v>
      </c>
      <c r="D36" s="178">
        <v>100</v>
      </c>
      <c r="E36" s="188" t="s">
        <v>2</v>
      </c>
      <c r="F36" s="180">
        <v>95</v>
      </c>
      <c r="G36" s="189">
        <f t="shared" ref="G36:G43" si="27">F36*D36</f>
        <v>9500</v>
      </c>
      <c r="H36" s="190">
        <v>10</v>
      </c>
      <c r="I36" s="191">
        <v>60</v>
      </c>
      <c r="J36" s="192">
        <f>'[1]civil opening'!V75</f>
        <v>70</v>
      </c>
      <c r="K36" s="190">
        <f t="shared" si="22"/>
        <v>950</v>
      </c>
      <c r="L36" s="190">
        <f t="shared" si="23"/>
        <v>5700</v>
      </c>
      <c r="M36" s="190">
        <f t="shared" si="24"/>
        <v>6650</v>
      </c>
      <c r="N36" s="185"/>
      <c r="O36" s="193">
        <f t="shared" si="25"/>
        <v>0</v>
      </c>
      <c r="Q36" s="219">
        <v>950</v>
      </c>
      <c r="R36" s="219">
        <f>'MEP (Civil)'!R781</f>
        <v>5700</v>
      </c>
      <c r="S36" s="219">
        <f t="shared" si="26"/>
        <v>6650</v>
      </c>
    </row>
    <row r="37" spans="2:19" s="163" customFormat="1" ht="20.100000000000001" customHeight="1" x14ac:dyDescent="0.3">
      <c r="B37" s="186" t="s">
        <v>276</v>
      </c>
      <c r="C37" s="187" t="s">
        <v>277</v>
      </c>
      <c r="D37" s="178">
        <v>100</v>
      </c>
      <c r="E37" s="188" t="s">
        <v>2</v>
      </c>
      <c r="F37" s="180">
        <v>150</v>
      </c>
      <c r="G37" s="189">
        <f t="shared" si="27"/>
        <v>15000</v>
      </c>
      <c r="H37" s="190">
        <v>0</v>
      </c>
      <c r="I37" s="191">
        <v>36</v>
      </c>
      <c r="J37" s="192">
        <f>'[1]civil opening'!V106</f>
        <v>36</v>
      </c>
      <c r="K37" s="190">
        <f t="shared" si="22"/>
        <v>0</v>
      </c>
      <c r="L37" s="190">
        <f t="shared" si="23"/>
        <v>5400</v>
      </c>
      <c r="M37" s="190">
        <f t="shared" si="24"/>
        <v>5400</v>
      </c>
      <c r="N37" s="185"/>
      <c r="O37" s="193">
        <f t="shared" si="25"/>
        <v>0</v>
      </c>
      <c r="Q37" s="219"/>
      <c r="R37" s="219">
        <f>'MEP (Civil)'!R783</f>
        <v>5400</v>
      </c>
      <c r="S37" s="219">
        <f t="shared" si="26"/>
        <v>5400</v>
      </c>
    </row>
    <row r="38" spans="2:19" s="163" customFormat="1" ht="20.100000000000001" customHeight="1" x14ac:dyDescent="0.3">
      <c r="B38" s="186" t="s">
        <v>278</v>
      </c>
      <c r="C38" s="187" t="s">
        <v>279</v>
      </c>
      <c r="D38" s="178">
        <v>100</v>
      </c>
      <c r="E38" s="188" t="s">
        <v>2</v>
      </c>
      <c r="F38" s="180">
        <v>180</v>
      </c>
      <c r="G38" s="189">
        <f t="shared" si="27"/>
        <v>18000</v>
      </c>
      <c r="H38" s="190">
        <v>4</v>
      </c>
      <c r="I38" s="191">
        <v>28</v>
      </c>
      <c r="J38" s="192">
        <f>'[1]civil opening'!V137</f>
        <v>32</v>
      </c>
      <c r="K38" s="190">
        <f t="shared" si="22"/>
        <v>720</v>
      </c>
      <c r="L38" s="190">
        <f t="shared" si="23"/>
        <v>5040</v>
      </c>
      <c r="M38" s="190">
        <f t="shared" si="24"/>
        <v>5760</v>
      </c>
      <c r="N38" s="185"/>
      <c r="O38" s="193">
        <f t="shared" si="25"/>
        <v>0</v>
      </c>
      <c r="Q38" s="219">
        <v>720</v>
      </c>
      <c r="R38" s="219">
        <f>'MEP (Civil)'!R784</f>
        <v>4860</v>
      </c>
      <c r="S38" s="219">
        <f t="shared" si="26"/>
        <v>5580</v>
      </c>
    </row>
    <row r="39" spans="2:19" s="163" customFormat="1" ht="20.100000000000001" customHeight="1" x14ac:dyDescent="0.3">
      <c r="B39" s="186" t="s">
        <v>280</v>
      </c>
      <c r="C39" s="187" t="s">
        <v>281</v>
      </c>
      <c r="D39" s="178">
        <v>100</v>
      </c>
      <c r="E39" s="188" t="s">
        <v>2</v>
      </c>
      <c r="F39" s="180">
        <v>245</v>
      </c>
      <c r="G39" s="189">
        <f t="shared" si="27"/>
        <v>24500</v>
      </c>
      <c r="H39" s="190">
        <v>0</v>
      </c>
      <c r="I39" s="191">
        <v>3</v>
      </c>
      <c r="J39" s="192">
        <f>'[1]civil opening'!V147</f>
        <v>3</v>
      </c>
      <c r="K39" s="190">
        <f t="shared" si="22"/>
        <v>0</v>
      </c>
      <c r="L39" s="190">
        <f t="shared" si="23"/>
        <v>735</v>
      </c>
      <c r="M39" s="190">
        <f t="shared" si="24"/>
        <v>735</v>
      </c>
      <c r="N39" s="185"/>
      <c r="O39" s="193">
        <f t="shared" si="25"/>
        <v>0</v>
      </c>
      <c r="Q39" s="219"/>
      <c r="R39" s="219">
        <f>'MEP (Civil)'!R785</f>
        <v>735</v>
      </c>
      <c r="S39" s="219">
        <f t="shared" si="26"/>
        <v>735</v>
      </c>
    </row>
    <row r="40" spans="2:19" s="163" customFormat="1" ht="20.100000000000001" customHeight="1" x14ac:dyDescent="0.3">
      <c r="B40" s="186" t="s">
        <v>282</v>
      </c>
      <c r="C40" s="187" t="s">
        <v>283</v>
      </c>
      <c r="D40" s="178">
        <v>50</v>
      </c>
      <c r="E40" s="188" t="s">
        <v>2</v>
      </c>
      <c r="F40" s="180">
        <v>310</v>
      </c>
      <c r="G40" s="189">
        <f t="shared" si="27"/>
        <v>15500</v>
      </c>
      <c r="H40" s="190">
        <v>8</v>
      </c>
      <c r="I40" s="191">
        <v>19</v>
      </c>
      <c r="J40" s="192">
        <f>'[1]civil opening'!V169</f>
        <v>27</v>
      </c>
      <c r="K40" s="190">
        <f t="shared" si="22"/>
        <v>2480</v>
      </c>
      <c r="L40" s="190">
        <f t="shared" si="23"/>
        <v>5890</v>
      </c>
      <c r="M40" s="190">
        <f t="shared" si="24"/>
        <v>8370</v>
      </c>
      <c r="N40" s="185"/>
      <c r="O40" s="193">
        <f t="shared" si="25"/>
        <v>0</v>
      </c>
      <c r="Q40" s="219">
        <v>2480</v>
      </c>
      <c r="R40" s="219">
        <f>'MEP (Civil)'!R787</f>
        <v>5890</v>
      </c>
      <c r="S40" s="219">
        <f t="shared" si="26"/>
        <v>8370</v>
      </c>
    </row>
    <row r="41" spans="2:19" s="163" customFormat="1" ht="20.100000000000001" customHeight="1" x14ac:dyDescent="0.3">
      <c r="B41" s="186" t="s">
        <v>284</v>
      </c>
      <c r="C41" s="187" t="s">
        <v>285</v>
      </c>
      <c r="D41" s="178">
        <v>50</v>
      </c>
      <c r="E41" s="188" t="s">
        <v>2</v>
      </c>
      <c r="F41" s="180">
        <v>340</v>
      </c>
      <c r="G41" s="189">
        <f t="shared" si="27"/>
        <v>17000</v>
      </c>
      <c r="H41" s="190">
        <v>0</v>
      </c>
      <c r="I41" s="191">
        <v>4</v>
      </c>
      <c r="J41" s="192">
        <f>'[1]civil opening'!V185</f>
        <v>4</v>
      </c>
      <c r="K41" s="190">
        <f t="shared" si="22"/>
        <v>0</v>
      </c>
      <c r="L41" s="190">
        <f t="shared" si="23"/>
        <v>1360</v>
      </c>
      <c r="M41" s="190">
        <f t="shared" si="24"/>
        <v>1360</v>
      </c>
      <c r="N41" s="185"/>
      <c r="O41" s="193">
        <f t="shared" si="25"/>
        <v>0</v>
      </c>
      <c r="Q41" s="219"/>
      <c r="R41" s="219">
        <f>'MEP (Civil)'!R788</f>
        <v>1360</v>
      </c>
      <c r="S41" s="219">
        <f t="shared" si="26"/>
        <v>1360</v>
      </c>
    </row>
    <row r="42" spans="2:19" s="163" customFormat="1" ht="20.100000000000001" customHeight="1" x14ac:dyDescent="0.3">
      <c r="B42" s="186" t="s">
        <v>286</v>
      </c>
      <c r="C42" s="187" t="s">
        <v>287</v>
      </c>
      <c r="D42" s="178">
        <v>50</v>
      </c>
      <c r="E42" s="188" t="s">
        <v>2</v>
      </c>
      <c r="F42" s="180">
        <v>400</v>
      </c>
      <c r="G42" s="189">
        <f t="shared" si="27"/>
        <v>20000</v>
      </c>
      <c r="H42" s="190">
        <v>2</v>
      </c>
      <c r="I42" s="191">
        <v>2</v>
      </c>
      <c r="J42" s="192">
        <f>'[1]civil opening'!V197</f>
        <v>4</v>
      </c>
      <c r="K42" s="190">
        <f t="shared" si="22"/>
        <v>800</v>
      </c>
      <c r="L42" s="190">
        <f t="shared" si="23"/>
        <v>800</v>
      </c>
      <c r="M42" s="190">
        <f t="shared" si="24"/>
        <v>1600</v>
      </c>
      <c r="N42" s="185"/>
      <c r="O42" s="193">
        <f t="shared" si="25"/>
        <v>0</v>
      </c>
      <c r="Q42" s="219">
        <v>800</v>
      </c>
      <c r="R42" s="219">
        <f>'MEP (Civil)'!R789</f>
        <v>800</v>
      </c>
      <c r="S42" s="219">
        <f t="shared" si="26"/>
        <v>1600</v>
      </c>
    </row>
    <row r="43" spans="2:19" s="163" customFormat="1" ht="20.100000000000001" customHeight="1" x14ac:dyDescent="0.3">
      <c r="B43" s="186" t="s">
        <v>288</v>
      </c>
      <c r="C43" s="187" t="s">
        <v>289</v>
      </c>
      <c r="D43" s="178">
        <v>25</v>
      </c>
      <c r="E43" s="188" t="s">
        <v>290</v>
      </c>
      <c r="F43" s="180">
        <v>450</v>
      </c>
      <c r="G43" s="189">
        <f t="shared" si="27"/>
        <v>11250</v>
      </c>
      <c r="H43" s="190">
        <v>5.3916375000000007</v>
      </c>
      <c r="I43" s="191">
        <v>10.320000000000002</v>
      </c>
      <c r="J43" s="192">
        <f>'[1]civil opening'!V210</f>
        <v>15.711637500000002</v>
      </c>
      <c r="K43" s="190">
        <f t="shared" si="22"/>
        <v>2426.2368750000005</v>
      </c>
      <c r="L43" s="190">
        <f t="shared" si="23"/>
        <v>4644.0000000000009</v>
      </c>
      <c r="M43" s="190">
        <f t="shared" si="24"/>
        <v>7070.2368750000005</v>
      </c>
      <c r="N43" s="185"/>
      <c r="O43" s="193">
        <f t="shared" si="25"/>
        <v>0</v>
      </c>
      <c r="Q43" s="219">
        <v>2426.2368750000005</v>
      </c>
      <c r="R43" s="219">
        <f>'MEP (Civil)'!R790</f>
        <v>4644.0000000000009</v>
      </c>
      <c r="S43" s="219">
        <f t="shared" si="26"/>
        <v>7070.2368750000014</v>
      </c>
    </row>
    <row r="44" spans="2:19" s="163" customFormat="1" ht="20.100000000000001" customHeight="1" x14ac:dyDescent="0.3">
      <c r="B44" s="176" t="s">
        <v>291</v>
      </c>
      <c r="C44" s="177" t="s">
        <v>292</v>
      </c>
      <c r="D44" s="178"/>
      <c r="E44" s="179"/>
      <c r="F44" s="180"/>
      <c r="G44" s="181"/>
      <c r="H44" s="197"/>
      <c r="I44" s="191"/>
      <c r="J44" s="201"/>
      <c r="K44" s="197"/>
      <c r="L44" s="190"/>
      <c r="M44" s="190"/>
      <c r="N44" s="185"/>
      <c r="O44" s="193"/>
      <c r="Q44" s="221"/>
      <c r="R44" s="219"/>
      <c r="S44" s="219"/>
    </row>
    <row r="45" spans="2:19" s="163" customFormat="1" ht="20.100000000000001" customHeight="1" x14ac:dyDescent="0.3">
      <c r="B45" s="186" t="s">
        <v>293</v>
      </c>
      <c r="C45" s="187" t="s">
        <v>273</v>
      </c>
      <c r="D45" s="178">
        <v>100</v>
      </c>
      <c r="E45" s="188" t="s">
        <v>2</v>
      </c>
      <c r="F45" s="180">
        <v>32</v>
      </c>
      <c r="G45" s="189">
        <f>F45*D45</f>
        <v>3200</v>
      </c>
      <c r="H45" s="197"/>
      <c r="I45" s="191"/>
      <c r="J45" s="201">
        <f>[1]duct!V11</f>
        <v>0</v>
      </c>
      <c r="K45" s="190">
        <f>H45*F45</f>
        <v>0</v>
      </c>
      <c r="L45" s="190">
        <f>I45*F45</f>
        <v>0</v>
      </c>
      <c r="M45" s="190">
        <f>J45*F45</f>
        <v>0</v>
      </c>
      <c r="N45" s="185"/>
      <c r="O45" s="193">
        <f t="shared" ref="O45:O55" si="28">H45+I45-J45</f>
        <v>0</v>
      </c>
      <c r="Q45" s="219"/>
      <c r="R45" s="219"/>
      <c r="S45" s="219"/>
    </row>
    <row r="46" spans="2:19" s="163" customFormat="1" ht="20.100000000000001" customHeight="1" x14ac:dyDescent="0.3">
      <c r="B46" s="186" t="s">
        <v>294</v>
      </c>
      <c r="C46" s="187" t="s">
        <v>275</v>
      </c>
      <c r="D46" s="178">
        <v>100</v>
      </c>
      <c r="E46" s="188" t="s">
        <v>2</v>
      </c>
      <c r="F46" s="180">
        <v>46</v>
      </c>
      <c r="G46" s="189">
        <f t="shared" ref="G46:G55" si="29">F46*D46</f>
        <v>4600</v>
      </c>
      <c r="H46" s="197"/>
      <c r="I46" s="191">
        <v>4</v>
      </c>
      <c r="J46" s="201">
        <f>[1]duct!V23</f>
        <v>4</v>
      </c>
      <c r="K46" s="190">
        <f t="shared" ref="K46:K55" si="30">H46*F46</f>
        <v>0</v>
      </c>
      <c r="L46" s="190">
        <f t="shared" ref="L46:L55" si="31">I46*F46</f>
        <v>184</v>
      </c>
      <c r="M46" s="190">
        <f t="shared" ref="M46:M55" si="32">J46*F46</f>
        <v>184</v>
      </c>
      <c r="N46" s="185"/>
      <c r="O46" s="193">
        <f t="shared" si="28"/>
        <v>0</v>
      </c>
      <c r="Q46" s="219">
        <v>0</v>
      </c>
      <c r="R46" s="219">
        <f>'MEP (Civil)'!R777</f>
        <v>184</v>
      </c>
      <c r="S46" s="219">
        <f t="shared" ref="S46" si="33">SUM(Q46:R46)</f>
        <v>184</v>
      </c>
    </row>
    <row r="47" spans="2:19" s="163" customFormat="1" ht="20.100000000000001" customHeight="1" x14ac:dyDescent="0.3">
      <c r="B47" s="186" t="s">
        <v>295</v>
      </c>
      <c r="C47" s="187" t="s">
        <v>296</v>
      </c>
      <c r="D47" s="178">
        <v>100</v>
      </c>
      <c r="E47" s="188" t="s">
        <v>2</v>
      </c>
      <c r="F47" s="180">
        <v>51</v>
      </c>
      <c r="G47" s="189">
        <f t="shared" si="29"/>
        <v>5100</v>
      </c>
      <c r="H47" s="197"/>
      <c r="I47" s="191">
        <v>1</v>
      </c>
      <c r="J47" s="201">
        <f>[1]duct!V30</f>
        <v>1</v>
      </c>
      <c r="K47" s="190">
        <f t="shared" si="30"/>
        <v>0</v>
      </c>
      <c r="L47" s="190">
        <f t="shared" si="31"/>
        <v>51</v>
      </c>
      <c r="M47" s="190">
        <f t="shared" si="32"/>
        <v>51</v>
      </c>
      <c r="N47" s="185"/>
      <c r="O47" s="193">
        <f t="shared" si="28"/>
        <v>0</v>
      </c>
      <c r="Q47" s="219">
        <v>0</v>
      </c>
      <c r="R47" s="219">
        <f>'MEP (Civil)'!R779</f>
        <v>51</v>
      </c>
      <c r="S47" s="219">
        <f t="shared" ref="S47" si="34">SUM(Q47:R47)</f>
        <v>51</v>
      </c>
    </row>
    <row r="48" spans="2:19" s="163" customFormat="1" ht="20.100000000000001" customHeight="1" x14ac:dyDescent="0.3">
      <c r="B48" s="186" t="s">
        <v>297</v>
      </c>
      <c r="C48" s="187" t="s">
        <v>298</v>
      </c>
      <c r="D48" s="178">
        <v>100</v>
      </c>
      <c r="E48" s="188" t="s">
        <v>2</v>
      </c>
      <c r="F48" s="180">
        <v>64</v>
      </c>
      <c r="G48" s="189">
        <f t="shared" si="29"/>
        <v>6400</v>
      </c>
      <c r="H48" s="197"/>
      <c r="I48" s="191"/>
      <c r="J48" s="201">
        <f>[1]duct!V36</f>
        <v>0</v>
      </c>
      <c r="K48" s="190">
        <f t="shared" si="30"/>
        <v>0</v>
      </c>
      <c r="L48" s="190">
        <f t="shared" si="31"/>
        <v>0</v>
      </c>
      <c r="M48" s="190">
        <f t="shared" si="32"/>
        <v>0</v>
      </c>
      <c r="N48" s="185"/>
      <c r="O48" s="193">
        <f t="shared" si="28"/>
        <v>0</v>
      </c>
      <c r="Q48" s="219"/>
      <c r="R48" s="219"/>
      <c r="S48" s="219"/>
    </row>
    <row r="49" spans="2:22" s="163" customFormat="1" ht="20.100000000000001" customHeight="1" x14ac:dyDescent="0.3">
      <c r="B49" s="186" t="s">
        <v>299</v>
      </c>
      <c r="C49" s="187" t="s">
        <v>300</v>
      </c>
      <c r="D49" s="178">
        <v>100</v>
      </c>
      <c r="E49" s="188" t="s">
        <v>2</v>
      </c>
      <c r="F49" s="180">
        <v>74</v>
      </c>
      <c r="G49" s="189">
        <f t="shared" si="29"/>
        <v>7400</v>
      </c>
      <c r="H49" s="197"/>
      <c r="I49" s="191"/>
      <c r="J49" s="201">
        <f>[1]duct!V42</f>
        <v>0</v>
      </c>
      <c r="K49" s="190">
        <f t="shared" si="30"/>
        <v>0</v>
      </c>
      <c r="L49" s="190">
        <f t="shared" si="31"/>
        <v>0</v>
      </c>
      <c r="M49" s="190">
        <f t="shared" si="32"/>
        <v>0</v>
      </c>
      <c r="N49" s="185"/>
      <c r="O49" s="193">
        <f t="shared" si="28"/>
        <v>0</v>
      </c>
      <c r="Q49" s="219"/>
      <c r="R49" s="219"/>
      <c r="S49" s="219"/>
    </row>
    <row r="50" spans="2:22" s="163" customFormat="1" ht="20.100000000000001" customHeight="1" x14ac:dyDescent="0.3">
      <c r="B50" s="186" t="s">
        <v>301</v>
      </c>
      <c r="C50" s="187" t="s">
        <v>283</v>
      </c>
      <c r="D50" s="178">
        <v>100</v>
      </c>
      <c r="E50" s="188" t="s">
        <v>2</v>
      </c>
      <c r="F50" s="180">
        <v>82</v>
      </c>
      <c r="G50" s="189">
        <f t="shared" si="29"/>
        <v>8200</v>
      </c>
      <c r="H50" s="197"/>
      <c r="I50" s="191"/>
      <c r="J50" s="201">
        <f>[1]duct!V48</f>
        <v>0</v>
      </c>
      <c r="K50" s="190">
        <f t="shared" si="30"/>
        <v>0</v>
      </c>
      <c r="L50" s="190">
        <f t="shared" si="31"/>
        <v>0</v>
      </c>
      <c r="M50" s="190">
        <f t="shared" si="32"/>
        <v>0</v>
      </c>
      <c r="N50" s="185"/>
      <c r="O50" s="193">
        <f t="shared" si="28"/>
        <v>0</v>
      </c>
      <c r="Q50" s="219"/>
      <c r="R50" s="219"/>
      <c r="S50" s="219"/>
    </row>
    <row r="51" spans="2:22" s="163" customFormat="1" ht="20.100000000000001" customHeight="1" x14ac:dyDescent="0.3">
      <c r="B51" s="186" t="s">
        <v>302</v>
      </c>
      <c r="C51" s="187" t="s">
        <v>303</v>
      </c>
      <c r="D51" s="178">
        <v>100</v>
      </c>
      <c r="E51" s="188" t="s">
        <v>2</v>
      </c>
      <c r="F51" s="180">
        <v>88</v>
      </c>
      <c r="G51" s="189">
        <f t="shared" si="29"/>
        <v>8800</v>
      </c>
      <c r="H51" s="197"/>
      <c r="I51" s="191"/>
      <c r="J51" s="201">
        <f>[1]duct!V54</f>
        <v>0</v>
      </c>
      <c r="K51" s="190">
        <f t="shared" si="30"/>
        <v>0</v>
      </c>
      <c r="L51" s="190">
        <f t="shared" si="31"/>
        <v>0</v>
      </c>
      <c r="M51" s="190">
        <f t="shared" si="32"/>
        <v>0</v>
      </c>
      <c r="N51" s="185"/>
      <c r="O51" s="193">
        <f t="shared" si="28"/>
        <v>0</v>
      </c>
      <c r="Q51" s="219"/>
      <c r="R51" s="219"/>
      <c r="S51" s="219"/>
    </row>
    <row r="52" spans="2:22" s="163" customFormat="1" ht="20.100000000000001" customHeight="1" x14ac:dyDescent="0.3">
      <c r="B52" s="186" t="s">
        <v>304</v>
      </c>
      <c r="C52" s="187" t="s">
        <v>305</v>
      </c>
      <c r="D52" s="178">
        <v>50</v>
      </c>
      <c r="E52" s="188" t="s">
        <v>2</v>
      </c>
      <c r="F52" s="180">
        <v>98</v>
      </c>
      <c r="G52" s="189">
        <f t="shared" si="29"/>
        <v>4900</v>
      </c>
      <c r="H52" s="197"/>
      <c r="I52" s="191"/>
      <c r="J52" s="201">
        <f>[1]duct!V60</f>
        <v>0</v>
      </c>
      <c r="K52" s="190">
        <f t="shared" si="30"/>
        <v>0</v>
      </c>
      <c r="L52" s="190">
        <f t="shared" si="31"/>
        <v>0</v>
      </c>
      <c r="M52" s="190">
        <f t="shared" si="32"/>
        <v>0</v>
      </c>
      <c r="N52" s="185"/>
      <c r="O52" s="193">
        <f t="shared" si="28"/>
        <v>0</v>
      </c>
      <c r="Q52" s="219"/>
      <c r="R52" s="219"/>
      <c r="S52" s="219"/>
    </row>
    <row r="53" spans="2:22" s="163" customFormat="1" ht="20.100000000000001" customHeight="1" x14ac:dyDescent="0.3">
      <c r="B53" s="186" t="s">
        <v>306</v>
      </c>
      <c r="C53" s="187" t="s">
        <v>287</v>
      </c>
      <c r="D53" s="178">
        <v>50</v>
      </c>
      <c r="E53" s="188" t="s">
        <v>2</v>
      </c>
      <c r="F53" s="180">
        <v>103</v>
      </c>
      <c r="G53" s="189">
        <f t="shared" si="29"/>
        <v>5150</v>
      </c>
      <c r="H53" s="197"/>
      <c r="I53" s="191"/>
      <c r="J53" s="201">
        <f>[1]duct!V66</f>
        <v>0</v>
      </c>
      <c r="K53" s="190">
        <f t="shared" si="30"/>
        <v>0</v>
      </c>
      <c r="L53" s="190">
        <f t="shared" si="31"/>
        <v>0</v>
      </c>
      <c r="M53" s="190">
        <f t="shared" si="32"/>
        <v>0</v>
      </c>
      <c r="N53" s="185"/>
      <c r="O53" s="193">
        <f t="shared" si="28"/>
        <v>0</v>
      </c>
      <c r="Q53" s="219"/>
      <c r="R53" s="219"/>
      <c r="S53" s="219"/>
    </row>
    <row r="54" spans="2:22" s="163" customFormat="1" ht="20.100000000000001" customHeight="1" x14ac:dyDescent="0.3">
      <c r="B54" s="186" t="s">
        <v>307</v>
      </c>
      <c r="C54" s="187" t="s">
        <v>308</v>
      </c>
      <c r="D54" s="178">
        <v>25</v>
      </c>
      <c r="E54" s="188" t="s">
        <v>2</v>
      </c>
      <c r="F54" s="180">
        <v>110</v>
      </c>
      <c r="G54" s="189">
        <f t="shared" si="29"/>
        <v>2750</v>
      </c>
      <c r="H54" s="197"/>
      <c r="I54" s="191"/>
      <c r="J54" s="201">
        <f>[1]duct!V72</f>
        <v>0</v>
      </c>
      <c r="K54" s="190">
        <f t="shared" si="30"/>
        <v>0</v>
      </c>
      <c r="L54" s="190">
        <f t="shared" si="31"/>
        <v>0</v>
      </c>
      <c r="M54" s="190">
        <f t="shared" si="32"/>
        <v>0</v>
      </c>
      <c r="N54" s="185"/>
      <c r="O54" s="193">
        <f t="shared" si="28"/>
        <v>0</v>
      </c>
      <c r="Q54" s="219"/>
      <c r="R54" s="219"/>
      <c r="S54" s="219"/>
    </row>
    <row r="55" spans="2:22" s="163" customFormat="1" ht="20.100000000000001" customHeight="1" x14ac:dyDescent="0.3">
      <c r="B55" s="186" t="s">
        <v>309</v>
      </c>
      <c r="C55" s="187" t="s">
        <v>289</v>
      </c>
      <c r="D55" s="178">
        <v>25</v>
      </c>
      <c r="E55" s="188" t="s">
        <v>290</v>
      </c>
      <c r="F55" s="180">
        <v>116</v>
      </c>
      <c r="G55" s="189">
        <f t="shared" si="29"/>
        <v>2900</v>
      </c>
      <c r="H55" s="197"/>
      <c r="I55" s="191"/>
      <c r="J55" s="201">
        <f>[1]duct!V78</f>
        <v>0</v>
      </c>
      <c r="K55" s="190">
        <f t="shared" si="30"/>
        <v>0</v>
      </c>
      <c r="L55" s="190">
        <f t="shared" si="31"/>
        <v>0</v>
      </c>
      <c r="M55" s="190">
        <f t="shared" si="32"/>
        <v>0</v>
      </c>
      <c r="N55" s="185"/>
      <c r="O55" s="193">
        <f t="shared" si="28"/>
        <v>0</v>
      </c>
      <c r="Q55" s="219"/>
      <c r="R55" s="219"/>
      <c r="S55" s="219"/>
    </row>
    <row r="56" spans="2:22" s="163" customFormat="1" ht="20.100000000000001" customHeight="1" x14ac:dyDescent="0.3">
      <c r="B56" s="186"/>
      <c r="C56" s="187"/>
      <c r="D56" s="178"/>
      <c r="E56" s="188"/>
      <c r="F56" s="180"/>
      <c r="G56" s="189"/>
      <c r="H56" s="197"/>
      <c r="I56" s="191"/>
      <c r="J56" s="201"/>
      <c r="K56" s="197"/>
      <c r="L56" s="190"/>
      <c r="M56" s="190"/>
      <c r="N56" s="185"/>
      <c r="O56" s="193"/>
      <c r="Q56" s="221"/>
      <c r="R56" s="219"/>
      <c r="S56" s="219"/>
    </row>
    <row r="57" spans="2:22" s="163" customFormat="1" ht="20.100000000000001" customHeight="1" x14ac:dyDescent="0.3">
      <c r="B57" s="176" t="s">
        <v>310</v>
      </c>
      <c r="C57" s="177" t="s">
        <v>311</v>
      </c>
      <c r="D57" s="178"/>
      <c r="E57" s="179"/>
      <c r="F57" s="180"/>
      <c r="G57" s="181"/>
      <c r="H57" s="198"/>
      <c r="I57" s="191"/>
      <c r="J57" s="199"/>
      <c r="K57" s="198"/>
      <c r="L57" s="200"/>
      <c r="M57" s="200"/>
      <c r="N57" s="185"/>
      <c r="Q57" s="222"/>
      <c r="R57" s="223"/>
      <c r="S57" s="223"/>
    </row>
    <row r="58" spans="2:22" s="163" customFormat="1" ht="20.100000000000001" customHeight="1" x14ac:dyDescent="0.3">
      <c r="B58" s="186" t="s">
        <v>312</v>
      </c>
      <c r="C58" s="187" t="s">
        <v>289</v>
      </c>
      <c r="D58" s="178">
        <v>50</v>
      </c>
      <c r="E58" s="188" t="s">
        <v>290</v>
      </c>
      <c r="F58" s="180">
        <v>680</v>
      </c>
      <c r="G58" s="189">
        <f>F58*D58</f>
        <v>34000</v>
      </c>
      <c r="H58" s="190">
        <v>6.5700000000000012</v>
      </c>
      <c r="I58" s="191">
        <v>18.785</v>
      </c>
      <c r="J58" s="192">
        <f>'[1]civil opening (FR 230)'!V56</f>
        <v>25.354999999999993</v>
      </c>
      <c r="K58" s="190">
        <f>H58*F58</f>
        <v>4467.6000000000004</v>
      </c>
      <c r="L58" s="190">
        <f>I58*F58</f>
        <v>12773.8</v>
      </c>
      <c r="M58" s="190">
        <f>J58*F58</f>
        <v>17241.399999999994</v>
      </c>
      <c r="N58" s="185"/>
      <c r="O58" s="193">
        <f>H58+I58-J58</f>
        <v>0</v>
      </c>
      <c r="Q58" s="219">
        <v>3451</v>
      </c>
      <c r="R58" s="219">
        <f>'MEP (Civil)'!R791</f>
        <v>13463.999999999996</v>
      </c>
      <c r="S58" s="219">
        <f t="shared" ref="S58" si="35">SUM(Q58:R58)</f>
        <v>16914.999999999996</v>
      </c>
    </row>
    <row r="59" spans="2:22" s="163" customFormat="1" ht="20.100000000000001" customHeight="1" x14ac:dyDescent="0.3">
      <c r="B59" s="186"/>
      <c r="C59" s="187"/>
      <c r="D59" s="178"/>
      <c r="E59" s="188"/>
      <c r="F59" s="180"/>
      <c r="G59" s="189"/>
      <c r="H59" s="197"/>
      <c r="I59" s="191"/>
      <c r="J59" s="183"/>
      <c r="K59" s="197"/>
      <c r="L59" s="190"/>
      <c r="M59" s="190"/>
      <c r="N59" s="185"/>
      <c r="Q59" s="221"/>
      <c r="R59" s="219"/>
      <c r="S59" s="219"/>
    </row>
    <row r="60" spans="2:22" s="163" customFormat="1" ht="20.100000000000001" customHeight="1" x14ac:dyDescent="0.3">
      <c r="B60" s="186"/>
      <c r="C60" s="187"/>
      <c r="D60" s="178"/>
      <c r="E60" s="188"/>
      <c r="F60" s="180"/>
      <c r="G60" s="189"/>
      <c r="H60" s="197"/>
      <c r="I60" s="191"/>
      <c r="J60" s="183"/>
      <c r="K60" s="197"/>
      <c r="L60" s="190"/>
      <c r="M60" s="190"/>
      <c r="N60" s="185"/>
      <c r="Q60" s="221"/>
      <c r="R60" s="219"/>
      <c r="S60" s="219"/>
    </row>
    <row r="61" spans="2:22" s="163" customFormat="1" ht="20.100000000000001" customHeight="1" x14ac:dyDescent="0.3">
      <c r="B61" s="186"/>
      <c r="C61" s="187"/>
      <c r="D61" s="178"/>
      <c r="E61" s="188"/>
      <c r="F61" s="180"/>
      <c r="G61" s="189"/>
      <c r="H61" s="197"/>
      <c r="I61" s="191"/>
      <c r="J61" s="183"/>
      <c r="K61" s="197"/>
      <c r="L61" s="190"/>
      <c r="M61" s="190"/>
      <c r="N61" s="185"/>
      <c r="Q61" s="221"/>
      <c r="R61" s="219"/>
      <c r="S61" s="219"/>
    </row>
    <row r="62" spans="2:22" s="163" customFormat="1" ht="6.75" customHeight="1" x14ac:dyDescent="0.3">
      <c r="B62" s="186"/>
      <c r="C62" s="187"/>
      <c r="D62" s="178"/>
      <c r="E62" s="188"/>
      <c r="F62" s="180"/>
      <c r="G62" s="189"/>
      <c r="H62" s="197"/>
      <c r="I62" s="183"/>
      <c r="J62" s="183"/>
      <c r="K62" s="197"/>
      <c r="L62" s="202"/>
      <c r="M62" s="202"/>
      <c r="N62" s="185"/>
      <c r="Q62" s="221"/>
      <c r="R62" s="224"/>
      <c r="S62" s="224"/>
    </row>
    <row r="63" spans="2:22" s="165" customFormat="1" ht="20.100000000000001" customHeight="1" x14ac:dyDescent="0.3">
      <c r="B63" s="203"/>
      <c r="C63" s="237" t="s">
        <v>313</v>
      </c>
      <c r="D63" s="237"/>
      <c r="E63" s="237"/>
      <c r="F63" s="237"/>
      <c r="G63" s="204">
        <f t="shared" ref="G63:M63" si="36">SUM(G6:G62)</f>
        <v>441760</v>
      </c>
      <c r="H63" s="205">
        <f t="shared" si="36"/>
        <v>2328.6116375000001</v>
      </c>
      <c r="I63" s="205">
        <f t="shared" si="36"/>
        <v>454.10500000000002</v>
      </c>
      <c r="J63" s="205">
        <f t="shared" si="36"/>
        <v>2782.7166375000002</v>
      </c>
      <c r="K63" s="205">
        <f t="shared" si="36"/>
        <v>44894.936875000007</v>
      </c>
      <c r="L63" s="206">
        <f t="shared" si="36"/>
        <v>50818.8</v>
      </c>
      <c r="M63" s="206">
        <f t="shared" si="36"/>
        <v>95713.736875000002</v>
      </c>
      <c r="N63" s="207"/>
      <c r="Q63" s="225">
        <f t="shared" ref="Q63:S63" si="37">SUM(Q6:Q62)</f>
        <v>43878.336875000008</v>
      </c>
      <c r="R63" s="226">
        <f t="shared" si="37"/>
        <v>51329</v>
      </c>
      <c r="S63" s="226">
        <f t="shared" si="37"/>
        <v>95207.336875000008</v>
      </c>
      <c r="V63" s="232">
        <f>L63-R63</f>
        <v>-510.19999999999709</v>
      </c>
    </row>
    <row r="64" spans="2:22" s="214" customFormat="1" ht="6.45" customHeight="1" x14ac:dyDescent="0.3">
      <c r="B64" s="208"/>
      <c r="C64" s="209"/>
      <c r="D64" s="210"/>
      <c r="E64" s="211"/>
      <c r="F64" s="212"/>
      <c r="G64" s="212"/>
      <c r="H64" s="212"/>
      <c r="I64" s="212"/>
      <c r="J64" s="212"/>
      <c r="K64" s="212"/>
      <c r="L64" s="212"/>
      <c r="M64" s="212"/>
      <c r="N64" s="213"/>
      <c r="Q64" s="227"/>
      <c r="R64" s="227"/>
      <c r="S64" s="227"/>
    </row>
    <row r="67" spans="11:19" x14ac:dyDescent="0.3">
      <c r="K67" s="73"/>
      <c r="L67" s="73"/>
      <c r="M67" s="215"/>
      <c r="Q67" s="228"/>
      <c r="R67" s="228"/>
      <c r="S67" s="229"/>
    </row>
    <row r="69" spans="11:19" x14ac:dyDescent="0.3">
      <c r="K69" s="215"/>
      <c r="L69" s="215"/>
      <c r="M69" s="215"/>
      <c r="Q69" s="229"/>
      <c r="R69" s="229"/>
      <c r="S69" s="229"/>
    </row>
    <row r="71" spans="11:19" x14ac:dyDescent="0.3">
      <c r="K71" s="73"/>
      <c r="Q71" s="228"/>
    </row>
  </sheetData>
  <autoFilter ref="B5:N63" xr:uid="{070AD48C-AEB6-4C57-B67B-21697AF622AC}"/>
  <mergeCells count="4">
    <mergeCell ref="H4:J4"/>
    <mergeCell ref="K4:M4"/>
    <mergeCell ref="C63:F63"/>
    <mergeCell ref="Q4:S4"/>
  </mergeCells>
  <printOptions horizontalCentered="1" verticalCentered="1"/>
  <pageMargins left="0" right="0" top="0" bottom="0.4" header="0.15" footer="0.35"/>
  <pageSetup paperSize="9" scale="43" orientation="landscape" r:id="rId1"/>
  <headerFooter>
    <oddFooter>&amp;CPage &amp;P of &amp;N&amp;R&amp;F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6E6D19-16D5-4803-8A71-DDF4190CCBF0}">
  <sheetPr>
    <pageSetUpPr fitToPage="1"/>
  </sheetPr>
  <dimension ref="A1:AI792"/>
  <sheetViews>
    <sheetView view="pageBreakPreview" topLeftCell="F768" zoomScale="80" zoomScaleNormal="70" zoomScaleSheetLayoutView="80" workbookViewId="0">
      <selection activeCell="R792" sqref="R792"/>
    </sheetView>
  </sheetViews>
  <sheetFormatPr defaultRowHeight="18" customHeight="1" x14ac:dyDescent="0.3"/>
  <cols>
    <col min="1" max="1" width="4.5546875" customWidth="1"/>
    <col min="2" max="2" width="13.88671875" customWidth="1"/>
    <col min="3" max="3" width="7.33203125" style="97" hidden="1" customWidth="1"/>
    <col min="4" max="4" width="13.33203125" style="22" customWidth="1"/>
    <col min="5" max="5" width="21" style="27" bestFit="1" customWidth="1"/>
    <col min="6" max="6" width="18.33203125" style="29" customWidth="1"/>
    <col min="7" max="7" width="18.6640625" style="27" customWidth="1"/>
    <col min="8" max="8" width="7.6640625" style="22" customWidth="1"/>
    <col min="9" max="10" width="7.6640625" customWidth="1"/>
    <col min="11" max="11" width="7.6640625" style="22" customWidth="1"/>
    <col min="12" max="14" width="7.6640625" customWidth="1"/>
    <col min="15" max="15" width="7.88671875" style="22" customWidth="1"/>
    <col min="16" max="16" width="13.109375" style="26" customWidth="1"/>
    <col min="17" max="17" width="11.109375" style="22" bestFit="1" customWidth="1"/>
    <col min="18" max="18" width="19.6640625" customWidth="1"/>
    <col min="19" max="19" width="18.33203125" style="34" customWidth="1"/>
    <col min="20" max="20" width="12.44140625" customWidth="1"/>
    <col min="21" max="21" width="15.33203125" style="31" hidden="1" customWidth="1"/>
    <col min="22" max="22" width="9.44140625" style="85" hidden="1" customWidth="1"/>
    <col min="23" max="33" width="0" hidden="1" customWidth="1"/>
  </cols>
  <sheetData>
    <row r="1" spans="1:31" ht="18" customHeight="1" x14ac:dyDescent="0.35">
      <c r="A1" s="1" t="s">
        <v>0</v>
      </c>
      <c r="B1" s="1"/>
      <c r="C1" s="1"/>
      <c r="D1" s="80"/>
      <c r="E1" s="9"/>
      <c r="F1" s="28" t="s">
        <v>43</v>
      </c>
      <c r="H1" s="11"/>
      <c r="I1" s="11"/>
      <c r="J1" s="11"/>
      <c r="K1" s="11"/>
      <c r="L1" s="11"/>
      <c r="M1" s="11"/>
      <c r="N1" s="11"/>
      <c r="O1" s="18"/>
      <c r="Q1" s="18"/>
      <c r="S1" s="24"/>
    </row>
    <row r="2" spans="1:31" ht="18" customHeight="1" x14ac:dyDescent="0.35">
      <c r="A2" s="1" t="s">
        <v>1</v>
      </c>
      <c r="B2" s="1"/>
      <c r="C2" s="1"/>
      <c r="D2" s="80"/>
      <c r="E2" s="9"/>
      <c r="F2" s="28" t="s">
        <v>22</v>
      </c>
      <c r="H2" s="11"/>
      <c r="I2" s="11"/>
      <c r="J2" s="11"/>
      <c r="K2" s="11"/>
      <c r="L2" s="11"/>
      <c r="M2" s="11"/>
      <c r="N2" s="11"/>
      <c r="O2" s="18"/>
      <c r="Q2" s="18"/>
      <c r="S2" s="24"/>
    </row>
    <row r="3" spans="1:31" ht="18" customHeight="1" x14ac:dyDescent="0.35">
      <c r="A3" s="1" t="s">
        <v>7</v>
      </c>
      <c r="B3" s="1"/>
      <c r="C3" s="1"/>
      <c r="D3" s="80"/>
      <c r="E3" s="9"/>
      <c r="F3" s="15" t="s">
        <v>111</v>
      </c>
      <c r="H3" s="11"/>
      <c r="I3" s="11"/>
      <c r="J3" s="11"/>
      <c r="K3" s="11"/>
      <c r="L3" s="11"/>
      <c r="M3" s="11"/>
      <c r="N3" s="11"/>
      <c r="O3" s="18"/>
      <c r="Q3" s="18"/>
      <c r="S3" s="24"/>
      <c r="T3" s="94" t="s">
        <v>61</v>
      </c>
      <c r="U3" s="93"/>
      <c r="V3" s="92"/>
    </row>
    <row r="4" spans="1:31" ht="18" customHeight="1" x14ac:dyDescent="0.35">
      <c r="A4" s="2"/>
      <c r="B4" s="2"/>
      <c r="C4" s="2"/>
      <c r="D4" s="81"/>
      <c r="E4" s="44"/>
      <c r="F4" s="9"/>
      <c r="G4" s="9"/>
      <c r="H4" s="11"/>
      <c r="I4" s="11"/>
      <c r="J4" s="11"/>
      <c r="K4" s="11"/>
      <c r="L4" s="11"/>
      <c r="M4" s="11"/>
      <c r="N4" s="11"/>
      <c r="O4" s="18"/>
      <c r="Q4" s="18"/>
      <c r="S4" s="24"/>
    </row>
    <row r="5" spans="1:31" ht="18" customHeight="1" x14ac:dyDescent="0.35">
      <c r="A5" s="2"/>
      <c r="B5" s="2"/>
      <c r="C5" s="2"/>
      <c r="D5" s="81"/>
      <c r="E5" s="44"/>
      <c r="F5" s="9"/>
      <c r="G5" s="9"/>
      <c r="H5" s="11"/>
      <c r="I5" s="11"/>
      <c r="J5" s="11"/>
      <c r="K5" s="11"/>
      <c r="L5" s="11"/>
      <c r="M5" s="11"/>
      <c r="N5" s="11"/>
      <c r="O5" s="18"/>
      <c r="Q5" s="18"/>
      <c r="S5" s="24"/>
    </row>
    <row r="6" spans="1:31" ht="18" customHeight="1" x14ac:dyDescent="0.4">
      <c r="A6" s="240" t="s">
        <v>20</v>
      </c>
      <c r="B6" s="240"/>
      <c r="C6" s="240"/>
      <c r="D6" s="240"/>
      <c r="E6" s="240"/>
      <c r="F6" s="240"/>
      <c r="G6" s="240"/>
      <c r="H6" s="240"/>
      <c r="I6" s="240"/>
      <c r="J6" s="240"/>
      <c r="K6" s="240"/>
      <c r="L6" s="240"/>
      <c r="M6" s="240"/>
      <c r="N6" s="240"/>
      <c r="O6" s="240"/>
      <c r="P6" s="241"/>
      <c r="Q6" s="240"/>
      <c r="R6" s="240"/>
      <c r="S6" s="24"/>
      <c r="T6" s="1"/>
      <c r="U6" s="82"/>
    </row>
    <row r="7" spans="1:31" ht="18" customHeight="1" thickBot="1" x14ac:dyDescent="0.35">
      <c r="A7" s="25"/>
      <c r="B7" s="25"/>
      <c r="C7" s="96"/>
      <c r="F7" s="27"/>
      <c r="H7" s="17"/>
      <c r="I7" s="17"/>
      <c r="J7" s="17"/>
      <c r="K7" s="17"/>
      <c r="L7" s="17"/>
      <c r="M7" s="17"/>
      <c r="N7" s="17"/>
      <c r="O7" s="18"/>
      <c r="Q7" s="18"/>
      <c r="S7" s="24"/>
    </row>
    <row r="8" spans="1:31" ht="45" customHeight="1" thickBot="1" x14ac:dyDescent="0.35">
      <c r="A8" s="6" t="s">
        <v>2</v>
      </c>
      <c r="B8" s="6" t="s">
        <v>62</v>
      </c>
      <c r="C8" s="47" t="s">
        <v>63</v>
      </c>
      <c r="D8" s="6" t="s">
        <v>14</v>
      </c>
      <c r="E8" s="79" t="s">
        <v>52</v>
      </c>
      <c r="F8" s="6" t="s">
        <v>3</v>
      </c>
      <c r="G8" s="30" t="s">
        <v>9</v>
      </c>
      <c r="H8" s="242" t="s">
        <v>10</v>
      </c>
      <c r="I8" s="242"/>
      <c r="J8" s="10" t="s">
        <v>11</v>
      </c>
      <c r="K8" s="243" t="s">
        <v>12</v>
      </c>
      <c r="L8" s="243"/>
      <c r="M8" s="99" t="s">
        <v>11</v>
      </c>
      <c r="N8" s="76" t="s">
        <v>47</v>
      </c>
      <c r="O8" s="12" t="s">
        <v>4</v>
      </c>
      <c r="P8" s="14" t="s">
        <v>5</v>
      </c>
      <c r="Q8" s="13" t="s">
        <v>8</v>
      </c>
      <c r="R8" s="3" t="s">
        <v>6</v>
      </c>
      <c r="S8" s="24"/>
      <c r="T8" s="4"/>
      <c r="U8" s="87" t="s">
        <v>55</v>
      </c>
      <c r="V8" s="86" t="s">
        <v>54</v>
      </c>
    </row>
    <row r="9" spans="1:31" ht="18" customHeight="1" x14ac:dyDescent="0.3">
      <c r="U9" s="31" t="s">
        <v>53</v>
      </c>
    </row>
    <row r="10" spans="1:31" ht="18" customHeight="1" x14ac:dyDescent="0.3">
      <c r="A10" s="8" t="s">
        <v>112</v>
      </c>
      <c r="B10" s="27"/>
      <c r="C10" s="27"/>
      <c r="D10" s="27"/>
      <c r="N10" s="108"/>
      <c r="T10" s="34"/>
      <c r="V10"/>
    </row>
    <row r="11" spans="1:31" ht="18" customHeight="1" x14ac:dyDescent="0.3">
      <c r="A11" s="91">
        <v>1</v>
      </c>
      <c r="B11" s="109" t="s">
        <v>113</v>
      </c>
      <c r="C11" s="109"/>
      <c r="D11" s="110" t="s">
        <v>100</v>
      </c>
      <c r="E11" s="125" t="s">
        <v>114</v>
      </c>
      <c r="F11" s="101" t="s">
        <v>115</v>
      </c>
      <c r="G11" s="101" t="s">
        <v>16</v>
      </c>
      <c r="H11" s="124" t="s">
        <v>17</v>
      </c>
      <c r="I11" s="102"/>
      <c r="J11" s="74">
        <v>4.4156249999999994E-3</v>
      </c>
      <c r="K11" s="102"/>
      <c r="L11" s="102"/>
      <c r="M11" s="75"/>
      <c r="N11" s="75"/>
      <c r="O11" s="126">
        <v>1</v>
      </c>
      <c r="P11" s="21"/>
      <c r="Q11" s="126">
        <v>2</v>
      </c>
      <c r="R11" s="16">
        <f t="shared" ref="R11:R16" si="0">O11*P11*Q11</f>
        <v>0</v>
      </c>
      <c r="S11" s="24"/>
      <c r="T11" s="24"/>
      <c r="U11" s="31" t="s">
        <v>64</v>
      </c>
      <c r="V11"/>
      <c r="W11" t="s">
        <v>211</v>
      </c>
      <c r="AA11">
        <f>PI()</f>
        <v>3.1415926535897931</v>
      </c>
      <c r="AB11">
        <v>25.4</v>
      </c>
      <c r="AC11" s="108">
        <v>3</v>
      </c>
      <c r="AD11">
        <f>AB11*AC11/2</f>
        <v>38.099999999999994</v>
      </c>
      <c r="AE11">
        <f>(AA11*AD11*AD11*Q11)/1000000</f>
        <v>9.1207346237549558E-3</v>
      </c>
    </row>
    <row r="12" spans="1:31" ht="18" customHeight="1" x14ac:dyDescent="0.3">
      <c r="A12" s="91">
        <f t="shared" ref="A12:A17" si="1">A11+1</f>
        <v>2</v>
      </c>
      <c r="B12" s="109" t="s">
        <v>113</v>
      </c>
      <c r="C12" s="109"/>
      <c r="D12" s="110" t="s">
        <v>100</v>
      </c>
      <c r="E12" s="125" t="s">
        <v>114</v>
      </c>
      <c r="F12" s="101" t="s">
        <v>115</v>
      </c>
      <c r="G12" s="101" t="s">
        <v>18</v>
      </c>
      <c r="H12" s="124" t="s">
        <v>17</v>
      </c>
      <c r="I12" s="102"/>
      <c r="J12" s="74">
        <v>4.4156249999999994E-3</v>
      </c>
      <c r="K12" s="102"/>
      <c r="L12" s="102"/>
      <c r="M12" s="75"/>
      <c r="N12" s="75"/>
      <c r="O12" s="126">
        <v>1</v>
      </c>
      <c r="P12" s="21"/>
      <c r="Q12" s="126">
        <v>1</v>
      </c>
      <c r="R12" s="16">
        <f t="shared" si="0"/>
        <v>0</v>
      </c>
      <c r="S12" s="24"/>
      <c r="T12" s="24"/>
      <c r="U12" s="31" t="s">
        <v>64</v>
      </c>
      <c r="V12"/>
      <c r="W12" t="s">
        <v>211</v>
      </c>
      <c r="AA12">
        <f>PI()</f>
        <v>3.1415926535897931</v>
      </c>
      <c r="AB12">
        <v>25.4</v>
      </c>
      <c r="AC12" s="108">
        <v>3</v>
      </c>
      <c r="AD12">
        <f t="shared" ref="AD12:AD16" si="2">AB12*AC12/2</f>
        <v>38.099999999999994</v>
      </c>
      <c r="AE12">
        <f t="shared" ref="AE12:AE16" si="3">(AA12*AD12*AD12*Q12)/1000000</f>
        <v>4.5603673118774779E-3</v>
      </c>
    </row>
    <row r="13" spans="1:31" ht="18" customHeight="1" x14ac:dyDescent="0.3">
      <c r="A13" s="91">
        <f t="shared" si="1"/>
        <v>3</v>
      </c>
      <c r="B13" s="109" t="s">
        <v>113</v>
      </c>
      <c r="C13" s="109"/>
      <c r="D13" s="110" t="s">
        <v>100</v>
      </c>
      <c r="E13" s="125" t="s">
        <v>114</v>
      </c>
      <c r="F13" s="101" t="s">
        <v>115</v>
      </c>
      <c r="G13" s="101" t="s">
        <v>18</v>
      </c>
      <c r="H13" s="124" t="s">
        <v>13</v>
      </c>
      <c r="I13" s="102"/>
      <c r="J13" s="74">
        <v>1.9625000000000003E-3</v>
      </c>
      <c r="K13" s="102"/>
      <c r="L13" s="102"/>
      <c r="M13" s="75"/>
      <c r="N13" s="75"/>
      <c r="O13" s="126">
        <v>1</v>
      </c>
      <c r="P13" s="21"/>
      <c r="Q13" s="126">
        <v>1</v>
      </c>
      <c r="R13" s="16">
        <f t="shared" si="0"/>
        <v>0</v>
      </c>
      <c r="S13" s="24"/>
      <c r="T13" s="24"/>
      <c r="U13" s="31" t="s">
        <v>64</v>
      </c>
      <c r="V13"/>
      <c r="W13" t="s">
        <v>211</v>
      </c>
      <c r="AA13">
        <f>PI()</f>
        <v>3.1415926535897931</v>
      </c>
      <c r="AB13">
        <v>25.4</v>
      </c>
      <c r="AC13" s="108">
        <v>2</v>
      </c>
      <c r="AD13">
        <f t="shared" si="2"/>
        <v>25.4</v>
      </c>
      <c r="AE13">
        <f t="shared" si="3"/>
        <v>2.0268299163899908E-3</v>
      </c>
    </row>
    <row r="14" spans="1:31" ht="18" customHeight="1" x14ac:dyDescent="0.3">
      <c r="A14" s="91">
        <f t="shared" si="1"/>
        <v>4</v>
      </c>
      <c r="B14" s="109" t="s">
        <v>113</v>
      </c>
      <c r="C14" s="109"/>
      <c r="D14" s="110" t="s">
        <v>100</v>
      </c>
      <c r="E14" s="125" t="s">
        <v>114</v>
      </c>
      <c r="F14" s="101" t="s">
        <v>115</v>
      </c>
      <c r="G14" s="101" t="s">
        <v>15</v>
      </c>
      <c r="H14" s="124">
        <v>0.2</v>
      </c>
      <c r="I14" s="124">
        <v>0.2</v>
      </c>
      <c r="J14" s="75">
        <f t="shared" ref="J14" si="4">H14*I14</f>
        <v>4.0000000000000008E-2</v>
      </c>
      <c r="K14" s="111"/>
      <c r="L14" s="112"/>
      <c r="M14" s="112"/>
      <c r="N14" s="75"/>
      <c r="O14" s="126">
        <v>1</v>
      </c>
      <c r="P14" s="21"/>
      <c r="Q14" s="126">
        <v>1</v>
      </c>
      <c r="R14" s="16">
        <f t="shared" si="0"/>
        <v>0</v>
      </c>
      <c r="S14" s="24"/>
      <c r="T14" s="24"/>
      <c r="U14" s="31" t="s">
        <v>64</v>
      </c>
      <c r="V14"/>
      <c r="W14" t="s">
        <v>211</v>
      </c>
      <c r="AC14" s="108"/>
      <c r="AE14" s="108">
        <f>J14*O14*Q14</f>
        <v>4.0000000000000008E-2</v>
      </c>
    </row>
    <row r="15" spans="1:31" ht="18" customHeight="1" x14ac:dyDescent="0.3">
      <c r="A15" s="91">
        <f t="shared" si="1"/>
        <v>5</v>
      </c>
      <c r="B15" s="109" t="s">
        <v>113</v>
      </c>
      <c r="C15" s="109"/>
      <c r="D15" s="110" t="s">
        <v>100</v>
      </c>
      <c r="E15" s="125" t="s">
        <v>114</v>
      </c>
      <c r="F15" s="101" t="s">
        <v>115</v>
      </c>
      <c r="G15" s="101" t="s">
        <v>27</v>
      </c>
      <c r="H15" s="124" t="s">
        <v>13</v>
      </c>
      <c r="I15" s="102"/>
      <c r="J15" s="74">
        <v>1.9625000000000003E-3</v>
      </c>
      <c r="K15" s="102"/>
      <c r="L15" s="102"/>
      <c r="M15" s="75"/>
      <c r="N15" s="75"/>
      <c r="O15" s="126">
        <v>1</v>
      </c>
      <c r="P15" s="21"/>
      <c r="Q15" s="126">
        <v>2</v>
      </c>
      <c r="R15" s="16">
        <f t="shared" si="0"/>
        <v>0</v>
      </c>
      <c r="S15" s="24"/>
      <c r="T15" s="24"/>
      <c r="U15" s="31" t="s">
        <v>64</v>
      </c>
      <c r="V15"/>
      <c r="W15" t="s">
        <v>211</v>
      </c>
      <c r="AA15">
        <f>PI()</f>
        <v>3.1415926535897931</v>
      </c>
      <c r="AB15">
        <v>25.4</v>
      </c>
      <c r="AC15" s="108">
        <v>2</v>
      </c>
      <c r="AD15">
        <f t="shared" si="2"/>
        <v>25.4</v>
      </c>
      <c r="AE15">
        <f t="shared" si="3"/>
        <v>4.0536598327799815E-3</v>
      </c>
    </row>
    <row r="16" spans="1:31" ht="18" customHeight="1" x14ac:dyDescent="0.3">
      <c r="A16" s="91">
        <f t="shared" si="1"/>
        <v>6</v>
      </c>
      <c r="B16" s="109" t="s">
        <v>113</v>
      </c>
      <c r="C16" s="109"/>
      <c r="D16" s="110" t="s">
        <v>100</v>
      </c>
      <c r="E16" s="125" t="s">
        <v>114</v>
      </c>
      <c r="F16" s="101" t="s">
        <v>115</v>
      </c>
      <c r="G16" s="101" t="s">
        <v>26</v>
      </c>
      <c r="H16" s="124" t="s">
        <v>13</v>
      </c>
      <c r="I16" s="102"/>
      <c r="J16" s="74">
        <v>1.9625000000000003E-3</v>
      </c>
      <c r="K16" s="102"/>
      <c r="L16" s="102"/>
      <c r="M16" s="75"/>
      <c r="N16" s="75"/>
      <c r="O16" s="126">
        <v>1</v>
      </c>
      <c r="P16" s="21"/>
      <c r="Q16" s="126">
        <v>2</v>
      </c>
      <c r="R16" s="16">
        <f t="shared" si="0"/>
        <v>0</v>
      </c>
      <c r="S16" s="24"/>
      <c r="T16" s="24"/>
      <c r="U16" s="31" t="s">
        <v>64</v>
      </c>
      <c r="V16"/>
      <c r="W16" t="s">
        <v>211</v>
      </c>
      <c r="AA16">
        <f>PI()</f>
        <v>3.1415926535897931</v>
      </c>
      <c r="AB16">
        <v>25.4</v>
      </c>
      <c r="AC16" s="108">
        <v>2</v>
      </c>
      <c r="AD16">
        <f t="shared" si="2"/>
        <v>25.4</v>
      </c>
      <c r="AE16">
        <f t="shared" si="3"/>
        <v>4.0536598327799815E-3</v>
      </c>
    </row>
    <row r="17" spans="1:32" ht="18" customHeight="1" x14ac:dyDescent="0.3">
      <c r="A17" s="91">
        <f t="shared" si="1"/>
        <v>7</v>
      </c>
      <c r="B17" s="109" t="s">
        <v>113</v>
      </c>
      <c r="C17" s="109"/>
      <c r="D17" s="110" t="s">
        <v>100</v>
      </c>
      <c r="E17" s="125" t="s">
        <v>114</v>
      </c>
      <c r="F17" s="101" t="s">
        <v>115</v>
      </c>
      <c r="G17" s="101" t="s">
        <v>28</v>
      </c>
      <c r="H17" s="102"/>
      <c r="I17" s="102"/>
      <c r="J17" s="75"/>
      <c r="K17" s="124">
        <v>1.2</v>
      </c>
      <c r="L17" s="124">
        <v>0.52</v>
      </c>
      <c r="M17" s="75">
        <f t="shared" ref="M17" si="5">K17*L17</f>
        <v>0.624</v>
      </c>
      <c r="N17" s="75">
        <f>M17-(J16*Q16)-(J15*Q15)-(J14*Q14)-(J13*Q13)-(J12*Q12)-(J11*Q11)</f>
        <v>0.56094062500000008</v>
      </c>
      <c r="O17" s="126">
        <v>1</v>
      </c>
      <c r="P17" s="21">
        <v>340</v>
      </c>
      <c r="Q17" s="126">
        <v>1</v>
      </c>
      <c r="R17" s="16">
        <f>O17*P17*Q17</f>
        <v>340</v>
      </c>
      <c r="S17" s="24"/>
      <c r="T17" s="24"/>
      <c r="U17" s="31" t="s">
        <v>64</v>
      </c>
      <c r="V17" s="35">
        <f>O17*Q17</f>
        <v>1</v>
      </c>
      <c r="W17" t="s">
        <v>211</v>
      </c>
      <c r="AE17">
        <f>SUM(AE11:AE16)</f>
        <v>6.3815251517582397E-2</v>
      </c>
      <c r="AF17" s="108">
        <f>M17-AE17</f>
        <v>0.56018474848241762</v>
      </c>
    </row>
    <row r="18" spans="1:32" ht="18" customHeight="1" x14ac:dyDescent="0.3">
      <c r="A18" s="105"/>
      <c r="B18" s="103"/>
      <c r="C18" s="103"/>
      <c r="D18" s="103"/>
      <c r="E18" s="103"/>
      <c r="F18" s="113"/>
      <c r="G18" s="103"/>
      <c r="H18" s="104"/>
      <c r="I18" s="105"/>
      <c r="J18" s="105"/>
      <c r="K18" s="104"/>
      <c r="L18" s="105"/>
      <c r="M18" s="105"/>
      <c r="N18" s="114"/>
      <c r="T18" s="34"/>
      <c r="U18" s="31" t="s">
        <v>53</v>
      </c>
      <c r="V18"/>
      <c r="W18" t="s">
        <v>211</v>
      </c>
    </row>
    <row r="19" spans="1:32" ht="18" customHeight="1" x14ac:dyDescent="0.3">
      <c r="A19" s="115" t="s">
        <v>116</v>
      </c>
      <c r="B19" s="103"/>
      <c r="C19" s="103"/>
      <c r="D19" s="103"/>
      <c r="E19" s="103"/>
      <c r="F19" s="113"/>
      <c r="G19" s="103"/>
      <c r="H19" s="104"/>
      <c r="I19" s="105"/>
      <c r="J19" s="105"/>
      <c r="K19" s="104"/>
      <c r="L19" s="105"/>
      <c r="M19" s="105"/>
      <c r="N19" s="114"/>
      <c r="T19" s="34"/>
      <c r="U19" s="31" t="s">
        <v>53</v>
      </c>
      <c r="V19"/>
      <c r="W19" t="s">
        <v>211</v>
      </c>
    </row>
    <row r="20" spans="1:32" ht="18" customHeight="1" x14ac:dyDescent="0.3">
      <c r="A20" s="91">
        <v>1</v>
      </c>
      <c r="B20" s="109" t="s">
        <v>117</v>
      </c>
      <c r="C20" s="109"/>
      <c r="D20" s="110" t="s">
        <v>118</v>
      </c>
      <c r="E20" s="125" t="s">
        <v>119</v>
      </c>
      <c r="F20" s="101" t="s">
        <v>120</v>
      </c>
      <c r="G20" s="101" t="s">
        <v>16</v>
      </c>
      <c r="H20" s="124" t="s">
        <v>13</v>
      </c>
      <c r="I20" s="102"/>
      <c r="J20" s="74">
        <v>1.9625000000000003E-3</v>
      </c>
      <c r="K20" s="102"/>
      <c r="L20" s="112"/>
      <c r="M20" s="112"/>
      <c r="N20" s="75"/>
      <c r="O20" s="126">
        <v>2</v>
      </c>
      <c r="P20" s="21"/>
      <c r="Q20" s="126">
        <v>3</v>
      </c>
      <c r="R20" s="16">
        <f t="shared" ref="R20:R23" si="6">O20*P20*Q20</f>
        <v>0</v>
      </c>
      <c r="S20" s="24"/>
      <c r="T20" s="24"/>
      <c r="U20" s="31" t="s">
        <v>53</v>
      </c>
      <c r="V20"/>
      <c r="W20" t="s">
        <v>211</v>
      </c>
      <c r="AA20">
        <f>PI()</f>
        <v>3.1415926535897931</v>
      </c>
      <c r="AB20">
        <v>25.4</v>
      </c>
      <c r="AC20" s="108">
        <v>2</v>
      </c>
      <c r="AD20">
        <f>AB20*AC20/2</f>
        <v>25.4</v>
      </c>
      <c r="AE20">
        <f t="shared" ref="AE20:AE22" si="7">(AA20*AD20*AD20*Q20)/1000000</f>
        <v>6.0804897491699723E-3</v>
      </c>
    </row>
    <row r="21" spans="1:32" ht="18" customHeight="1" x14ac:dyDescent="0.3">
      <c r="A21" s="91">
        <f t="shared" ref="A21:A23" si="8">A20+1</f>
        <v>2</v>
      </c>
      <c r="B21" s="109" t="s">
        <v>117</v>
      </c>
      <c r="C21" s="109"/>
      <c r="D21" s="110" t="s">
        <v>118</v>
      </c>
      <c r="E21" s="125" t="s">
        <v>119</v>
      </c>
      <c r="F21" s="101" t="s">
        <v>120</v>
      </c>
      <c r="G21" s="101" t="s">
        <v>18</v>
      </c>
      <c r="H21" s="124" t="s">
        <v>17</v>
      </c>
      <c r="I21" s="102"/>
      <c r="J21" s="74">
        <v>4.4156249999999994E-3</v>
      </c>
      <c r="K21" s="102"/>
      <c r="L21" s="102"/>
      <c r="M21" s="75"/>
      <c r="N21" s="75"/>
      <c r="O21" s="126">
        <v>2</v>
      </c>
      <c r="P21" s="21"/>
      <c r="Q21" s="126">
        <v>1</v>
      </c>
      <c r="R21" s="16">
        <f t="shared" si="6"/>
        <v>0</v>
      </c>
      <c r="S21" s="24"/>
      <c r="T21" s="24"/>
      <c r="U21" s="31" t="s">
        <v>53</v>
      </c>
      <c r="V21"/>
      <c r="W21" t="s">
        <v>211</v>
      </c>
      <c r="AA21">
        <f>PI()</f>
        <v>3.1415926535897931</v>
      </c>
      <c r="AB21">
        <v>25.4</v>
      </c>
      <c r="AC21" s="108">
        <v>3</v>
      </c>
      <c r="AD21">
        <f t="shared" ref="AD21:AD22" si="9">AB21*AC21/2</f>
        <v>38.099999999999994</v>
      </c>
      <c r="AE21">
        <f t="shared" si="7"/>
        <v>4.5603673118774779E-3</v>
      </c>
    </row>
    <row r="22" spans="1:32" ht="18" customHeight="1" x14ac:dyDescent="0.3">
      <c r="A22" s="91">
        <f t="shared" si="8"/>
        <v>3</v>
      </c>
      <c r="B22" s="109" t="s">
        <v>117</v>
      </c>
      <c r="C22" s="109"/>
      <c r="D22" s="110" t="s">
        <v>118</v>
      </c>
      <c r="E22" s="125" t="s">
        <v>119</v>
      </c>
      <c r="F22" s="101" t="s">
        <v>120</v>
      </c>
      <c r="G22" s="101" t="s">
        <v>25</v>
      </c>
      <c r="H22" s="124" t="s">
        <v>33</v>
      </c>
      <c r="I22" s="102"/>
      <c r="J22" s="77">
        <v>1.3266499999999999E-4</v>
      </c>
      <c r="K22" s="102"/>
      <c r="L22" s="102"/>
      <c r="M22" s="75"/>
      <c r="N22" s="75"/>
      <c r="O22" s="126">
        <v>2</v>
      </c>
      <c r="P22" s="21"/>
      <c r="Q22" s="126">
        <v>2</v>
      </c>
      <c r="R22" s="16">
        <f t="shared" si="6"/>
        <v>0</v>
      </c>
      <c r="S22" s="24"/>
      <c r="T22" s="24"/>
      <c r="U22" s="31" t="s">
        <v>53</v>
      </c>
      <c r="V22"/>
      <c r="W22" t="s">
        <v>211</v>
      </c>
      <c r="AA22">
        <f>PI()</f>
        <v>3.1415926535897931</v>
      </c>
      <c r="AB22">
        <v>25.4</v>
      </c>
      <c r="AC22" s="108">
        <v>0.5</v>
      </c>
      <c r="AD22">
        <f t="shared" si="9"/>
        <v>6.35</v>
      </c>
      <c r="AE22">
        <f t="shared" si="7"/>
        <v>2.5335373954874884E-4</v>
      </c>
    </row>
    <row r="23" spans="1:32" ht="18" customHeight="1" x14ac:dyDescent="0.3">
      <c r="A23" s="91">
        <f t="shared" si="8"/>
        <v>4</v>
      </c>
      <c r="B23" s="109" t="s">
        <v>117</v>
      </c>
      <c r="C23" s="109"/>
      <c r="D23" s="110" t="s">
        <v>118</v>
      </c>
      <c r="E23" s="125" t="s">
        <v>119</v>
      </c>
      <c r="F23" s="101" t="s">
        <v>120</v>
      </c>
      <c r="G23" s="101" t="s">
        <v>28</v>
      </c>
      <c r="H23" s="102"/>
      <c r="I23" s="102"/>
      <c r="J23" s="75"/>
      <c r="K23" s="124">
        <v>0.75</v>
      </c>
      <c r="L23" s="124">
        <v>0.2</v>
      </c>
      <c r="M23" s="75">
        <f t="shared" ref="M23" si="10">K23*L23</f>
        <v>0.15000000000000002</v>
      </c>
      <c r="N23" s="75">
        <f>M23-(J22*Q22)-(J21*Q21)-(J20*Q20)</f>
        <v>0.13943154500000002</v>
      </c>
      <c r="O23" s="126">
        <v>2</v>
      </c>
      <c r="P23" s="21">
        <v>150</v>
      </c>
      <c r="Q23" s="126">
        <v>1</v>
      </c>
      <c r="R23" s="16">
        <f t="shared" si="6"/>
        <v>300</v>
      </c>
      <c r="S23" s="24"/>
      <c r="T23" s="24"/>
      <c r="U23" s="31" t="s">
        <v>53</v>
      </c>
      <c r="V23" s="35">
        <f>O23*Q23</f>
        <v>2</v>
      </c>
      <c r="W23" t="s">
        <v>211</v>
      </c>
      <c r="AE23">
        <f>SUM(AE20:AE22)</f>
        <v>1.0894210800596198E-2</v>
      </c>
      <c r="AF23" s="108">
        <f>M23-AE23</f>
        <v>0.13910578919940383</v>
      </c>
    </row>
    <row r="24" spans="1:32" ht="18" customHeight="1" x14ac:dyDescent="0.3">
      <c r="A24" s="105"/>
      <c r="B24" s="103"/>
      <c r="C24" s="103"/>
      <c r="D24" s="103"/>
      <c r="E24" s="103"/>
      <c r="F24" s="113"/>
      <c r="G24" s="103"/>
      <c r="H24" s="104"/>
      <c r="I24" s="105"/>
      <c r="J24" s="105"/>
      <c r="K24" s="104"/>
      <c r="L24" s="105"/>
      <c r="M24" s="105"/>
      <c r="N24" s="114"/>
      <c r="T24" s="34"/>
      <c r="U24" s="31" t="s">
        <v>64</v>
      </c>
      <c r="V24"/>
      <c r="W24" t="s">
        <v>211</v>
      </c>
    </row>
    <row r="25" spans="1:32" ht="18" customHeight="1" x14ac:dyDescent="0.3">
      <c r="A25" s="115" t="s">
        <v>112</v>
      </c>
      <c r="B25" s="103"/>
      <c r="C25" s="103"/>
      <c r="D25" s="103"/>
      <c r="E25" s="103"/>
      <c r="F25" s="113"/>
      <c r="G25" s="103"/>
      <c r="H25" s="104"/>
      <c r="I25" s="105"/>
      <c r="J25" s="105"/>
      <c r="K25" s="104"/>
      <c r="L25" s="105"/>
      <c r="M25" s="105"/>
      <c r="N25" s="114"/>
      <c r="T25" s="34"/>
      <c r="U25" s="31" t="s">
        <v>64</v>
      </c>
      <c r="V25"/>
      <c r="W25" t="s">
        <v>211</v>
      </c>
    </row>
    <row r="26" spans="1:32" ht="18" customHeight="1" x14ac:dyDescent="0.3">
      <c r="A26" s="91">
        <v>1</v>
      </c>
      <c r="B26" s="109" t="s">
        <v>121</v>
      </c>
      <c r="C26" s="109"/>
      <c r="D26" s="110" t="s">
        <v>44</v>
      </c>
      <c r="E26" s="125" t="s">
        <v>122</v>
      </c>
      <c r="F26" s="101" t="s">
        <v>78</v>
      </c>
      <c r="G26" s="101" t="s">
        <v>123</v>
      </c>
      <c r="H26" s="102"/>
      <c r="I26" s="102"/>
      <c r="J26" s="75"/>
      <c r="K26" s="124">
        <v>0.15</v>
      </c>
      <c r="L26" s="124">
        <v>0.15</v>
      </c>
      <c r="M26" s="75">
        <f t="shared" ref="M26:M27" si="11">K26*L26</f>
        <v>2.2499999999999999E-2</v>
      </c>
      <c r="N26" s="75">
        <f>M26</f>
        <v>2.2499999999999999E-2</v>
      </c>
      <c r="O26" s="126">
        <v>2</v>
      </c>
      <c r="P26" s="21">
        <v>50</v>
      </c>
      <c r="Q26" s="126">
        <v>1</v>
      </c>
      <c r="R26" s="16">
        <f t="shared" ref="R26:R27" si="12">O26*P26*Q26</f>
        <v>100</v>
      </c>
      <c r="S26" s="24"/>
      <c r="T26" s="24"/>
      <c r="U26" s="31" t="s">
        <v>64</v>
      </c>
      <c r="V26" s="35">
        <f t="shared" ref="V26:V27" si="13">O26*Q26</f>
        <v>2</v>
      </c>
      <c r="W26" t="s">
        <v>211</v>
      </c>
    </row>
    <row r="27" spans="1:32" ht="18" customHeight="1" x14ac:dyDescent="0.3">
      <c r="A27" s="91">
        <f t="shared" ref="A27" si="14">A26+1</f>
        <v>2</v>
      </c>
      <c r="B27" s="109" t="s">
        <v>121</v>
      </c>
      <c r="C27" s="109"/>
      <c r="D27" s="110" t="s">
        <v>44</v>
      </c>
      <c r="E27" s="125" t="s">
        <v>122</v>
      </c>
      <c r="F27" s="101" t="s">
        <v>78</v>
      </c>
      <c r="G27" s="101" t="s">
        <v>123</v>
      </c>
      <c r="H27" s="102"/>
      <c r="I27" s="102"/>
      <c r="J27" s="75"/>
      <c r="K27" s="124">
        <v>0.3</v>
      </c>
      <c r="L27" s="124">
        <v>0.15</v>
      </c>
      <c r="M27" s="75">
        <f t="shared" si="11"/>
        <v>4.4999999999999998E-2</v>
      </c>
      <c r="N27" s="75">
        <f t="shared" ref="N27" si="15">M27</f>
        <v>4.4999999999999998E-2</v>
      </c>
      <c r="O27" s="126">
        <v>2</v>
      </c>
      <c r="P27" s="21">
        <v>50</v>
      </c>
      <c r="Q27" s="126">
        <v>1</v>
      </c>
      <c r="R27" s="16">
        <f t="shared" si="12"/>
        <v>100</v>
      </c>
      <c r="S27" s="24"/>
      <c r="T27" s="24"/>
      <c r="U27" s="31" t="s">
        <v>64</v>
      </c>
      <c r="V27" s="35">
        <f t="shared" si="13"/>
        <v>2</v>
      </c>
      <c r="W27" t="s">
        <v>211</v>
      </c>
    </row>
    <row r="28" spans="1:32" ht="18" customHeight="1" x14ac:dyDescent="0.3">
      <c r="A28" s="105"/>
      <c r="B28" s="103"/>
      <c r="C28" s="103"/>
      <c r="D28" s="103"/>
      <c r="E28" s="103"/>
      <c r="F28" s="113"/>
      <c r="G28" s="103"/>
      <c r="H28" s="104"/>
      <c r="I28" s="105"/>
      <c r="J28" s="105"/>
      <c r="K28" s="104"/>
      <c r="L28" s="105"/>
      <c r="M28" s="105"/>
      <c r="N28" s="114"/>
      <c r="T28" s="34"/>
      <c r="U28" s="31" t="s">
        <v>64</v>
      </c>
      <c r="V28"/>
      <c r="W28" t="s">
        <v>211</v>
      </c>
    </row>
    <row r="29" spans="1:32" ht="18" customHeight="1" x14ac:dyDescent="0.3">
      <c r="A29" s="115" t="s">
        <v>112</v>
      </c>
      <c r="B29" s="103"/>
      <c r="C29" s="103"/>
      <c r="D29" s="103"/>
      <c r="E29" s="103"/>
      <c r="F29" s="113"/>
      <c r="G29" s="103"/>
      <c r="H29" s="104"/>
      <c r="I29" s="105"/>
      <c r="J29" s="105"/>
      <c r="K29" s="104"/>
      <c r="L29" s="105"/>
      <c r="M29" s="105"/>
      <c r="N29" s="114"/>
      <c r="T29" s="34"/>
      <c r="U29" s="31" t="s">
        <v>64</v>
      </c>
      <c r="V29"/>
      <c r="W29" t="s">
        <v>211</v>
      </c>
    </row>
    <row r="30" spans="1:32" ht="18" customHeight="1" x14ac:dyDescent="0.3">
      <c r="A30" s="91">
        <v>1</v>
      </c>
      <c r="B30" s="109" t="s">
        <v>124</v>
      </c>
      <c r="C30" s="109"/>
      <c r="D30" s="110" t="s">
        <v>125</v>
      </c>
      <c r="E30" s="125" t="s">
        <v>126</v>
      </c>
      <c r="F30" s="101" t="s">
        <v>86</v>
      </c>
      <c r="G30" s="101" t="s">
        <v>18</v>
      </c>
      <c r="H30" s="124" t="s">
        <v>29</v>
      </c>
      <c r="I30" s="102"/>
      <c r="J30" s="75">
        <v>7.8500000000000011E-3</v>
      </c>
      <c r="K30" s="102"/>
      <c r="L30" s="102"/>
      <c r="M30" s="75"/>
      <c r="N30" s="75"/>
      <c r="O30" s="126">
        <v>2</v>
      </c>
      <c r="P30" s="21"/>
      <c r="Q30" s="126">
        <v>1</v>
      </c>
      <c r="R30" s="16">
        <f t="shared" ref="R30:R48" si="16">O30*P30*Q30</f>
        <v>0</v>
      </c>
      <c r="S30" s="24"/>
      <c r="T30" s="24"/>
      <c r="U30" s="31" t="s">
        <v>64</v>
      </c>
      <c r="V30"/>
      <c r="W30" t="s">
        <v>211</v>
      </c>
      <c r="AA30">
        <f>PI()</f>
        <v>3.1415926535897931</v>
      </c>
      <c r="AB30">
        <v>25.4</v>
      </c>
      <c r="AC30" s="108">
        <v>4</v>
      </c>
      <c r="AD30">
        <f>AB30*AC30/2</f>
        <v>50.8</v>
      </c>
      <c r="AE30">
        <f t="shared" ref="AE30" si="17">(AA30*AD30*AD30*Q30)/1000000</f>
        <v>8.107319665559963E-3</v>
      </c>
    </row>
    <row r="31" spans="1:32" ht="18" customHeight="1" x14ac:dyDescent="0.3">
      <c r="A31" s="91">
        <f t="shared" ref="A31:A48" si="18">A30+1</f>
        <v>2</v>
      </c>
      <c r="B31" s="109" t="s">
        <v>124</v>
      </c>
      <c r="C31" s="109"/>
      <c r="D31" s="110" t="s">
        <v>125</v>
      </c>
      <c r="E31" s="125" t="s">
        <v>126</v>
      </c>
      <c r="F31" s="101" t="s">
        <v>86</v>
      </c>
      <c r="G31" s="101" t="s">
        <v>28</v>
      </c>
      <c r="H31" s="102"/>
      <c r="I31" s="102"/>
      <c r="J31" s="75"/>
      <c r="K31" s="124">
        <v>0.35</v>
      </c>
      <c r="L31" s="124">
        <v>0.2</v>
      </c>
      <c r="M31" s="75">
        <f t="shared" ref="M31" si="19">K31*L31</f>
        <v>6.9999999999999993E-2</v>
      </c>
      <c r="N31" s="153">
        <f>AF31</f>
        <v>6.189268033444003E-2</v>
      </c>
      <c r="O31" s="126">
        <v>2</v>
      </c>
      <c r="P31" s="154">
        <v>95</v>
      </c>
      <c r="Q31" s="126">
        <v>1</v>
      </c>
      <c r="R31" s="16">
        <f t="shared" si="16"/>
        <v>190</v>
      </c>
      <c r="S31" s="24"/>
      <c r="T31" s="24"/>
      <c r="U31" s="31" t="s">
        <v>64</v>
      </c>
      <c r="V31" s="35">
        <f>O31*Q31</f>
        <v>2</v>
      </c>
      <c r="W31" t="s">
        <v>211</v>
      </c>
      <c r="AE31">
        <f>SUM(AE28:AE30)</f>
        <v>8.107319665559963E-3</v>
      </c>
      <c r="AF31" s="108">
        <f>M31-AE31</f>
        <v>6.189268033444003E-2</v>
      </c>
    </row>
    <row r="32" spans="1:32" s="105" customFormat="1" ht="18" customHeight="1" x14ac:dyDescent="0.3">
      <c r="A32" s="91">
        <f t="shared" si="18"/>
        <v>3</v>
      </c>
      <c r="B32" s="109" t="s">
        <v>124</v>
      </c>
      <c r="C32" s="109"/>
      <c r="D32" s="110" t="s">
        <v>125</v>
      </c>
      <c r="E32" s="110" t="s">
        <v>126</v>
      </c>
      <c r="F32" s="101" t="s">
        <v>127</v>
      </c>
      <c r="G32" s="101" t="s">
        <v>18</v>
      </c>
      <c r="H32" s="102" t="s">
        <v>36</v>
      </c>
      <c r="I32" s="102"/>
      <c r="J32" s="74">
        <v>8.0384E-4</v>
      </c>
      <c r="K32" s="102"/>
      <c r="L32" s="102"/>
      <c r="M32" s="75"/>
      <c r="N32" s="75"/>
      <c r="O32" s="111">
        <v>2</v>
      </c>
      <c r="P32" s="139"/>
      <c r="Q32" s="111">
        <v>1</v>
      </c>
      <c r="R32" s="140">
        <f t="shared" si="16"/>
        <v>0</v>
      </c>
      <c r="S32" s="141"/>
      <c r="T32" s="141"/>
      <c r="U32" s="142" t="s">
        <v>64</v>
      </c>
      <c r="W32" s="105" t="s">
        <v>211</v>
      </c>
    </row>
    <row r="33" spans="1:32" s="105" customFormat="1" ht="18" customHeight="1" x14ac:dyDescent="0.3">
      <c r="A33" s="91">
        <f t="shared" si="18"/>
        <v>4</v>
      </c>
      <c r="B33" s="109" t="s">
        <v>124</v>
      </c>
      <c r="C33" s="109"/>
      <c r="D33" s="110" t="s">
        <v>125</v>
      </c>
      <c r="E33" s="110" t="s">
        <v>126</v>
      </c>
      <c r="F33" s="101" t="s">
        <v>127</v>
      </c>
      <c r="G33" s="101" t="s">
        <v>25</v>
      </c>
      <c r="H33" s="102" t="s">
        <v>33</v>
      </c>
      <c r="I33" s="102"/>
      <c r="J33" s="77">
        <v>1.3266499999999999E-4</v>
      </c>
      <c r="K33" s="102"/>
      <c r="L33" s="102"/>
      <c r="M33" s="75"/>
      <c r="N33" s="75"/>
      <c r="O33" s="111">
        <v>2</v>
      </c>
      <c r="P33" s="139"/>
      <c r="Q33" s="111">
        <v>3</v>
      </c>
      <c r="R33" s="140">
        <f t="shared" si="16"/>
        <v>0</v>
      </c>
      <c r="S33" s="141"/>
      <c r="T33" s="141"/>
      <c r="U33" s="142" t="s">
        <v>64</v>
      </c>
      <c r="W33" s="105" t="s">
        <v>211</v>
      </c>
    </row>
    <row r="34" spans="1:32" s="105" customFormat="1" ht="18" customHeight="1" x14ac:dyDescent="0.3">
      <c r="A34" s="91">
        <f t="shared" si="18"/>
        <v>5</v>
      </c>
      <c r="B34" s="109" t="s">
        <v>124</v>
      </c>
      <c r="C34" s="109"/>
      <c r="D34" s="110" t="s">
        <v>125</v>
      </c>
      <c r="E34" s="110" t="s">
        <v>126</v>
      </c>
      <c r="F34" s="101" t="s">
        <v>127</v>
      </c>
      <c r="G34" s="101" t="s">
        <v>28</v>
      </c>
      <c r="H34" s="102"/>
      <c r="I34" s="102"/>
      <c r="J34" s="75"/>
      <c r="K34" s="102" t="s">
        <v>21</v>
      </c>
      <c r="L34" s="102"/>
      <c r="M34" s="75">
        <v>1.7662500000000001E-2</v>
      </c>
      <c r="N34" s="75">
        <f>M34-(J33*Q33)-(J32*Q32)</f>
        <v>1.6460664999999999E-2</v>
      </c>
      <c r="O34" s="111">
        <v>2</v>
      </c>
      <c r="P34" s="139">
        <v>50</v>
      </c>
      <c r="Q34" s="111">
        <v>1</v>
      </c>
      <c r="R34" s="16">
        <f t="shared" si="16"/>
        <v>100</v>
      </c>
      <c r="S34" s="141"/>
      <c r="T34" s="141"/>
      <c r="U34" s="142" t="s">
        <v>64</v>
      </c>
      <c r="V34" s="144">
        <f>O34*Q34</f>
        <v>2</v>
      </c>
      <c r="W34" s="105" t="s">
        <v>211</v>
      </c>
    </row>
    <row r="35" spans="1:32" ht="18" customHeight="1" x14ac:dyDescent="0.3">
      <c r="A35" s="91">
        <f t="shared" si="18"/>
        <v>6</v>
      </c>
      <c r="B35" s="109" t="s">
        <v>124</v>
      </c>
      <c r="C35" s="109"/>
      <c r="D35" s="110" t="s">
        <v>125</v>
      </c>
      <c r="E35" s="125" t="s">
        <v>126</v>
      </c>
      <c r="F35" s="101" t="s">
        <v>127</v>
      </c>
      <c r="G35" s="101" t="s">
        <v>31</v>
      </c>
      <c r="H35" s="124" t="s">
        <v>17</v>
      </c>
      <c r="I35" s="102"/>
      <c r="J35" s="74">
        <v>4.4156249999999994E-3</v>
      </c>
      <c r="K35" s="102"/>
      <c r="L35" s="102"/>
      <c r="M35" s="75"/>
      <c r="N35" s="75"/>
      <c r="O35" s="126">
        <v>2</v>
      </c>
      <c r="P35" s="21"/>
      <c r="Q35" s="126">
        <v>1</v>
      </c>
      <c r="R35" s="16">
        <f t="shared" si="16"/>
        <v>0</v>
      </c>
      <c r="S35" s="24"/>
      <c r="T35" s="24"/>
      <c r="U35" s="31" t="s">
        <v>64</v>
      </c>
      <c r="V35"/>
      <c r="W35" t="s">
        <v>211</v>
      </c>
      <c r="AA35">
        <f>PI()</f>
        <v>3.1415926535897931</v>
      </c>
      <c r="AB35">
        <v>25.4</v>
      </c>
      <c r="AC35" s="108">
        <v>3</v>
      </c>
      <c r="AD35">
        <f>AB35*AC35/2</f>
        <v>38.099999999999994</v>
      </c>
      <c r="AE35">
        <f t="shared" ref="AE35:AE36" si="20">(AA35*AD35*AD35*Q35)/1000000</f>
        <v>4.5603673118774779E-3</v>
      </c>
    </row>
    <row r="36" spans="1:32" ht="18" customHeight="1" x14ac:dyDescent="0.3">
      <c r="A36" s="91">
        <f t="shared" si="18"/>
        <v>7</v>
      </c>
      <c r="B36" s="109" t="s">
        <v>124</v>
      </c>
      <c r="C36" s="109"/>
      <c r="D36" s="110" t="s">
        <v>125</v>
      </c>
      <c r="E36" s="125" t="s">
        <v>126</v>
      </c>
      <c r="F36" s="101" t="s">
        <v>127</v>
      </c>
      <c r="G36" s="101" t="s">
        <v>16</v>
      </c>
      <c r="H36" s="124" t="s">
        <v>17</v>
      </c>
      <c r="I36" s="102"/>
      <c r="J36" s="74">
        <v>4.4156249999999994E-3</v>
      </c>
      <c r="K36" s="102"/>
      <c r="L36" s="102"/>
      <c r="M36" s="75"/>
      <c r="N36" s="75"/>
      <c r="O36" s="126">
        <v>2</v>
      </c>
      <c r="P36" s="21"/>
      <c r="Q36" s="126">
        <v>2</v>
      </c>
      <c r="R36" s="16">
        <f t="shared" si="16"/>
        <v>0</v>
      </c>
      <c r="S36" s="24"/>
      <c r="T36" s="24"/>
      <c r="U36" s="31" t="s">
        <v>64</v>
      </c>
      <c r="V36"/>
      <c r="W36" t="s">
        <v>211</v>
      </c>
      <c r="AA36">
        <f>PI()</f>
        <v>3.1415926535897931</v>
      </c>
      <c r="AB36">
        <v>25.4</v>
      </c>
      <c r="AC36" s="108">
        <v>3</v>
      </c>
      <c r="AD36">
        <f>AB36*AC36/2</f>
        <v>38.099999999999994</v>
      </c>
      <c r="AE36">
        <f t="shared" si="20"/>
        <v>9.1207346237549558E-3</v>
      </c>
    </row>
    <row r="37" spans="1:32" ht="18" customHeight="1" x14ac:dyDescent="0.3">
      <c r="A37" s="91">
        <f t="shared" si="18"/>
        <v>8</v>
      </c>
      <c r="B37" s="109" t="s">
        <v>124</v>
      </c>
      <c r="C37" s="109"/>
      <c r="D37" s="110" t="s">
        <v>125</v>
      </c>
      <c r="E37" s="125" t="s">
        <v>126</v>
      </c>
      <c r="F37" s="101" t="s">
        <v>127</v>
      </c>
      <c r="G37" s="101" t="s">
        <v>28</v>
      </c>
      <c r="H37" s="102"/>
      <c r="I37" s="102"/>
      <c r="J37" s="75"/>
      <c r="K37" s="124">
        <v>0.2</v>
      </c>
      <c r="L37" s="124">
        <v>0.35</v>
      </c>
      <c r="M37" s="75">
        <f t="shared" ref="M37" si="21">K37*L37</f>
        <v>6.9999999999999993E-2</v>
      </c>
      <c r="N37" s="75">
        <f>M37-(J36*Q36)-(J35*Q35)</f>
        <v>5.6753124999999995E-2</v>
      </c>
      <c r="O37" s="126">
        <v>2</v>
      </c>
      <c r="P37" s="21">
        <v>95</v>
      </c>
      <c r="Q37" s="126">
        <v>1</v>
      </c>
      <c r="R37" s="16">
        <f t="shared" si="16"/>
        <v>190</v>
      </c>
      <c r="S37" s="24"/>
      <c r="T37" s="24"/>
      <c r="U37" s="31" t="s">
        <v>64</v>
      </c>
      <c r="V37" s="35">
        <f>O37*Q37</f>
        <v>2</v>
      </c>
      <c r="W37" t="s">
        <v>211</v>
      </c>
      <c r="AE37">
        <f>SUM(AE34:AE36)</f>
        <v>1.3681101935632434E-2</v>
      </c>
      <c r="AF37" s="108">
        <f>M37-AE37</f>
        <v>5.6318898064367559E-2</v>
      </c>
    </row>
    <row r="38" spans="1:32" ht="18" customHeight="1" x14ac:dyDescent="0.3">
      <c r="A38" s="91">
        <f t="shared" si="18"/>
        <v>9</v>
      </c>
      <c r="B38" s="109" t="s">
        <v>128</v>
      </c>
      <c r="C38" s="109"/>
      <c r="D38" s="110" t="s">
        <v>125</v>
      </c>
      <c r="E38" s="125" t="s">
        <v>126</v>
      </c>
      <c r="F38" s="101" t="s">
        <v>86</v>
      </c>
      <c r="G38" s="101" t="s">
        <v>18</v>
      </c>
      <c r="H38" s="124" t="s">
        <v>19</v>
      </c>
      <c r="I38" s="102"/>
      <c r="J38" s="77">
        <v>4.9062500000000007E-4</v>
      </c>
      <c r="K38" s="102"/>
      <c r="L38" s="102"/>
      <c r="M38" s="75"/>
      <c r="N38" s="75"/>
      <c r="O38" s="126">
        <v>2</v>
      </c>
      <c r="P38" s="21"/>
      <c r="Q38" s="126">
        <v>1</v>
      </c>
      <c r="R38" s="16">
        <f t="shared" si="16"/>
        <v>0</v>
      </c>
      <c r="S38" s="24"/>
      <c r="T38" s="24"/>
      <c r="U38" s="31" t="s">
        <v>64</v>
      </c>
      <c r="V38"/>
      <c r="W38" t="s">
        <v>211</v>
      </c>
      <c r="AA38">
        <f>PI()</f>
        <v>3.1415926535897931</v>
      </c>
      <c r="AB38">
        <v>25.4</v>
      </c>
      <c r="AC38" s="108">
        <v>1</v>
      </c>
      <c r="AD38">
        <f>AB38*AC38/2</f>
        <v>12.7</v>
      </c>
      <c r="AE38">
        <f t="shared" ref="AE38" si="22">(AA38*AD38*AD38*Q38)/1000000</f>
        <v>5.0670747909749769E-4</v>
      </c>
    </row>
    <row r="39" spans="1:32" ht="18" customHeight="1" x14ac:dyDescent="0.3">
      <c r="A39" s="91">
        <f t="shared" si="18"/>
        <v>10</v>
      </c>
      <c r="B39" s="109" t="s">
        <v>128</v>
      </c>
      <c r="C39" s="109"/>
      <c r="D39" s="110" t="s">
        <v>125</v>
      </c>
      <c r="E39" s="125" t="s">
        <v>126</v>
      </c>
      <c r="F39" s="101" t="s">
        <v>86</v>
      </c>
      <c r="G39" s="101" t="s">
        <v>28</v>
      </c>
      <c r="H39" s="102"/>
      <c r="I39" s="102"/>
      <c r="J39" s="75"/>
      <c r="K39" s="124">
        <v>0.6</v>
      </c>
      <c r="L39" s="124">
        <v>0.2</v>
      </c>
      <c r="M39" s="75">
        <f t="shared" ref="M39" si="23">K39*L39</f>
        <v>0.12</v>
      </c>
      <c r="N39" s="75">
        <f>M39-J38</f>
        <v>0.119509375</v>
      </c>
      <c r="O39" s="126">
        <v>2</v>
      </c>
      <c r="P39" s="21">
        <v>150</v>
      </c>
      <c r="Q39" s="126">
        <v>1</v>
      </c>
      <c r="R39" s="16">
        <f t="shared" si="16"/>
        <v>300</v>
      </c>
      <c r="S39" s="24"/>
      <c r="T39" s="24"/>
      <c r="U39" s="31" t="s">
        <v>64</v>
      </c>
      <c r="V39" s="35">
        <f>O39*Q39</f>
        <v>2</v>
      </c>
      <c r="W39" t="s">
        <v>211</v>
      </c>
      <c r="AE39">
        <f>SUM(AE38)</f>
        <v>5.0670747909749769E-4</v>
      </c>
      <c r="AF39" s="108">
        <f>M39-AE39</f>
        <v>0.1194932925209025</v>
      </c>
    </row>
    <row r="40" spans="1:32" ht="18" customHeight="1" x14ac:dyDescent="0.3">
      <c r="A40" s="91">
        <f t="shared" si="18"/>
        <v>11</v>
      </c>
      <c r="B40" s="109" t="s">
        <v>128</v>
      </c>
      <c r="C40" s="109"/>
      <c r="D40" s="110" t="s">
        <v>125</v>
      </c>
      <c r="E40" s="125" t="s">
        <v>126</v>
      </c>
      <c r="F40" s="101" t="s">
        <v>129</v>
      </c>
      <c r="G40" s="101" t="s">
        <v>18</v>
      </c>
      <c r="H40" s="124" t="s">
        <v>17</v>
      </c>
      <c r="I40" s="102"/>
      <c r="J40" s="74">
        <v>4.4156249999999994E-3</v>
      </c>
      <c r="K40" s="102"/>
      <c r="L40" s="102"/>
      <c r="M40" s="75"/>
      <c r="N40" s="75"/>
      <c r="O40" s="126">
        <v>2</v>
      </c>
      <c r="P40" s="21"/>
      <c r="Q40" s="126">
        <v>1</v>
      </c>
      <c r="R40" s="16">
        <f t="shared" si="16"/>
        <v>0</v>
      </c>
      <c r="S40" s="24"/>
      <c r="T40" s="24"/>
      <c r="U40" s="31" t="s">
        <v>64</v>
      </c>
      <c r="V40"/>
      <c r="W40" t="s">
        <v>211</v>
      </c>
      <c r="AA40">
        <f>PI()</f>
        <v>3.1415926535897931</v>
      </c>
      <c r="AB40">
        <v>25.4</v>
      </c>
      <c r="AC40" s="108">
        <v>3</v>
      </c>
      <c r="AD40">
        <f>AB40*AC40/2</f>
        <v>38.099999999999994</v>
      </c>
      <c r="AE40">
        <f>(AA40*AD40*AD40*Q40)/1000000</f>
        <v>4.5603673118774779E-3</v>
      </c>
    </row>
    <row r="41" spans="1:32" ht="18" customHeight="1" x14ac:dyDescent="0.3">
      <c r="A41" s="91">
        <f t="shared" si="18"/>
        <v>12</v>
      </c>
      <c r="B41" s="109" t="s">
        <v>128</v>
      </c>
      <c r="C41" s="109"/>
      <c r="D41" s="110" t="s">
        <v>125</v>
      </c>
      <c r="E41" s="125" t="s">
        <v>126</v>
      </c>
      <c r="F41" s="101" t="s">
        <v>129</v>
      </c>
      <c r="G41" s="101" t="s">
        <v>28</v>
      </c>
      <c r="H41" s="102"/>
      <c r="I41" s="102"/>
      <c r="J41" s="75"/>
      <c r="K41" s="124">
        <v>0.3</v>
      </c>
      <c r="L41" s="124">
        <v>0.3</v>
      </c>
      <c r="M41" s="75">
        <f t="shared" ref="M41" si="24">K41*L41</f>
        <v>0.09</v>
      </c>
      <c r="N41" s="75">
        <f>M41-J40</f>
        <v>8.558437499999999E-2</v>
      </c>
      <c r="O41" s="126">
        <v>2</v>
      </c>
      <c r="P41" s="21">
        <v>95</v>
      </c>
      <c r="Q41" s="126">
        <v>1</v>
      </c>
      <c r="R41" s="16">
        <f t="shared" si="16"/>
        <v>190</v>
      </c>
      <c r="S41" s="24"/>
      <c r="T41" s="24"/>
      <c r="U41" s="31" t="s">
        <v>64</v>
      </c>
      <c r="V41" s="35">
        <f>O41*Q41</f>
        <v>2</v>
      </c>
      <c r="W41" t="s">
        <v>211</v>
      </c>
      <c r="AE41">
        <f>SUM(AE40)</f>
        <v>4.5603673118774779E-3</v>
      </c>
      <c r="AF41" s="108">
        <f>M41-AE41</f>
        <v>8.5439632688122519E-2</v>
      </c>
    </row>
    <row r="42" spans="1:32" s="105" customFormat="1" ht="18" customHeight="1" x14ac:dyDescent="0.3">
      <c r="A42" s="91">
        <f t="shared" si="18"/>
        <v>13</v>
      </c>
      <c r="B42" s="109" t="s">
        <v>128</v>
      </c>
      <c r="C42" s="109"/>
      <c r="D42" s="110" t="s">
        <v>125</v>
      </c>
      <c r="E42" s="125" t="s">
        <v>319</v>
      </c>
      <c r="F42" s="101" t="s">
        <v>130</v>
      </c>
      <c r="G42" s="101" t="s">
        <v>131</v>
      </c>
      <c r="H42" s="102" t="s">
        <v>33</v>
      </c>
      <c r="I42" s="102"/>
      <c r="J42" s="75"/>
      <c r="K42" s="102" t="s">
        <v>19</v>
      </c>
      <c r="L42" s="102"/>
      <c r="M42" s="75"/>
      <c r="N42" s="75"/>
      <c r="O42" s="111">
        <v>2</v>
      </c>
      <c r="P42" s="139"/>
      <c r="Q42" s="111">
        <v>4</v>
      </c>
      <c r="R42" s="16">
        <f t="shared" si="16"/>
        <v>0</v>
      </c>
      <c r="S42" s="141" t="s">
        <v>318</v>
      </c>
      <c r="T42" s="141"/>
      <c r="U42" s="142" t="s">
        <v>64</v>
      </c>
      <c r="W42" s="105" t="s">
        <v>211</v>
      </c>
    </row>
    <row r="43" spans="1:32" ht="18" customHeight="1" x14ac:dyDescent="0.3">
      <c r="A43" s="91">
        <f t="shared" si="18"/>
        <v>14</v>
      </c>
      <c r="B43" s="109" t="s">
        <v>128</v>
      </c>
      <c r="C43" s="109"/>
      <c r="D43" s="110" t="s">
        <v>125</v>
      </c>
      <c r="E43" s="125" t="s">
        <v>126</v>
      </c>
      <c r="F43" s="101" t="s">
        <v>130</v>
      </c>
      <c r="G43" s="101" t="s">
        <v>18</v>
      </c>
      <c r="H43" s="124" t="s">
        <v>13</v>
      </c>
      <c r="I43" s="102"/>
      <c r="J43" s="74">
        <v>1.9625000000000003E-3</v>
      </c>
      <c r="K43" s="102"/>
      <c r="L43" s="102"/>
      <c r="M43" s="75"/>
      <c r="N43" s="75"/>
      <c r="O43" s="126">
        <v>2</v>
      </c>
      <c r="P43" s="21"/>
      <c r="Q43" s="126">
        <v>1</v>
      </c>
      <c r="R43" s="16">
        <f t="shared" si="16"/>
        <v>0</v>
      </c>
      <c r="S43" s="24"/>
      <c r="T43" s="24"/>
      <c r="U43" s="31" t="s">
        <v>64</v>
      </c>
      <c r="V43"/>
      <c r="W43" t="s">
        <v>211</v>
      </c>
      <c r="AA43">
        <f>PI()</f>
        <v>3.1415926535897931</v>
      </c>
      <c r="AB43">
        <v>25.4</v>
      </c>
      <c r="AC43" s="108">
        <v>2</v>
      </c>
      <c r="AD43">
        <f>AB43*AC43/2</f>
        <v>25.4</v>
      </c>
      <c r="AE43">
        <f>(AA43*AD43*AD43*Q43)/1000000</f>
        <v>2.0268299163899908E-3</v>
      </c>
    </row>
    <row r="44" spans="1:32" ht="18" customHeight="1" x14ac:dyDescent="0.3">
      <c r="A44" s="91">
        <f t="shared" si="18"/>
        <v>15</v>
      </c>
      <c r="B44" s="109" t="s">
        <v>128</v>
      </c>
      <c r="C44" s="109"/>
      <c r="D44" s="110" t="s">
        <v>125</v>
      </c>
      <c r="E44" s="125" t="s">
        <v>126</v>
      </c>
      <c r="F44" s="101" t="s">
        <v>130</v>
      </c>
      <c r="G44" s="101" t="s">
        <v>28</v>
      </c>
      <c r="H44" s="102"/>
      <c r="I44" s="102"/>
      <c r="J44" s="75"/>
      <c r="K44" s="124">
        <v>0.4</v>
      </c>
      <c r="L44" s="124">
        <v>0.25</v>
      </c>
      <c r="M44" s="75">
        <f t="shared" ref="M44" si="25">K44*L44</f>
        <v>0.1</v>
      </c>
      <c r="N44" s="75">
        <f>M44-J43</f>
        <v>9.80375E-2</v>
      </c>
      <c r="O44" s="126">
        <v>2</v>
      </c>
      <c r="P44" s="21">
        <v>95</v>
      </c>
      <c r="Q44" s="126">
        <v>1</v>
      </c>
      <c r="R44" s="16">
        <f t="shared" si="16"/>
        <v>190</v>
      </c>
      <c r="S44" s="24"/>
      <c r="T44" s="24"/>
      <c r="U44" s="31" t="s">
        <v>64</v>
      </c>
      <c r="V44" s="35">
        <f>O44*Q44</f>
        <v>2</v>
      </c>
      <c r="W44" t="s">
        <v>211</v>
      </c>
      <c r="AE44">
        <f>SUM(AE43)</f>
        <v>2.0268299163899908E-3</v>
      </c>
      <c r="AF44" s="108">
        <f>M44-AE44</f>
        <v>9.797317008361002E-2</v>
      </c>
    </row>
    <row r="45" spans="1:32" ht="18" customHeight="1" x14ac:dyDescent="0.3">
      <c r="A45" s="91">
        <f t="shared" si="18"/>
        <v>16</v>
      </c>
      <c r="B45" s="109" t="s">
        <v>132</v>
      </c>
      <c r="C45" s="109"/>
      <c r="D45" s="110" t="s">
        <v>125</v>
      </c>
      <c r="E45" s="125" t="s">
        <v>126</v>
      </c>
      <c r="F45" s="101" t="s">
        <v>86</v>
      </c>
      <c r="G45" s="101" t="s">
        <v>18</v>
      </c>
      <c r="H45" s="124" t="s">
        <v>21</v>
      </c>
      <c r="I45" s="102"/>
      <c r="J45" s="75">
        <v>1.7662499999999998E-2</v>
      </c>
      <c r="K45" s="102"/>
      <c r="L45" s="102"/>
      <c r="M45" s="75"/>
      <c r="N45" s="75"/>
      <c r="O45" s="126">
        <v>2</v>
      </c>
      <c r="P45" s="21"/>
      <c r="Q45" s="126">
        <v>1</v>
      </c>
      <c r="R45" s="16">
        <f t="shared" si="16"/>
        <v>0</v>
      </c>
      <c r="S45" s="24"/>
      <c r="T45" s="24"/>
      <c r="U45" s="31" t="s">
        <v>64</v>
      </c>
      <c r="V45"/>
      <c r="W45" t="s">
        <v>211</v>
      </c>
      <c r="AA45">
        <f>PI()</f>
        <v>3.1415926535897931</v>
      </c>
      <c r="AB45">
        <v>25.4</v>
      </c>
      <c r="AC45" s="108">
        <v>6</v>
      </c>
      <c r="AD45">
        <f t="shared" ref="AD45:AD46" si="26">AB45*AC45/2</f>
        <v>76.199999999999989</v>
      </c>
      <c r="AE45">
        <f>(AA45*AD45*AD45*Q45)/1000000</f>
        <v>1.8241469247509912E-2</v>
      </c>
    </row>
    <row r="46" spans="1:32" ht="18" customHeight="1" x14ac:dyDescent="0.3">
      <c r="A46" s="91">
        <f t="shared" si="18"/>
        <v>17</v>
      </c>
      <c r="B46" s="109" t="s">
        <v>132</v>
      </c>
      <c r="C46" s="109"/>
      <c r="D46" s="110" t="s">
        <v>125</v>
      </c>
      <c r="E46" s="125" t="s">
        <v>126</v>
      </c>
      <c r="F46" s="101" t="s">
        <v>86</v>
      </c>
      <c r="G46" s="101" t="s">
        <v>16</v>
      </c>
      <c r="H46" s="124" t="s">
        <v>17</v>
      </c>
      <c r="I46" s="102"/>
      <c r="J46" s="74">
        <v>4.4156249999999994E-3</v>
      </c>
      <c r="K46" s="102"/>
      <c r="L46" s="102"/>
      <c r="M46" s="75"/>
      <c r="N46" s="75"/>
      <c r="O46" s="126">
        <v>2</v>
      </c>
      <c r="P46" s="21"/>
      <c r="Q46" s="126">
        <v>2</v>
      </c>
      <c r="R46" s="16">
        <f t="shared" si="16"/>
        <v>0</v>
      </c>
      <c r="S46" s="24"/>
      <c r="T46" s="24"/>
      <c r="U46" s="31" t="s">
        <v>64</v>
      </c>
      <c r="V46"/>
      <c r="W46" t="s">
        <v>211</v>
      </c>
      <c r="AA46">
        <f>PI()</f>
        <v>3.1415926535897931</v>
      </c>
      <c r="AB46">
        <v>25.4</v>
      </c>
      <c r="AC46" s="108">
        <v>3</v>
      </c>
      <c r="AD46">
        <f t="shared" si="26"/>
        <v>38.099999999999994</v>
      </c>
      <c r="AE46">
        <f t="shared" ref="AE46:AE47" si="27">(AA46*AD46*AD46*Q46)/1000000</f>
        <v>9.1207346237549558E-3</v>
      </c>
    </row>
    <row r="47" spans="1:32" ht="18" customHeight="1" x14ac:dyDescent="0.3">
      <c r="A47" s="91">
        <f t="shared" si="18"/>
        <v>18</v>
      </c>
      <c r="B47" s="109" t="s">
        <v>132</v>
      </c>
      <c r="C47" s="109"/>
      <c r="D47" s="110" t="s">
        <v>125</v>
      </c>
      <c r="E47" s="125" t="s">
        <v>126</v>
      </c>
      <c r="F47" s="101" t="s">
        <v>86</v>
      </c>
      <c r="G47" s="101" t="s">
        <v>25</v>
      </c>
      <c r="H47" s="124" t="s">
        <v>33</v>
      </c>
      <c r="I47" s="102"/>
      <c r="J47" s="77">
        <v>1.3266499999999999E-4</v>
      </c>
      <c r="K47" s="102"/>
      <c r="L47" s="102"/>
      <c r="M47" s="75"/>
      <c r="N47" s="75"/>
      <c r="O47" s="126">
        <v>2</v>
      </c>
      <c r="P47" s="21"/>
      <c r="Q47" s="126">
        <v>4</v>
      </c>
      <c r="R47" s="16">
        <f t="shared" si="16"/>
        <v>0</v>
      </c>
      <c r="S47" s="24"/>
      <c r="T47" s="24"/>
      <c r="U47" s="31" t="s">
        <v>64</v>
      </c>
      <c r="V47"/>
      <c r="W47" t="s">
        <v>211</v>
      </c>
      <c r="AA47">
        <f>PI()</f>
        <v>3.1415926535897931</v>
      </c>
      <c r="AB47">
        <v>25.4</v>
      </c>
      <c r="AC47" s="108">
        <v>0.5</v>
      </c>
      <c r="AD47">
        <f>AB47*AC47/2</f>
        <v>6.35</v>
      </c>
      <c r="AE47">
        <f t="shared" si="27"/>
        <v>5.0670747909749769E-4</v>
      </c>
    </row>
    <row r="48" spans="1:32" ht="18" customHeight="1" x14ac:dyDescent="0.3">
      <c r="A48" s="91">
        <f t="shared" si="18"/>
        <v>19</v>
      </c>
      <c r="B48" s="109" t="s">
        <v>132</v>
      </c>
      <c r="C48" s="109"/>
      <c r="D48" s="110" t="s">
        <v>125</v>
      </c>
      <c r="E48" s="125" t="s">
        <v>126</v>
      </c>
      <c r="F48" s="101" t="s">
        <v>86</v>
      </c>
      <c r="G48" s="101" t="s">
        <v>28</v>
      </c>
      <c r="H48" s="102"/>
      <c r="I48" s="102"/>
      <c r="J48" s="75"/>
      <c r="K48" s="124">
        <v>0.8</v>
      </c>
      <c r="L48" s="124">
        <v>0.3</v>
      </c>
      <c r="M48" s="75">
        <f t="shared" ref="M48" si="28">K48*L48</f>
        <v>0.24</v>
      </c>
      <c r="N48" s="75">
        <f>M48-(J47*Q47)-(J46*Q46)-(J45*Q45)</f>
        <v>0.21297559000000002</v>
      </c>
      <c r="O48" s="126">
        <v>2</v>
      </c>
      <c r="P48" s="21">
        <v>180</v>
      </c>
      <c r="Q48" s="126">
        <v>1</v>
      </c>
      <c r="R48" s="16">
        <f t="shared" si="16"/>
        <v>360</v>
      </c>
      <c r="S48" s="24"/>
      <c r="T48" s="24"/>
      <c r="U48" s="31" t="s">
        <v>64</v>
      </c>
      <c r="V48" s="35">
        <f>O48*Q48</f>
        <v>2</v>
      </c>
      <c r="W48" t="s">
        <v>211</v>
      </c>
      <c r="AE48">
        <f>SUM(AE45:AE47)</f>
        <v>2.7868911350362364E-2</v>
      </c>
      <c r="AF48" s="108">
        <f>M48-AE48</f>
        <v>0.21213108864963762</v>
      </c>
    </row>
    <row r="49" spans="1:32" ht="18" customHeight="1" x14ac:dyDescent="0.3">
      <c r="A49" s="105"/>
      <c r="B49" s="103"/>
      <c r="C49" s="103"/>
      <c r="D49" s="103"/>
      <c r="E49" s="103"/>
      <c r="F49" s="113"/>
      <c r="G49" s="103"/>
      <c r="H49" s="104"/>
      <c r="I49" s="105"/>
      <c r="J49" s="105"/>
      <c r="K49" s="104"/>
      <c r="L49" s="105"/>
      <c r="M49" s="105"/>
      <c r="N49" s="114"/>
      <c r="T49" s="34"/>
      <c r="U49" s="31" t="s">
        <v>64</v>
      </c>
      <c r="V49"/>
      <c r="W49" t="s">
        <v>211</v>
      </c>
    </row>
    <row r="50" spans="1:32" ht="18" customHeight="1" x14ac:dyDescent="0.3">
      <c r="A50" s="115" t="s">
        <v>133</v>
      </c>
      <c r="B50" s="103"/>
      <c r="C50" s="103"/>
      <c r="D50" s="103"/>
      <c r="E50" s="103"/>
      <c r="F50" s="113"/>
      <c r="G50" s="103"/>
      <c r="H50" s="104"/>
      <c r="I50" s="105"/>
      <c r="J50" s="105"/>
      <c r="K50" s="104"/>
      <c r="L50" s="105"/>
      <c r="M50" s="105"/>
      <c r="N50" s="114"/>
      <c r="T50" s="34"/>
      <c r="U50" s="31" t="s">
        <v>64</v>
      </c>
      <c r="V50"/>
      <c r="W50" t="s">
        <v>211</v>
      </c>
    </row>
    <row r="51" spans="1:32" ht="18" customHeight="1" x14ac:dyDescent="0.3">
      <c r="A51" s="91">
        <v>1</v>
      </c>
      <c r="B51" s="109" t="s">
        <v>134</v>
      </c>
      <c r="C51" s="109"/>
      <c r="D51" s="110" t="s">
        <v>135</v>
      </c>
      <c r="E51" s="125" t="s">
        <v>136</v>
      </c>
      <c r="F51" s="101" t="s">
        <v>130</v>
      </c>
      <c r="G51" s="101" t="s">
        <v>27</v>
      </c>
      <c r="H51" s="124" t="s">
        <v>29</v>
      </c>
      <c r="I51" s="102"/>
      <c r="J51" s="75">
        <v>7.8500000000000011E-3</v>
      </c>
      <c r="K51" s="102"/>
      <c r="L51" s="102"/>
      <c r="M51" s="75"/>
      <c r="N51" s="75"/>
      <c r="O51" s="126">
        <v>2</v>
      </c>
      <c r="P51" s="21"/>
      <c r="Q51" s="126">
        <v>1</v>
      </c>
      <c r="R51" s="16">
        <f>O51*P51*Q51</f>
        <v>0</v>
      </c>
      <c r="S51" s="24"/>
      <c r="T51" s="24"/>
      <c r="U51" s="31" t="s">
        <v>64</v>
      </c>
      <c r="V51"/>
      <c r="W51" t="s">
        <v>211</v>
      </c>
      <c r="AA51">
        <f>PI()</f>
        <v>3.1415926535897931</v>
      </c>
      <c r="AB51">
        <v>25.4</v>
      </c>
      <c r="AC51" s="108">
        <v>4</v>
      </c>
      <c r="AD51">
        <f t="shared" ref="AD51" si="29">AB51*AC51/2</f>
        <v>50.8</v>
      </c>
      <c r="AE51">
        <f t="shared" ref="AE51:AE52" si="30">(AA51*AD51*AD51*Q51)/1000000</f>
        <v>8.107319665559963E-3</v>
      </c>
    </row>
    <row r="52" spans="1:32" ht="18" customHeight="1" x14ac:dyDescent="0.3">
      <c r="A52" s="91">
        <f>A51+1</f>
        <v>2</v>
      </c>
      <c r="B52" s="109" t="s">
        <v>134</v>
      </c>
      <c r="C52" s="109"/>
      <c r="D52" s="110" t="s">
        <v>135</v>
      </c>
      <c r="E52" s="125" t="s">
        <v>136</v>
      </c>
      <c r="F52" s="101" t="s">
        <v>130</v>
      </c>
      <c r="G52" s="101" t="s">
        <v>18</v>
      </c>
      <c r="H52" s="124" t="s">
        <v>13</v>
      </c>
      <c r="I52" s="102"/>
      <c r="J52" s="74">
        <v>1.9625000000000003E-3</v>
      </c>
      <c r="K52" s="102"/>
      <c r="L52" s="102"/>
      <c r="M52" s="75"/>
      <c r="N52" s="75"/>
      <c r="O52" s="126">
        <v>2</v>
      </c>
      <c r="P52" s="21"/>
      <c r="Q52" s="126">
        <v>1</v>
      </c>
      <c r="R52" s="16">
        <f>O52*P52*Q52</f>
        <v>0</v>
      </c>
      <c r="S52" s="24"/>
      <c r="T52" s="24"/>
      <c r="U52" s="31" t="s">
        <v>64</v>
      </c>
      <c r="V52"/>
      <c r="W52" t="s">
        <v>211</v>
      </c>
      <c r="AA52">
        <f>PI()</f>
        <v>3.1415926535897931</v>
      </c>
      <c r="AB52">
        <v>25.4</v>
      </c>
      <c r="AC52" s="108">
        <v>2</v>
      </c>
      <c r="AD52">
        <f>AB52*AC52/2</f>
        <v>25.4</v>
      </c>
      <c r="AE52">
        <f t="shared" si="30"/>
        <v>2.0268299163899908E-3</v>
      </c>
    </row>
    <row r="53" spans="1:32" ht="18" customHeight="1" x14ac:dyDescent="0.3">
      <c r="A53" s="91">
        <f t="shared" ref="A53:A68" si="31">A52+1</f>
        <v>3</v>
      </c>
      <c r="B53" s="109" t="s">
        <v>134</v>
      </c>
      <c r="C53" s="109"/>
      <c r="D53" s="110" t="s">
        <v>135</v>
      </c>
      <c r="E53" s="125" t="s">
        <v>136</v>
      </c>
      <c r="F53" s="101" t="s">
        <v>130</v>
      </c>
      <c r="G53" s="101" t="s">
        <v>28</v>
      </c>
      <c r="H53" s="102"/>
      <c r="I53" s="102"/>
      <c r="J53" s="75"/>
      <c r="K53" s="124">
        <v>0.3</v>
      </c>
      <c r="L53" s="124">
        <v>0.25</v>
      </c>
      <c r="M53" s="75">
        <f t="shared" ref="M53" si="32">K53*L53</f>
        <v>7.4999999999999997E-2</v>
      </c>
      <c r="N53" s="75">
        <f>M53-(J52*Q52)-(J51*Q51)-(J50*Q50)</f>
        <v>6.5187499999999995E-2</v>
      </c>
      <c r="O53" s="126">
        <v>2</v>
      </c>
      <c r="P53" s="21">
        <v>95</v>
      </c>
      <c r="Q53" s="126">
        <v>1</v>
      </c>
      <c r="R53" s="16">
        <f t="shared" ref="R53:R68" si="33">O53*P53*Q53</f>
        <v>190</v>
      </c>
      <c r="S53" s="24"/>
      <c r="T53" s="24"/>
      <c r="U53" s="31" t="s">
        <v>64</v>
      </c>
      <c r="V53" s="35">
        <f>O53*Q53</f>
        <v>2</v>
      </c>
      <c r="W53" t="s">
        <v>211</v>
      </c>
      <c r="AE53">
        <f>SUM(AE50:AE52)</f>
        <v>1.0134149581949954E-2</v>
      </c>
      <c r="AF53" s="108">
        <f>M53-AE53</f>
        <v>6.4865850418050042E-2</v>
      </c>
    </row>
    <row r="54" spans="1:32" ht="18" customHeight="1" x14ac:dyDescent="0.3">
      <c r="A54" s="91">
        <f t="shared" si="31"/>
        <v>4</v>
      </c>
      <c r="B54" s="109" t="s">
        <v>134</v>
      </c>
      <c r="C54" s="109"/>
      <c r="D54" s="110" t="s">
        <v>135</v>
      </c>
      <c r="E54" s="125" t="s">
        <v>136</v>
      </c>
      <c r="F54" s="101" t="s">
        <v>137</v>
      </c>
      <c r="G54" s="101" t="s">
        <v>26</v>
      </c>
      <c r="H54" s="124" t="s">
        <v>29</v>
      </c>
      <c r="I54" s="102"/>
      <c r="J54" s="75">
        <v>7.8500000000000011E-3</v>
      </c>
      <c r="K54" s="102"/>
      <c r="L54" s="102"/>
      <c r="M54" s="75"/>
      <c r="N54" s="75"/>
      <c r="O54" s="126">
        <v>2</v>
      </c>
      <c r="P54" s="21"/>
      <c r="Q54" s="126">
        <v>1</v>
      </c>
      <c r="R54" s="16">
        <f t="shared" si="33"/>
        <v>0</v>
      </c>
      <c r="S54" s="24"/>
      <c r="T54" s="24"/>
      <c r="U54" s="31" t="s">
        <v>64</v>
      </c>
      <c r="V54"/>
      <c r="W54" t="s">
        <v>211</v>
      </c>
      <c r="AA54">
        <f>PI()</f>
        <v>3.1415926535897931</v>
      </c>
      <c r="AB54">
        <v>25.4</v>
      </c>
      <c r="AC54" s="108">
        <v>4</v>
      </c>
      <c r="AD54">
        <f t="shared" ref="AD54" si="34">AB54*AC54/2</f>
        <v>50.8</v>
      </c>
      <c r="AE54">
        <f t="shared" ref="AE54" si="35">(AA54*AD54*AD54*Q54)/1000000</f>
        <v>8.107319665559963E-3</v>
      </c>
    </row>
    <row r="55" spans="1:32" ht="18" customHeight="1" x14ac:dyDescent="0.3">
      <c r="A55" s="91">
        <f t="shared" si="31"/>
        <v>5</v>
      </c>
      <c r="B55" s="109" t="s">
        <v>134</v>
      </c>
      <c r="C55" s="109"/>
      <c r="D55" s="110" t="s">
        <v>135</v>
      </c>
      <c r="E55" s="125" t="s">
        <v>136</v>
      </c>
      <c r="F55" s="101" t="s">
        <v>137</v>
      </c>
      <c r="G55" s="101" t="s">
        <v>18</v>
      </c>
      <c r="H55" s="124" t="s">
        <v>13</v>
      </c>
      <c r="I55" s="102"/>
      <c r="J55" s="74">
        <v>1.9625000000000003E-3</v>
      </c>
      <c r="K55" s="102"/>
      <c r="L55" s="102"/>
      <c r="M55" s="75"/>
      <c r="N55" s="75"/>
      <c r="O55" s="126">
        <v>2</v>
      </c>
      <c r="P55" s="21"/>
      <c r="Q55" s="126">
        <v>1</v>
      </c>
      <c r="R55" s="16">
        <f t="shared" si="33"/>
        <v>0</v>
      </c>
      <c r="S55" s="24"/>
      <c r="T55" s="24"/>
      <c r="U55" s="31" t="s">
        <v>64</v>
      </c>
      <c r="V55"/>
      <c r="W55" t="s">
        <v>211</v>
      </c>
      <c r="AA55">
        <f>PI()</f>
        <v>3.1415926535897931</v>
      </c>
      <c r="AB55">
        <v>25.4</v>
      </c>
      <c r="AC55" s="108">
        <v>2</v>
      </c>
      <c r="AD55">
        <f t="shared" ref="AD55" si="36">AB55*AC55/2</f>
        <v>25.4</v>
      </c>
      <c r="AE55">
        <f t="shared" ref="AE55:AE56" si="37">(AA55*AD55*AD55*Q55)/1000000</f>
        <v>2.0268299163899908E-3</v>
      </c>
    </row>
    <row r="56" spans="1:32" ht="18" customHeight="1" x14ac:dyDescent="0.3">
      <c r="A56" s="91">
        <f t="shared" si="31"/>
        <v>6</v>
      </c>
      <c r="B56" s="109" t="s">
        <v>134</v>
      </c>
      <c r="C56" s="109"/>
      <c r="D56" s="110" t="s">
        <v>135</v>
      </c>
      <c r="E56" s="125" t="s">
        <v>136</v>
      </c>
      <c r="F56" s="101" t="s">
        <v>137</v>
      </c>
      <c r="G56" s="101" t="s">
        <v>131</v>
      </c>
      <c r="H56" s="124" t="s">
        <v>33</v>
      </c>
      <c r="I56" s="102"/>
      <c r="J56" s="77">
        <v>1.3266499999999999E-4</v>
      </c>
      <c r="K56" s="102"/>
      <c r="L56" s="102"/>
      <c r="M56" s="75"/>
      <c r="N56" s="75"/>
      <c r="O56" s="126">
        <v>2</v>
      </c>
      <c r="P56" s="21"/>
      <c r="Q56" s="126">
        <v>2</v>
      </c>
      <c r="R56" s="16">
        <f t="shared" si="33"/>
        <v>0</v>
      </c>
      <c r="S56" s="24"/>
      <c r="T56" s="24"/>
      <c r="U56" s="31" t="s">
        <v>64</v>
      </c>
      <c r="V56"/>
      <c r="W56" t="s">
        <v>211</v>
      </c>
      <c r="AA56">
        <f>PI()</f>
        <v>3.1415926535897931</v>
      </c>
      <c r="AB56">
        <v>25.4</v>
      </c>
      <c r="AC56" s="108">
        <v>0.5</v>
      </c>
      <c r="AD56">
        <f>AB56*AC56/2</f>
        <v>6.35</v>
      </c>
      <c r="AE56">
        <f t="shared" si="37"/>
        <v>2.5335373954874884E-4</v>
      </c>
    </row>
    <row r="57" spans="1:32" ht="18" customHeight="1" x14ac:dyDescent="0.3">
      <c r="A57" s="91">
        <f t="shared" si="31"/>
        <v>7</v>
      </c>
      <c r="B57" s="109" t="s">
        <v>134</v>
      </c>
      <c r="C57" s="109"/>
      <c r="D57" s="110" t="s">
        <v>135</v>
      </c>
      <c r="E57" s="125" t="s">
        <v>136</v>
      </c>
      <c r="F57" s="101" t="s">
        <v>137</v>
      </c>
      <c r="G57" s="101" t="s">
        <v>28</v>
      </c>
      <c r="H57" s="102"/>
      <c r="I57" s="102"/>
      <c r="J57" s="75"/>
      <c r="K57" s="124">
        <v>0.6</v>
      </c>
      <c r="L57" s="124">
        <v>0.35</v>
      </c>
      <c r="M57" s="75">
        <f t="shared" ref="M57" si="38">K57*L57</f>
        <v>0.21</v>
      </c>
      <c r="N57" s="75">
        <f>M57-(J56*Q56)-(J55*Q55)-(J54*Q54)</f>
        <v>0.19992216999999998</v>
      </c>
      <c r="O57" s="126">
        <v>2</v>
      </c>
      <c r="P57" s="21">
        <v>180</v>
      </c>
      <c r="Q57" s="126">
        <v>1</v>
      </c>
      <c r="R57" s="16">
        <f t="shared" si="33"/>
        <v>360</v>
      </c>
      <c r="S57" s="24"/>
      <c r="T57" s="24"/>
      <c r="U57" s="31" t="s">
        <v>64</v>
      </c>
      <c r="V57" s="35">
        <f>O57*Q57</f>
        <v>2</v>
      </c>
      <c r="W57" t="s">
        <v>211</v>
      </c>
      <c r="AE57">
        <f>SUM(AE54:AE56)</f>
        <v>1.0387503321498702E-2</v>
      </c>
      <c r="AF57" s="108">
        <f>M57-AE57</f>
        <v>0.19961249667850128</v>
      </c>
    </row>
    <row r="58" spans="1:32" ht="18" customHeight="1" x14ac:dyDescent="0.3">
      <c r="A58" s="91">
        <f t="shared" si="31"/>
        <v>8</v>
      </c>
      <c r="B58" s="109" t="s">
        <v>134</v>
      </c>
      <c r="C58" s="109"/>
      <c r="D58" s="110" t="s">
        <v>135</v>
      </c>
      <c r="E58" s="125" t="s">
        <v>136</v>
      </c>
      <c r="F58" s="101" t="s">
        <v>138</v>
      </c>
      <c r="G58" s="101" t="s">
        <v>31</v>
      </c>
      <c r="H58" s="124" t="s">
        <v>17</v>
      </c>
      <c r="I58" s="102"/>
      <c r="J58" s="74">
        <v>4.4156249999999994E-3</v>
      </c>
      <c r="K58" s="102"/>
      <c r="L58" s="102"/>
      <c r="M58" s="75"/>
      <c r="N58" s="75"/>
      <c r="O58" s="126">
        <v>2</v>
      </c>
      <c r="P58" s="21"/>
      <c r="Q58" s="126">
        <v>2</v>
      </c>
      <c r="R58" s="16">
        <f t="shared" si="33"/>
        <v>0</v>
      </c>
      <c r="S58" s="24"/>
      <c r="T58" s="24"/>
      <c r="U58" s="31" t="s">
        <v>64</v>
      </c>
      <c r="V58"/>
      <c r="W58" t="s">
        <v>211</v>
      </c>
      <c r="AA58">
        <f>PI()</f>
        <v>3.1415926535897931</v>
      </c>
      <c r="AB58">
        <v>25.4</v>
      </c>
      <c r="AC58" s="108">
        <v>3</v>
      </c>
      <c r="AD58">
        <f t="shared" ref="AD58:AD59" si="39">AB58*AC58/2</f>
        <v>38.099999999999994</v>
      </c>
      <c r="AE58">
        <f t="shared" ref="AE58:AE60" si="40">(AA58*AD58*AD58*Q58)/1000000</f>
        <v>9.1207346237549558E-3</v>
      </c>
    </row>
    <row r="59" spans="1:32" ht="18" customHeight="1" x14ac:dyDescent="0.3">
      <c r="A59" s="91">
        <f t="shared" si="31"/>
        <v>9</v>
      </c>
      <c r="B59" s="109" t="s">
        <v>134</v>
      </c>
      <c r="C59" s="109"/>
      <c r="D59" s="110" t="s">
        <v>135</v>
      </c>
      <c r="E59" s="125" t="s">
        <v>136</v>
      </c>
      <c r="F59" s="101" t="s">
        <v>138</v>
      </c>
      <c r="G59" s="101" t="s">
        <v>16</v>
      </c>
      <c r="H59" s="124" t="s">
        <v>17</v>
      </c>
      <c r="I59" s="102"/>
      <c r="J59" s="74">
        <v>4.4156249999999994E-3</v>
      </c>
      <c r="K59" s="102"/>
      <c r="L59" s="102"/>
      <c r="M59" s="75"/>
      <c r="N59" s="75"/>
      <c r="O59" s="126">
        <v>2</v>
      </c>
      <c r="P59" s="21"/>
      <c r="Q59" s="126">
        <v>1</v>
      </c>
      <c r="R59" s="16">
        <f t="shared" si="33"/>
        <v>0</v>
      </c>
      <c r="S59" s="24"/>
      <c r="T59" s="24"/>
      <c r="U59" s="31" t="s">
        <v>64</v>
      </c>
      <c r="V59"/>
      <c r="W59" t="s">
        <v>211</v>
      </c>
      <c r="AA59">
        <f>PI()</f>
        <v>3.1415926535897931</v>
      </c>
      <c r="AB59">
        <v>25.4</v>
      </c>
      <c r="AC59" s="108">
        <v>3</v>
      </c>
      <c r="AD59">
        <f t="shared" si="39"/>
        <v>38.099999999999994</v>
      </c>
      <c r="AE59">
        <f t="shared" si="40"/>
        <v>4.5603673118774779E-3</v>
      </c>
    </row>
    <row r="60" spans="1:32" ht="18" customHeight="1" x14ac:dyDescent="0.3">
      <c r="A60" s="91">
        <f t="shared" si="31"/>
        <v>10</v>
      </c>
      <c r="B60" s="109" t="s">
        <v>134</v>
      </c>
      <c r="C60" s="109"/>
      <c r="D60" s="110" t="s">
        <v>135</v>
      </c>
      <c r="E60" s="125" t="s">
        <v>136</v>
      </c>
      <c r="F60" s="101" t="s">
        <v>138</v>
      </c>
      <c r="G60" s="101" t="s">
        <v>131</v>
      </c>
      <c r="H60" s="124" t="s">
        <v>33</v>
      </c>
      <c r="I60" s="102"/>
      <c r="J60" s="77">
        <v>1.3266499999999999E-4</v>
      </c>
      <c r="K60" s="102"/>
      <c r="L60" s="102"/>
      <c r="M60" s="75"/>
      <c r="N60" s="75"/>
      <c r="O60" s="126">
        <v>2</v>
      </c>
      <c r="P60" s="21"/>
      <c r="Q60" s="126">
        <v>10</v>
      </c>
      <c r="R60" s="16">
        <f t="shared" si="33"/>
        <v>0</v>
      </c>
      <c r="S60" s="24"/>
      <c r="T60" s="24"/>
      <c r="U60" s="31" t="s">
        <v>64</v>
      </c>
      <c r="V60"/>
      <c r="W60" t="s">
        <v>211</v>
      </c>
      <c r="AA60">
        <f>PI()</f>
        <v>3.1415926535897931</v>
      </c>
      <c r="AB60">
        <v>25.4</v>
      </c>
      <c r="AC60" s="108">
        <v>0.5</v>
      </c>
      <c r="AD60">
        <f>AB60*AC60/2</f>
        <v>6.35</v>
      </c>
      <c r="AE60">
        <f t="shared" si="40"/>
        <v>1.2667686977437442E-3</v>
      </c>
    </row>
    <row r="61" spans="1:32" ht="18" customHeight="1" x14ac:dyDescent="0.3">
      <c r="A61" s="91">
        <f t="shared" si="31"/>
        <v>11</v>
      </c>
      <c r="B61" s="109" t="s">
        <v>134</v>
      </c>
      <c r="C61" s="109"/>
      <c r="D61" s="110" t="s">
        <v>135</v>
      </c>
      <c r="E61" s="125" t="s">
        <v>136</v>
      </c>
      <c r="F61" s="101" t="s">
        <v>138</v>
      </c>
      <c r="G61" s="101" t="s">
        <v>28</v>
      </c>
      <c r="H61" s="102"/>
      <c r="I61" s="102"/>
      <c r="J61" s="74"/>
      <c r="K61" s="124">
        <v>0.35</v>
      </c>
      <c r="L61" s="124">
        <v>0.25</v>
      </c>
      <c r="M61" s="75">
        <f t="shared" ref="M61" si="41">K61*L61</f>
        <v>8.7499999999999994E-2</v>
      </c>
      <c r="N61" s="75">
        <f>M61-(J60*Q60)-(J59*Q59)-(J58*Q58)</f>
        <v>7.2926475000000004E-2</v>
      </c>
      <c r="O61" s="126">
        <v>2</v>
      </c>
      <c r="P61" s="21">
        <v>95</v>
      </c>
      <c r="Q61" s="126">
        <v>1</v>
      </c>
      <c r="R61" s="16">
        <f t="shared" si="33"/>
        <v>190</v>
      </c>
      <c r="S61" s="24"/>
      <c r="T61" s="24"/>
      <c r="U61" s="31" t="s">
        <v>64</v>
      </c>
      <c r="V61" s="35">
        <f>O61*Q61</f>
        <v>2</v>
      </c>
      <c r="W61" t="s">
        <v>211</v>
      </c>
      <c r="AE61">
        <f>SUM(AE58:AE60)</f>
        <v>1.4947870633376178E-2</v>
      </c>
      <c r="AF61" s="108">
        <f>M61-AE61</f>
        <v>7.2552129366623822E-2</v>
      </c>
    </row>
    <row r="62" spans="1:32" ht="18" customHeight="1" x14ac:dyDescent="0.3">
      <c r="A62" s="91">
        <f t="shared" si="31"/>
        <v>12</v>
      </c>
      <c r="B62" s="109" t="s">
        <v>139</v>
      </c>
      <c r="C62" s="109"/>
      <c r="D62" s="110" t="s">
        <v>135</v>
      </c>
      <c r="E62" s="125" t="s">
        <v>136</v>
      </c>
      <c r="F62" s="101" t="s">
        <v>140</v>
      </c>
      <c r="G62" s="101" t="s">
        <v>18</v>
      </c>
      <c r="H62" s="124" t="s">
        <v>19</v>
      </c>
      <c r="I62" s="102"/>
      <c r="J62" s="77">
        <v>4.9062500000000007E-4</v>
      </c>
      <c r="K62" s="102"/>
      <c r="L62" s="102"/>
      <c r="M62" s="75"/>
      <c r="N62" s="75"/>
      <c r="O62" s="126">
        <v>2</v>
      </c>
      <c r="P62" s="21"/>
      <c r="Q62" s="126">
        <v>1</v>
      </c>
      <c r="R62" s="16">
        <f t="shared" si="33"/>
        <v>0</v>
      </c>
      <c r="S62" s="24"/>
      <c r="T62" s="24"/>
      <c r="U62" s="31" t="s">
        <v>64</v>
      </c>
      <c r="V62"/>
      <c r="W62" t="s">
        <v>211</v>
      </c>
      <c r="AA62">
        <f>PI()</f>
        <v>3.1415926535897931</v>
      </c>
      <c r="AB62">
        <v>25.4</v>
      </c>
      <c r="AC62" s="108">
        <v>3</v>
      </c>
      <c r="AD62">
        <f t="shared" ref="AD62" si="42">AB62*AC62/2</f>
        <v>38.099999999999994</v>
      </c>
      <c r="AE62">
        <f t="shared" ref="AE62" si="43">(AA62*AD62*AD62*Q62)/1000000</f>
        <v>4.5603673118774779E-3</v>
      </c>
    </row>
    <row r="63" spans="1:32" ht="18" customHeight="1" x14ac:dyDescent="0.3">
      <c r="A63" s="91">
        <f t="shared" si="31"/>
        <v>13</v>
      </c>
      <c r="B63" s="109" t="s">
        <v>139</v>
      </c>
      <c r="C63" s="109"/>
      <c r="D63" s="110" t="s">
        <v>135</v>
      </c>
      <c r="E63" s="125" t="s">
        <v>136</v>
      </c>
      <c r="F63" s="101" t="s">
        <v>140</v>
      </c>
      <c r="G63" s="101" t="s">
        <v>16</v>
      </c>
      <c r="H63" s="124" t="s">
        <v>17</v>
      </c>
      <c r="I63" s="102"/>
      <c r="J63" s="74">
        <v>4.4156249999999994E-3</v>
      </c>
      <c r="K63" s="102"/>
      <c r="L63" s="102"/>
      <c r="M63" s="75"/>
      <c r="N63" s="75"/>
      <c r="O63" s="126">
        <v>2</v>
      </c>
      <c r="P63" s="21"/>
      <c r="Q63" s="126">
        <v>2</v>
      </c>
      <c r="R63" s="16">
        <f t="shared" si="33"/>
        <v>0</v>
      </c>
      <c r="S63" s="24"/>
      <c r="T63" s="24"/>
      <c r="U63" s="31" t="s">
        <v>64</v>
      </c>
      <c r="V63"/>
      <c r="W63" t="s">
        <v>211</v>
      </c>
    </row>
    <row r="64" spans="1:32" ht="18" customHeight="1" x14ac:dyDescent="0.3">
      <c r="A64" s="91">
        <f t="shared" si="31"/>
        <v>14</v>
      </c>
      <c r="B64" s="109" t="s">
        <v>139</v>
      </c>
      <c r="C64" s="109"/>
      <c r="D64" s="110" t="s">
        <v>135</v>
      </c>
      <c r="E64" s="125" t="s">
        <v>136</v>
      </c>
      <c r="F64" s="101" t="s">
        <v>140</v>
      </c>
      <c r="G64" s="101" t="s">
        <v>30</v>
      </c>
      <c r="H64" s="124">
        <v>0.1</v>
      </c>
      <c r="I64" s="124">
        <v>0.1</v>
      </c>
      <c r="J64" s="75">
        <f t="shared" ref="J64:J66" si="44">H64*I64</f>
        <v>1.0000000000000002E-2</v>
      </c>
      <c r="K64" s="102"/>
      <c r="L64" s="102"/>
      <c r="M64" s="75"/>
      <c r="N64" s="75"/>
      <c r="O64" s="126">
        <v>2</v>
      </c>
      <c r="P64" s="21"/>
      <c r="Q64" s="126">
        <v>1</v>
      </c>
      <c r="R64" s="16">
        <f t="shared" si="33"/>
        <v>0</v>
      </c>
      <c r="S64" s="24"/>
      <c r="T64" s="24"/>
      <c r="U64" s="31" t="s">
        <v>64</v>
      </c>
      <c r="V64"/>
      <c r="W64" t="s">
        <v>211</v>
      </c>
    </row>
    <row r="65" spans="1:23" ht="18" customHeight="1" x14ac:dyDescent="0.3">
      <c r="A65" s="91">
        <f t="shared" si="31"/>
        <v>15</v>
      </c>
      <c r="B65" s="109" t="s">
        <v>139</v>
      </c>
      <c r="C65" s="109"/>
      <c r="D65" s="110" t="s">
        <v>135</v>
      </c>
      <c r="E65" s="125" t="s">
        <v>136</v>
      </c>
      <c r="F65" s="101" t="s">
        <v>140</v>
      </c>
      <c r="G65" s="101" t="s">
        <v>30</v>
      </c>
      <c r="H65" s="124">
        <v>0.05</v>
      </c>
      <c r="I65" s="124">
        <v>0.05</v>
      </c>
      <c r="J65" s="75">
        <v>0.01</v>
      </c>
      <c r="K65" s="102"/>
      <c r="L65" s="102"/>
      <c r="M65" s="75"/>
      <c r="N65" s="75"/>
      <c r="O65" s="126">
        <v>2</v>
      </c>
      <c r="P65" s="21"/>
      <c r="Q65" s="126">
        <v>1</v>
      </c>
      <c r="R65" s="16">
        <f t="shared" si="33"/>
        <v>0</v>
      </c>
      <c r="S65" s="24"/>
      <c r="T65" s="24"/>
      <c r="U65" s="31" t="s">
        <v>64</v>
      </c>
      <c r="V65"/>
      <c r="W65" t="s">
        <v>211</v>
      </c>
    </row>
    <row r="66" spans="1:23" ht="18" customHeight="1" x14ac:dyDescent="0.3">
      <c r="A66" s="91">
        <f t="shared" si="31"/>
        <v>16</v>
      </c>
      <c r="B66" s="109" t="s">
        <v>139</v>
      </c>
      <c r="C66" s="109"/>
      <c r="D66" s="110" t="s">
        <v>135</v>
      </c>
      <c r="E66" s="125" t="s">
        <v>136</v>
      </c>
      <c r="F66" s="101" t="s">
        <v>140</v>
      </c>
      <c r="G66" s="101" t="s">
        <v>30</v>
      </c>
      <c r="H66" s="124">
        <v>0.3</v>
      </c>
      <c r="I66" s="124">
        <v>0.05</v>
      </c>
      <c r="J66" s="75">
        <f t="shared" si="44"/>
        <v>1.4999999999999999E-2</v>
      </c>
      <c r="K66" s="102"/>
      <c r="L66" s="102"/>
      <c r="M66" s="75"/>
      <c r="N66" s="75"/>
      <c r="O66" s="126">
        <v>2</v>
      </c>
      <c r="P66" s="21"/>
      <c r="Q66" s="126">
        <v>1</v>
      </c>
      <c r="R66" s="16">
        <f t="shared" si="33"/>
        <v>0</v>
      </c>
      <c r="S66" s="24"/>
      <c r="T66" s="24"/>
      <c r="U66" s="31" t="s">
        <v>64</v>
      </c>
      <c r="V66"/>
      <c r="W66" t="s">
        <v>211</v>
      </c>
    </row>
    <row r="67" spans="1:23" ht="18" customHeight="1" x14ac:dyDescent="0.3">
      <c r="A67" s="91">
        <f t="shared" si="31"/>
        <v>17</v>
      </c>
      <c r="B67" s="109" t="s">
        <v>139</v>
      </c>
      <c r="C67" s="109"/>
      <c r="D67" s="110" t="s">
        <v>135</v>
      </c>
      <c r="E67" s="125" t="s">
        <v>136</v>
      </c>
      <c r="F67" s="101" t="s">
        <v>140</v>
      </c>
      <c r="G67" s="101" t="s">
        <v>131</v>
      </c>
      <c r="H67" s="124" t="s">
        <v>33</v>
      </c>
      <c r="I67" s="102"/>
      <c r="J67" s="77">
        <v>1.3266499999999999E-4</v>
      </c>
      <c r="K67" s="102"/>
      <c r="L67" s="102"/>
      <c r="M67" s="75"/>
      <c r="N67" s="75"/>
      <c r="O67" s="126">
        <v>2</v>
      </c>
      <c r="P67" s="21"/>
      <c r="Q67" s="126">
        <v>3</v>
      </c>
      <c r="R67" s="16">
        <f t="shared" si="33"/>
        <v>0</v>
      </c>
      <c r="S67" s="24"/>
      <c r="T67" s="24"/>
      <c r="U67" s="31" t="s">
        <v>64</v>
      </c>
      <c r="V67"/>
      <c r="W67" t="s">
        <v>211</v>
      </c>
    </row>
    <row r="68" spans="1:23" ht="18" customHeight="1" x14ac:dyDescent="0.3">
      <c r="A68" s="91">
        <f t="shared" si="31"/>
        <v>18</v>
      </c>
      <c r="B68" s="109" t="s">
        <v>139</v>
      </c>
      <c r="C68" s="109"/>
      <c r="D68" s="110" t="s">
        <v>135</v>
      </c>
      <c r="E68" s="125" t="s">
        <v>136</v>
      </c>
      <c r="F68" s="101" t="s">
        <v>140</v>
      </c>
      <c r="G68" s="101" t="s">
        <v>28</v>
      </c>
      <c r="H68" s="102"/>
      <c r="I68" s="102"/>
      <c r="J68" s="75"/>
      <c r="K68" s="124">
        <v>1.1000000000000001</v>
      </c>
      <c r="L68" s="124">
        <v>0.4</v>
      </c>
      <c r="M68" s="75">
        <f t="shared" ref="M68" si="45">K68*L68</f>
        <v>0.44000000000000006</v>
      </c>
      <c r="N68" s="75">
        <f>M68-(J67*Q67)-(J66*Q66)-(J65*Q65)-(J64*Q64)-(J63*Q63)-(J62*Q62)</f>
        <v>0.39528013000000001</v>
      </c>
      <c r="O68" s="126">
        <v>2</v>
      </c>
      <c r="P68" s="21">
        <v>310</v>
      </c>
      <c r="Q68" s="126">
        <v>1</v>
      </c>
      <c r="R68" s="16">
        <f t="shared" si="33"/>
        <v>620</v>
      </c>
      <c r="S68" s="24"/>
      <c r="T68" s="24"/>
      <c r="U68" s="31" t="s">
        <v>64</v>
      </c>
      <c r="V68" s="35">
        <f>O68*Q68</f>
        <v>2</v>
      </c>
      <c r="W68" t="s">
        <v>211</v>
      </c>
    </row>
    <row r="69" spans="1:23" ht="18" customHeight="1" x14ac:dyDescent="0.3">
      <c r="A69" s="105"/>
      <c r="B69" s="103"/>
      <c r="C69" s="103"/>
      <c r="D69" s="103"/>
      <c r="E69" s="103"/>
      <c r="F69" s="113"/>
      <c r="G69" s="103"/>
      <c r="H69" s="104"/>
      <c r="I69" s="105"/>
      <c r="J69" s="105"/>
      <c r="K69" s="104"/>
      <c r="L69" s="105"/>
      <c r="M69" s="105"/>
      <c r="N69" s="114"/>
      <c r="T69" s="34"/>
      <c r="V69"/>
    </row>
    <row r="70" spans="1:23" ht="18" customHeight="1" x14ac:dyDescent="0.3">
      <c r="A70" s="115" t="s">
        <v>141</v>
      </c>
      <c r="B70" s="103"/>
      <c r="C70" s="103"/>
      <c r="D70" s="103"/>
      <c r="E70" s="103"/>
      <c r="F70" s="113"/>
      <c r="G70" s="103"/>
      <c r="H70" s="104"/>
      <c r="I70" s="105"/>
      <c r="J70" s="105"/>
      <c r="K70" s="104"/>
      <c r="L70" s="105"/>
      <c r="M70" s="105"/>
      <c r="N70" s="114"/>
      <c r="T70" s="34"/>
      <c r="V70"/>
    </row>
    <row r="71" spans="1:23" ht="18" customHeight="1" x14ac:dyDescent="0.3">
      <c r="A71" s="91">
        <v>1</v>
      </c>
      <c r="B71" s="109" t="s">
        <v>142</v>
      </c>
      <c r="C71" s="109"/>
      <c r="D71" s="110" t="s">
        <v>143</v>
      </c>
      <c r="E71" s="125" t="s">
        <v>144</v>
      </c>
      <c r="F71" s="101" t="s">
        <v>88</v>
      </c>
      <c r="G71" s="101" t="s">
        <v>30</v>
      </c>
      <c r="H71" s="124">
        <v>0.05</v>
      </c>
      <c r="I71" s="124">
        <v>0.2</v>
      </c>
      <c r="J71" s="75">
        <f t="shared" ref="J71:J73" si="46">H71*I71</f>
        <v>1.0000000000000002E-2</v>
      </c>
      <c r="K71" s="102"/>
      <c r="L71" s="102"/>
      <c r="M71" s="75"/>
      <c r="N71" s="75"/>
      <c r="O71" s="126">
        <v>2</v>
      </c>
      <c r="P71" s="21"/>
      <c r="Q71" s="126">
        <v>1</v>
      </c>
      <c r="R71" s="16">
        <f t="shared" ref="R71:R100" si="47">O71*P71*Q71</f>
        <v>0</v>
      </c>
      <c r="S71" s="24" t="s">
        <v>49</v>
      </c>
      <c r="T71" s="24"/>
      <c r="U71" s="31" t="s">
        <v>53</v>
      </c>
      <c r="V71"/>
      <c r="W71" t="s">
        <v>211</v>
      </c>
    </row>
    <row r="72" spans="1:23" ht="18" customHeight="1" x14ac:dyDescent="0.3">
      <c r="A72" s="91">
        <f t="shared" ref="A72:A100" si="48">A71+1</f>
        <v>2</v>
      </c>
      <c r="B72" s="109" t="s">
        <v>142</v>
      </c>
      <c r="C72" s="109"/>
      <c r="D72" s="110" t="s">
        <v>143</v>
      </c>
      <c r="E72" s="125" t="s">
        <v>144</v>
      </c>
      <c r="F72" s="101" t="s">
        <v>88</v>
      </c>
      <c r="G72" s="101" t="s">
        <v>30</v>
      </c>
      <c r="H72" s="124">
        <v>0.05</v>
      </c>
      <c r="I72" s="124">
        <v>0.1</v>
      </c>
      <c r="J72" s="75">
        <f t="shared" si="46"/>
        <v>5.000000000000001E-3</v>
      </c>
      <c r="K72" s="102"/>
      <c r="L72" s="102"/>
      <c r="M72" s="75"/>
      <c r="N72" s="75"/>
      <c r="O72" s="126">
        <v>2</v>
      </c>
      <c r="P72" s="21"/>
      <c r="Q72" s="126">
        <v>1</v>
      </c>
      <c r="R72" s="16">
        <f t="shared" si="47"/>
        <v>0</v>
      </c>
      <c r="S72" s="24" t="s">
        <v>49</v>
      </c>
      <c r="T72" s="24"/>
      <c r="U72" s="31" t="s">
        <v>53</v>
      </c>
      <c r="V72"/>
      <c r="W72" t="s">
        <v>211</v>
      </c>
    </row>
    <row r="73" spans="1:23" ht="18" customHeight="1" x14ac:dyDescent="0.3">
      <c r="A73" s="91">
        <f t="shared" si="48"/>
        <v>3</v>
      </c>
      <c r="B73" s="109" t="s">
        <v>142</v>
      </c>
      <c r="C73" s="109"/>
      <c r="D73" s="110" t="s">
        <v>143</v>
      </c>
      <c r="E73" s="125" t="s">
        <v>144</v>
      </c>
      <c r="F73" s="101" t="s">
        <v>88</v>
      </c>
      <c r="G73" s="101" t="s">
        <v>32</v>
      </c>
      <c r="H73" s="124">
        <v>0.1</v>
      </c>
      <c r="I73" s="124">
        <v>0.1</v>
      </c>
      <c r="J73" s="75">
        <f t="shared" si="46"/>
        <v>1.0000000000000002E-2</v>
      </c>
      <c r="K73" s="102"/>
      <c r="L73" s="102"/>
      <c r="M73" s="75"/>
      <c r="N73" s="75"/>
      <c r="O73" s="126">
        <v>2</v>
      </c>
      <c r="P73" s="21"/>
      <c r="Q73" s="126">
        <v>3</v>
      </c>
      <c r="R73" s="16">
        <f t="shared" si="47"/>
        <v>0</v>
      </c>
      <c r="S73" s="24" t="s">
        <v>49</v>
      </c>
      <c r="T73" s="24"/>
      <c r="U73" s="31" t="s">
        <v>53</v>
      </c>
      <c r="V73"/>
      <c r="W73" t="s">
        <v>211</v>
      </c>
    </row>
    <row r="74" spans="1:23" ht="18" customHeight="1" x14ac:dyDescent="0.3">
      <c r="A74" s="91">
        <f t="shared" si="48"/>
        <v>4</v>
      </c>
      <c r="B74" s="109" t="s">
        <v>142</v>
      </c>
      <c r="C74" s="109"/>
      <c r="D74" s="110" t="s">
        <v>143</v>
      </c>
      <c r="E74" s="125" t="s">
        <v>144</v>
      </c>
      <c r="F74" s="101" t="s">
        <v>88</v>
      </c>
      <c r="G74" s="101" t="s">
        <v>32</v>
      </c>
      <c r="H74" s="124">
        <v>0.05</v>
      </c>
      <c r="I74" s="124">
        <v>0.05</v>
      </c>
      <c r="J74" s="75">
        <v>0.01</v>
      </c>
      <c r="K74" s="102"/>
      <c r="L74" s="102"/>
      <c r="M74" s="75"/>
      <c r="N74" s="75"/>
      <c r="O74" s="126">
        <v>2</v>
      </c>
      <c r="P74" s="21"/>
      <c r="Q74" s="126">
        <v>1</v>
      </c>
      <c r="R74" s="16">
        <f t="shared" si="47"/>
        <v>0</v>
      </c>
      <c r="S74" s="24" t="s">
        <v>49</v>
      </c>
      <c r="T74" s="24"/>
      <c r="U74" s="31" t="s">
        <v>53</v>
      </c>
      <c r="V74"/>
      <c r="W74" t="s">
        <v>211</v>
      </c>
    </row>
    <row r="75" spans="1:23" ht="18" customHeight="1" x14ac:dyDescent="0.3">
      <c r="A75" s="91">
        <f t="shared" si="48"/>
        <v>5</v>
      </c>
      <c r="B75" s="109" t="s">
        <v>142</v>
      </c>
      <c r="C75" s="109"/>
      <c r="D75" s="110" t="s">
        <v>143</v>
      </c>
      <c r="E75" s="125" t="s">
        <v>144</v>
      </c>
      <c r="F75" s="101" t="s">
        <v>88</v>
      </c>
      <c r="G75" s="101" t="s">
        <v>31</v>
      </c>
      <c r="H75" s="124" t="s">
        <v>13</v>
      </c>
      <c r="I75" s="102"/>
      <c r="J75" s="74">
        <v>1.9625000000000003E-3</v>
      </c>
      <c r="K75" s="102"/>
      <c r="L75" s="102"/>
      <c r="M75" s="75"/>
      <c r="N75" s="75"/>
      <c r="O75" s="126">
        <v>2</v>
      </c>
      <c r="P75" s="21"/>
      <c r="Q75" s="126">
        <v>1</v>
      </c>
      <c r="R75" s="16">
        <f t="shared" si="47"/>
        <v>0</v>
      </c>
      <c r="S75" s="24" t="s">
        <v>49</v>
      </c>
      <c r="T75" s="24"/>
      <c r="U75" s="31" t="s">
        <v>53</v>
      </c>
      <c r="V75"/>
      <c r="W75" t="s">
        <v>211</v>
      </c>
    </row>
    <row r="76" spans="1:23" ht="18" customHeight="1" x14ac:dyDescent="0.3">
      <c r="A76" s="91">
        <f t="shared" si="48"/>
        <v>6</v>
      </c>
      <c r="B76" s="109" t="s">
        <v>142</v>
      </c>
      <c r="C76" s="109"/>
      <c r="D76" s="110" t="s">
        <v>143</v>
      </c>
      <c r="E76" s="125" t="s">
        <v>144</v>
      </c>
      <c r="F76" s="101" t="s">
        <v>88</v>
      </c>
      <c r="G76" s="101" t="s">
        <v>18</v>
      </c>
      <c r="H76" s="124" t="s">
        <v>19</v>
      </c>
      <c r="I76" s="102"/>
      <c r="J76" s="77">
        <v>4.9062500000000007E-4</v>
      </c>
      <c r="K76" s="102"/>
      <c r="L76" s="102"/>
      <c r="M76" s="75"/>
      <c r="N76" s="75"/>
      <c r="O76" s="126">
        <v>2</v>
      </c>
      <c r="P76" s="21"/>
      <c r="Q76" s="126">
        <v>1</v>
      </c>
      <c r="R76" s="16">
        <f t="shared" si="47"/>
        <v>0</v>
      </c>
      <c r="S76" s="24" t="s">
        <v>49</v>
      </c>
      <c r="T76" s="24"/>
      <c r="U76" s="31" t="s">
        <v>53</v>
      </c>
      <c r="V76"/>
      <c r="W76" t="s">
        <v>211</v>
      </c>
    </row>
    <row r="77" spans="1:23" ht="18" customHeight="1" x14ac:dyDescent="0.3">
      <c r="A77" s="91">
        <f t="shared" si="48"/>
        <v>7</v>
      </c>
      <c r="B77" s="109" t="s">
        <v>142</v>
      </c>
      <c r="C77" s="109"/>
      <c r="D77" s="110" t="s">
        <v>143</v>
      </c>
      <c r="E77" s="125" t="s">
        <v>144</v>
      </c>
      <c r="F77" s="101" t="s">
        <v>88</v>
      </c>
      <c r="G77" s="101" t="s">
        <v>25</v>
      </c>
      <c r="H77" s="124" t="s">
        <v>19</v>
      </c>
      <c r="I77" s="102"/>
      <c r="J77" s="77">
        <v>4.9062500000000007E-4</v>
      </c>
      <c r="K77" s="102"/>
      <c r="L77" s="102"/>
      <c r="M77" s="75"/>
      <c r="N77" s="75"/>
      <c r="O77" s="126">
        <v>2</v>
      </c>
      <c r="P77" s="21"/>
      <c r="Q77" s="126">
        <v>10</v>
      </c>
      <c r="R77" s="16">
        <f t="shared" si="47"/>
        <v>0</v>
      </c>
      <c r="S77" s="24" t="s">
        <v>49</v>
      </c>
      <c r="T77" s="24"/>
      <c r="U77" s="31" t="s">
        <v>53</v>
      </c>
      <c r="V77"/>
      <c r="W77" t="s">
        <v>211</v>
      </c>
    </row>
    <row r="78" spans="1:23" ht="18" customHeight="1" x14ac:dyDescent="0.3">
      <c r="A78" s="91">
        <f t="shared" si="48"/>
        <v>8</v>
      </c>
      <c r="B78" s="109" t="s">
        <v>142</v>
      </c>
      <c r="C78" s="109"/>
      <c r="D78" s="110" t="s">
        <v>143</v>
      </c>
      <c r="E78" s="125" t="s">
        <v>144</v>
      </c>
      <c r="F78" s="101" t="s">
        <v>88</v>
      </c>
      <c r="G78" s="101" t="s">
        <v>28</v>
      </c>
      <c r="H78" s="102"/>
      <c r="I78" s="102"/>
      <c r="J78" s="74"/>
      <c r="K78" s="124">
        <v>0.6</v>
      </c>
      <c r="L78" s="124">
        <v>0.9</v>
      </c>
      <c r="M78" s="75">
        <f t="shared" ref="M78" si="49">K78*L78</f>
        <v>0.54</v>
      </c>
      <c r="N78" s="75">
        <f>M78-(J77*Q77)-(J76*Q76)-(J75*Q75)-(J74*Q74)-(J73*Q73)-(J72*Q72)-(J71*Q71)</f>
        <v>0.47764062500000004</v>
      </c>
      <c r="O78" s="126">
        <v>2</v>
      </c>
      <c r="P78" s="21">
        <v>310</v>
      </c>
      <c r="Q78" s="126">
        <v>1</v>
      </c>
      <c r="R78" s="16">
        <f t="shared" si="47"/>
        <v>620</v>
      </c>
      <c r="S78" s="24" t="s">
        <v>49</v>
      </c>
      <c r="T78" s="24"/>
      <c r="U78" s="31" t="s">
        <v>53</v>
      </c>
      <c r="V78" s="35">
        <f>O78*Q78</f>
        <v>2</v>
      </c>
      <c r="W78" t="s">
        <v>211</v>
      </c>
    </row>
    <row r="79" spans="1:23" ht="18" customHeight="1" x14ac:dyDescent="0.3">
      <c r="A79" s="91">
        <f t="shared" si="48"/>
        <v>9</v>
      </c>
      <c r="B79" s="109" t="s">
        <v>142</v>
      </c>
      <c r="C79" s="109"/>
      <c r="D79" s="110" t="s">
        <v>143</v>
      </c>
      <c r="E79" s="125" t="s">
        <v>144</v>
      </c>
      <c r="F79" s="101" t="s">
        <v>88</v>
      </c>
      <c r="G79" s="101" t="s">
        <v>16</v>
      </c>
      <c r="H79" s="124" t="s">
        <v>13</v>
      </c>
      <c r="I79" s="102"/>
      <c r="J79" s="74">
        <v>1.9625000000000003E-3</v>
      </c>
      <c r="K79" s="102"/>
      <c r="L79" s="102"/>
      <c r="M79" s="75"/>
      <c r="N79" s="75"/>
      <c r="O79" s="126">
        <v>2</v>
      </c>
      <c r="P79" s="21"/>
      <c r="Q79" s="126">
        <v>2</v>
      </c>
      <c r="R79" s="16">
        <f t="shared" si="47"/>
        <v>0</v>
      </c>
      <c r="S79" s="24" t="s">
        <v>49</v>
      </c>
      <c r="T79" s="24"/>
      <c r="U79" s="31" t="s">
        <v>53</v>
      </c>
      <c r="V79"/>
      <c r="W79" t="s">
        <v>211</v>
      </c>
    </row>
    <row r="80" spans="1:23" ht="18" customHeight="1" x14ac:dyDescent="0.3">
      <c r="A80" s="91">
        <f t="shared" si="48"/>
        <v>10</v>
      </c>
      <c r="B80" s="109" t="s">
        <v>142</v>
      </c>
      <c r="C80" s="109"/>
      <c r="D80" s="110" t="s">
        <v>143</v>
      </c>
      <c r="E80" s="125" t="s">
        <v>144</v>
      </c>
      <c r="F80" s="101" t="s">
        <v>88</v>
      </c>
      <c r="G80" s="101" t="s">
        <v>28</v>
      </c>
      <c r="H80" s="102"/>
      <c r="I80" s="102"/>
      <c r="J80" s="74"/>
      <c r="K80" s="124">
        <v>0.3</v>
      </c>
      <c r="L80" s="124">
        <v>0.3</v>
      </c>
      <c r="M80" s="75">
        <f t="shared" ref="M80" si="50">K80*L80</f>
        <v>0.09</v>
      </c>
      <c r="N80" s="75">
        <f>M80-(J79*Q79)</f>
        <v>8.6074999999999999E-2</v>
      </c>
      <c r="O80" s="126">
        <v>2</v>
      </c>
      <c r="P80" s="21">
        <v>95</v>
      </c>
      <c r="Q80" s="126">
        <v>1</v>
      </c>
      <c r="R80" s="16">
        <f t="shared" si="47"/>
        <v>190</v>
      </c>
      <c r="S80" s="24" t="s">
        <v>49</v>
      </c>
      <c r="T80" s="24"/>
      <c r="U80" s="31" t="s">
        <v>53</v>
      </c>
      <c r="V80" s="35">
        <f>O80*Q80</f>
        <v>2</v>
      </c>
      <c r="W80" t="s">
        <v>211</v>
      </c>
    </row>
    <row r="81" spans="1:23" ht="18" customHeight="1" x14ac:dyDescent="0.3">
      <c r="A81" s="91">
        <f t="shared" si="48"/>
        <v>11</v>
      </c>
      <c r="B81" s="109" t="s">
        <v>142</v>
      </c>
      <c r="C81" s="109"/>
      <c r="D81" s="110" t="s">
        <v>143</v>
      </c>
      <c r="E81" s="125" t="s">
        <v>144</v>
      </c>
      <c r="F81" s="101" t="s">
        <v>88</v>
      </c>
      <c r="G81" s="101" t="s">
        <v>18</v>
      </c>
      <c r="H81" s="124" t="s">
        <v>17</v>
      </c>
      <c r="I81" s="102"/>
      <c r="J81" s="74">
        <v>4.4156249999999994E-3</v>
      </c>
      <c r="K81" s="102"/>
      <c r="L81" s="102"/>
      <c r="M81" s="75"/>
      <c r="N81" s="75"/>
      <c r="O81" s="126">
        <v>2</v>
      </c>
      <c r="P81" s="21"/>
      <c r="Q81" s="126">
        <v>1</v>
      </c>
      <c r="R81" s="16">
        <f t="shared" si="47"/>
        <v>0</v>
      </c>
      <c r="S81" s="24" t="s">
        <v>49</v>
      </c>
      <c r="T81" s="24"/>
      <c r="U81" s="31" t="s">
        <v>53</v>
      </c>
      <c r="V81"/>
      <c r="W81" t="s">
        <v>211</v>
      </c>
    </row>
    <row r="82" spans="1:23" ht="18" customHeight="1" x14ac:dyDescent="0.3">
      <c r="A82" s="91">
        <f t="shared" si="48"/>
        <v>12</v>
      </c>
      <c r="B82" s="109" t="s">
        <v>142</v>
      </c>
      <c r="C82" s="109"/>
      <c r="D82" s="110" t="s">
        <v>143</v>
      </c>
      <c r="E82" s="125" t="s">
        <v>144</v>
      </c>
      <c r="F82" s="101" t="s">
        <v>88</v>
      </c>
      <c r="G82" s="101" t="s">
        <v>28</v>
      </c>
      <c r="H82" s="102"/>
      <c r="I82" s="102"/>
      <c r="J82" s="75"/>
      <c r="K82" s="124">
        <v>0.3</v>
      </c>
      <c r="L82" s="124">
        <v>0.3</v>
      </c>
      <c r="M82" s="75">
        <f t="shared" ref="M82" si="51">K82*L82</f>
        <v>0.09</v>
      </c>
      <c r="N82" s="75">
        <f>M82-(J81*Q81)</f>
        <v>8.558437499999999E-2</v>
      </c>
      <c r="O82" s="126">
        <v>2</v>
      </c>
      <c r="P82" s="21">
        <v>95</v>
      </c>
      <c r="Q82" s="126">
        <v>1</v>
      </c>
      <c r="R82" s="16">
        <f t="shared" si="47"/>
        <v>190</v>
      </c>
      <c r="S82" s="24" t="s">
        <v>49</v>
      </c>
      <c r="T82" s="24"/>
      <c r="U82" s="31" t="s">
        <v>53</v>
      </c>
      <c r="V82" s="35">
        <f>O82*Q82</f>
        <v>2</v>
      </c>
      <c r="W82" t="s">
        <v>211</v>
      </c>
    </row>
    <row r="83" spans="1:23" ht="18" customHeight="1" x14ac:dyDescent="0.3">
      <c r="A83" s="91">
        <f t="shared" si="48"/>
        <v>13</v>
      </c>
      <c r="B83" s="109" t="s">
        <v>145</v>
      </c>
      <c r="C83" s="109"/>
      <c r="D83" s="110" t="s">
        <v>143</v>
      </c>
      <c r="E83" s="125" t="s">
        <v>144</v>
      </c>
      <c r="F83" s="101" t="s">
        <v>146</v>
      </c>
      <c r="G83" s="101" t="s">
        <v>16</v>
      </c>
      <c r="H83" s="124" t="s">
        <v>13</v>
      </c>
      <c r="I83" s="102"/>
      <c r="J83" s="74">
        <v>1.9625000000000003E-3</v>
      </c>
      <c r="K83" s="102"/>
      <c r="L83" s="102"/>
      <c r="M83" s="75"/>
      <c r="N83" s="75"/>
      <c r="O83" s="126">
        <v>2</v>
      </c>
      <c r="P83" s="21"/>
      <c r="Q83" s="126">
        <v>2</v>
      </c>
      <c r="R83" s="16">
        <f t="shared" si="47"/>
        <v>0</v>
      </c>
      <c r="S83" s="24" t="s">
        <v>48</v>
      </c>
      <c r="T83" s="24"/>
      <c r="U83" s="31" t="s">
        <v>53</v>
      </c>
      <c r="V83"/>
      <c r="W83" t="s">
        <v>211</v>
      </c>
    </row>
    <row r="84" spans="1:23" ht="18" customHeight="1" x14ac:dyDescent="0.3">
      <c r="A84" s="91">
        <f t="shared" si="48"/>
        <v>14</v>
      </c>
      <c r="B84" s="109" t="s">
        <v>145</v>
      </c>
      <c r="C84" s="109"/>
      <c r="D84" s="110" t="s">
        <v>143</v>
      </c>
      <c r="E84" s="125" t="s">
        <v>144</v>
      </c>
      <c r="F84" s="101" t="s">
        <v>146</v>
      </c>
      <c r="G84" s="101" t="s">
        <v>31</v>
      </c>
      <c r="H84" s="124" t="s">
        <v>13</v>
      </c>
      <c r="I84" s="102"/>
      <c r="J84" s="74">
        <v>1.9625000000000003E-3</v>
      </c>
      <c r="K84" s="102"/>
      <c r="L84" s="102"/>
      <c r="M84" s="75"/>
      <c r="N84" s="75"/>
      <c r="O84" s="126">
        <v>2</v>
      </c>
      <c r="P84" s="21"/>
      <c r="Q84" s="126">
        <v>1</v>
      </c>
      <c r="R84" s="16">
        <f t="shared" si="47"/>
        <v>0</v>
      </c>
      <c r="S84" s="24" t="s">
        <v>48</v>
      </c>
      <c r="T84" s="24"/>
      <c r="U84" s="31" t="s">
        <v>53</v>
      </c>
      <c r="V84"/>
      <c r="W84" t="s">
        <v>211</v>
      </c>
    </row>
    <row r="85" spans="1:23" ht="18" customHeight="1" x14ac:dyDescent="0.3">
      <c r="A85" s="91">
        <f t="shared" si="48"/>
        <v>15</v>
      </c>
      <c r="B85" s="109" t="s">
        <v>145</v>
      </c>
      <c r="C85" s="109"/>
      <c r="D85" s="110" t="s">
        <v>143</v>
      </c>
      <c r="E85" s="125" t="s">
        <v>144</v>
      </c>
      <c r="F85" s="101" t="s">
        <v>146</v>
      </c>
      <c r="G85" s="101" t="s">
        <v>25</v>
      </c>
      <c r="H85" s="124" t="s">
        <v>19</v>
      </c>
      <c r="I85" s="102"/>
      <c r="J85" s="77">
        <v>4.9062500000000007E-4</v>
      </c>
      <c r="K85" s="102"/>
      <c r="L85" s="102"/>
      <c r="M85" s="75"/>
      <c r="N85" s="75"/>
      <c r="O85" s="126">
        <v>2</v>
      </c>
      <c r="P85" s="21"/>
      <c r="Q85" s="126">
        <v>9</v>
      </c>
      <c r="R85" s="16">
        <f t="shared" si="47"/>
        <v>0</v>
      </c>
      <c r="S85" s="24" t="s">
        <v>48</v>
      </c>
      <c r="T85" s="24"/>
      <c r="U85" s="31" t="s">
        <v>53</v>
      </c>
      <c r="V85"/>
      <c r="W85" t="s">
        <v>211</v>
      </c>
    </row>
    <row r="86" spans="1:23" ht="18" customHeight="1" x14ac:dyDescent="0.3">
      <c r="A86" s="91">
        <f t="shared" si="48"/>
        <v>16</v>
      </c>
      <c r="B86" s="109" t="s">
        <v>145</v>
      </c>
      <c r="C86" s="109"/>
      <c r="D86" s="110" t="s">
        <v>143</v>
      </c>
      <c r="E86" s="125" t="s">
        <v>144</v>
      </c>
      <c r="F86" s="101" t="s">
        <v>146</v>
      </c>
      <c r="G86" s="101" t="s">
        <v>28</v>
      </c>
      <c r="H86" s="102"/>
      <c r="I86" s="102"/>
      <c r="J86" s="75"/>
      <c r="K86" s="124">
        <v>0.25</v>
      </c>
      <c r="L86" s="124">
        <v>0.6</v>
      </c>
      <c r="M86" s="75">
        <f t="shared" ref="M86" si="52">K86*L86</f>
        <v>0.15</v>
      </c>
      <c r="N86" s="75">
        <f>M86-(J85*Q85)-(J84*Q84)-(J83*Q83)</f>
        <v>0.13969687499999997</v>
      </c>
      <c r="O86" s="126">
        <v>2</v>
      </c>
      <c r="P86" s="21">
        <v>150</v>
      </c>
      <c r="Q86" s="126">
        <v>1</v>
      </c>
      <c r="R86" s="16">
        <f t="shared" si="47"/>
        <v>300</v>
      </c>
      <c r="S86" s="24" t="s">
        <v>49</v>
      </c>
      <c r="T86" s="24"/>
      <c r="U86" s="31" t="s">
        <v>53</v>
      </c>
      <c r="V86" s="35">
        <f>O86*Q86</f>
        <v>2</v>
      </c>
      <c r="W86" t="s">
        <v>211</v>
      </c>
    </row>
    <row r="87" spans="1:23" ht="18" customHeight="1" x14ac:dyDescent="0.3">
      <c r="A87" s="91">
        <f t="shared" si="48"/>
        <v>17</v>
      </c>
      <c r="B87" s="109" t="s">
        <v>145</v>
      </c>
      <c r="C87" s="109"/>
      <c r="D87" s="110" t="s">
        <v>143</v>
      </c>
      <c r="E87" s="125" t="s">
        <v>144</v>
      </c>
      <c r="F87" s="101" t="s">
        <v>89</v>
      </c>
      <c r="G87" s="101" t="s">
        <v>26</v>
      </c>
      <c r="H87" s="124" t="s">
        <v>21</v>
      </c>
      <c r="I87" s="102"/>
      <c r="J87" s="75">
        <v>1.7662499999999998E-2</v>
      </c>
      <c r="K87" s="102"/>
      <c r="L87" s="102"/>
      <c r="M87" s="75"/>
      <c r="N87" s="75"/>
      <c r="O87" s="126">
        <v>1</v>
      </c>
      <c r="P87" s="21"/>
      <c r="Q87" s="126">
        <v>1</v>
      </c>
      <c r="R87" s="16">
        <f t="shared" si="47"/>
        <v>0</v>
      </c>
      <c r="S87" s="24" t="s">
        <v>49</v>
      </c>
      <c r="T87" s="24"/>
      <c r="U87" s="31" t="s">
        <v>53</v>
      </c>
      <c r="V87"/>
      <c r="W87" t="s">
        <v>211</v>
      </c>
    </row>
    <row r="88" spans="1:23" ht="18" customHeight="1" x14ac:dyDescent="0.3">
      <c r="A88" s="91">
        <f t="shared" si="48"/>
        <v>18</v>
      </c>
      <c r="B88" s="109" t="s">
        <v>145</v>
      </c>
      <c r="C88" s="109"/>
      <c r="D88" s="110" t="s">
        <v>143</v>
      </c>
      <c r="E88" s="125" t="s">
        <v>144</v>
      </c>
      <c r="F88" s="101" t="s">
        <v>89</v>
      </c>
      <c r="G88" s="101" t="s">
        <v>26</v>
      </c>
      <c r="H88" s="124" t="s">
        <v>29</v>
      </c>
      <c r="I88" s="102"/>
      <c r="J88" s="75">
        <v>7.8500000000000011E-3</v>
      </c>
      <c r="K88" s="102"/>
      <c r="L88" s="102"/>
      <c r="M88" s="75"/>
      <c r="N88" s="75"/>
      <c r="O88" s="126">
        <v>1</v>
      </c>
      <c r="P88" s="21"/>
      <c r="Q88" s="126">
        <v>1</v>
      </c>
      <c r="R88" s="16">
        <f t="shared" si="47"/>
        <v>0</v>
      </c>
      <c r="S88" s="24" t="s">
        <v>49</v>
      </c>
      <c r="T88" s="24"/>
      <c r="U88" s="31" t="s">
        <v>53</v>
      </c>
      <c r="V88"/>
      <c r="W88" t="s">
        <v>211</v>
      </c>
    </row>
    <row r="89" spans="1:23" ht="18" customHeight="1" x14ac:dyDescent="0.3">
      <c r="A89" s="91">
        <f t="shared" si="48"/>
        <v>19</v>
      </c>
      <c r="B89" s="109" t="s">
        <v>145</v>
      </c>
      <c r="C89" s="109"/>
      <c r="D89" s="110" t="s">
        <v>143</v>
      </c>
      <c r="E89" s="125" t="s">
        <v>144</v>
      </c>
      <c r="F89" s="101" t="s">
        <v>89</v>
      </c>
      <c r="G89" s="101" t="s">
        <v>26</v>
      </c>
      <c r="H89" s="124" t="s">
        <v>17</v>
      </c>
      <c r="I89" s="102"/>
      <c r="J89" s="74">
        <v>4.4156249999999994E-3</v>
      </c>
      <c r="K89" s="102"/>
      <c r="L89" s="102"/>
      <c r="M89" s="75"/>
      <c r="N89" s="75"/>
      <c r="O89" s="126">
        <v>1</v>
      </c>
      <c r="P89" s="21"/>
      <c r="Q89" s="126">
        <v>1</v>
      </c>
      <c r="R89" s="16">
        <f t="shared" si="47"/>
        <v>0</v>
      </c>
      <c r="S89" s="24" t="s">
        <v>49</v>
      </c>
      <c r="T89" s="24"/>
      <c r="U89" s="31" t="s">
        <v>53</v>
      </c>
      <c r="V89"/>
      <c r="W89" t="s">
        <v>211</v>
      </c>
    </row>
    <row r="90" spans="1:23" ht="18" customHeight="1" x14ac:dyDescent="0.3">
      <c r="A90" s="91">
        <f t="shared" si="48"/>
        <v>20</v>
      </c>
      <c r="B90" s="109" t="s">
        <v>145</v>
      </c>
      <c r="C90" s="109"/>
      <c r="D90" s="110" t="s">
        <v>143</v>
      </c>
      <c r="E90" s="125" t="s">
        <v>144</v>
      </c>
      <c r="F90" s="101" t="s">
        <v>89</v>
      </c>
      <c r="G90" s="101" t="s">
        <v>28</v>
      </c>
      <c r="H90" s="102"/>
      <c r="I90" s="102"/>
      <c r="J90" s="75"/>
      <c r="K90" s="124">
        <v>0.3</v>
      </c>
      <c r="L90" s="124">
        <v>0.8</v>
      </c>
      <c r="M90" s="75">
        <f t="shared" ref="M90" si="53">K90*L90</f>
        <v>0.24</v>
      </c>
      <c r="N90" s="75">
        <f>M90-(J89*Q89)-(J88*Q88)-(J87*Q87)</f>
        <v>0.21007187499999999</v>
      </c>
      <c r="O90" s="126">
        <v>1</v>
      </c>
      <c r="P90" s="21">
        <v>180</v>
      </c>
      <c r="Q90" s="126">
        <v>1</v>
      </c>
      <c r="R90" s="16">
        <f t="shared" si="47"/>
        <v>180</v>
      </c>
      <c r="S90" s="24" t="s">
        <v>49</v>
      </c>
      <c r="T90" s="24"/>
      <c r="U90" s="31" t="s">
        <v>53</v>
      </c>
      <c r="V90" s="35">
        <f>O90*Q90</f>
        <v>1</v>
      </c>
      <c r="W90" t="s">
        <v>211</v>
      </c>
    </row>
    <row r="91" spans="1:23" ht="18" customHeight="1" x14ac:dyDescent="0.3">
      <c r="A91" s="91">
        <f t="shared" si="48"/>
        <v>21</v>
      </c>
      <c r="B91" s="109" t="s">
        <v>145</v>
      </c>
      <c r="C91" s="109"/>
      <c r="D91" s="110" t="s">
        <v>143</v>
      </c>
      <c r="E91" s="125" t="s">
        <v>144</v>
      </c>
      <c r="F91" s="101" t="s">
        <v>147</v>
      </c>
      <c r="G91" s="101" t="s">
        <v>18</v>
      </c>
      <c r="H91" s="124" t="s">
        <v>21</v>
      </c>
      <c r="I91" s="102"/>
      <c r="J91" s="75">
        <v>1.7662499999999998E-2</v>
      </c>
      <c r="K91" s="102"/>
      <c r="L91" s="102"/>
      <c r="M91" s="75"/>
      <c r="N91" s="75"/>
      <c r="O91" s="126">
        <v>2</v>
      </c>
      <c r="P91" s="21"/>
      <c r="Q91" s="126">
        <v>1</v>
      </c>
      <c r="R91" s="16">
        <f t="shared" si="47"/>
        <v>0</v>
      </c>
      <c r="S91" s="24" t="s">
        <v>49</v>
      </c>
      <c r="T91" s="24"/>
      <c r="U91" s="31" t="s">
        <v>53</v>
      </c>
      <c r="V91"/>
      <c r="W91" t="s">
        <v>211</v>
      </c>
    </row>
    <row r="92" spans="1:23" ht="18" customHeight="1" x14ac:dyDescent="0.3">
      <c r="A92" s="91">
        <f t="shared" si="48"/>
        <v>22</v>
      </c>
      <c r="B92" s="109" t="s">
        <v>145</v>
      </c>
      <c r="C92" s="109"/>
      <c r="D92" s="110" t="s">
        <v>143</v>
      </c>
      <c r="E92" s="125" t="s">
        <v>144</v>
      </c>
      <c r="F92" s="101" t="s">
        <v>147</v>
      </c>
      <c r="G92" s="101" t="s">
        <v>31</v>
      </c>
      <c r="H92" s="124" t="s">
        <v>13</v>
      </c>
      <c r="I92" s="102"/>
      <c r="J92" s="74">
        <v>1.9625000000000003E-3</v>
      </c>
      <c r="K92" s="102"/>
      <c r="L92" s="102"/>
      <c r="M92" s="75"/>
      <c r="N92" s="75"/>
      <c r="O92" s="126">
        <v>2</v>
      </c>
      <c r="P92" s="21"/>
      <c r="Q92" s="126">
        <v>1</v>
      </c>
      <c r="R92" s="16">
        <f t="shared" si="47"/>
        <v>0</v>
      </c>
      <c r="S92" s="24" t="s">
        <v>48</v>
      </c>
      <c r="T92" s="24"/>
      <c r="U92" s="31" t="s">
        <v>53</v>
      </c>
      <c r="V92"/>
      <c r="W92" t="s">
        <v>211</v>
      </c>
    </row>
    <row r="93" spans="1:23" ht="18" customHeight="1" x14ac:dyDescent="0.3">
      <c r="A93" s="91">
        <f t="shared" si="48"/>
        <v>23</v>
      </c>
      <c r="B93" s="109" t="s">
        <v>145</v>
      </c>
      <c r="C93" s="109"/>
      <c r="D93" s="110" t="s">
        <v>143</v>
      </c>
      <c r="E93" s="125" t="s">
        <v>144</v>
      </c>
      <c r="F93" s="101" t="s">
        <v>147</v>
      </c>
      <c r="G93" s="101" t="s">
        <v>16</v>
      </c>
      <c r="H93" s="124" t="s">
        <v>13</v>
      </c>
      <c r="I93" s="102"/>
      <c r="J93" s="74">
        <v>1.9625000000000003E-3</v>
      </c>
      <c r="K93" s="102"/>
      <c r="L93" s="102"/>
      <c r="M93" s="75"/>
      <c r="N93" s="75"/>
      <c r="O93" s="126">
        <v>2</v>
      </c>
      <c r="P93" s="21"/>
      <c r="Q93" s="126">
        <v>2</v>
      </c>
      <c r="R93" s="16">
        <f t="shared" si="47"/>
        <v>0</v>
      </c>
      <c r="S93" s="24" t="s">
        <v>48</v>
      </c>
      <c r="T93" s="24"/>
      <c r="U93" s="31" t="s">
        <v>53</v>
      </c>
      <c r="V93"/>
      <c r="W93" t="s">
        <v>211</v>
      </c>
    </row>
    <row r="94" spans="1:23" ht="18" customHeight="1" x14ac:dyDescent="0.3">
      <c r="A94" s="91">
        <f t="shared" si="48"/>
        <v>24</v>
      </c>
      <c r="B94" s="109" t="s">
        <v>145</v>
      </c>
      <c r="C94" s="109"/>
      <c r="D94" s="110" t="s">
        <v>143</v>
      </c>
      <c r="E94" s="125" t="s">
        <v>144</v>
      </c>
      <c r="F94" s="101" t="s">
        <v>147</v>
      </c>
      <c r="G94" s="101" t="s">
        <v>25</v>
      </c>
      <c r="H94" s="124" t="s">
        <v>19</v>
      </c>
      <c r="I94" s="102"/>
      <c r="J94" s="77">
        <v>4.9062500000000007E-4</v>
      </c>
      <c r="K94" s="102"/>
      <c r="L94" s="102"/>
      <c r="M94" s="75"/>
      <c r="N94" s="75"/>
      <c r="O94" s="126">
        <v>2</v>
      </c>
      <c r="P94" s="21"/>
      <c r="Q94" s="126">
        <v>8</v>
      </c>
      <c r="R94" s="16">
        <f t="shared" si="47"/>
        <v>0</v>
      </c>
      <c r="S94" s="24" t="s">
        <v>48</v>
      </c>
      <c r="T94" s="24"/>
      <c r="U94" s="31" t="s">
        <v>53</v>
      </c>
      <c r="V94"/>
      <c r="W94" t="s">
        <v>211</v>
      </c>
    </row>
    <row r="95" spans="1:23" ht="18" customHeight="1" x14ac:dyDescent="0.3">
      <c r="A95" s="91">
        <f t="shared" si="48"/>
        <v>25</v>
      </c>
      <c r="B95" s="109" t="s">
        <v>145</v>
      </c>
      <c r="C95" s="109"/>
      <c r="D95" s="110" t="s">
        <v>143</v>
      </c>
      <c r="E95" s="125" t="s">
        <v>144</v>
      </c>
      <c r="F95" s="101" t="s">
        <v>147</v>
      </c>
      <c r="G95" s="101" t="s">
        <v>28</v>
      </c>
      <c r="H95" s="102"/>
      <c r="I95" s="102"/>
      <c r="J95" s="75"/>
      <c r="K95" s="124">
        <v>0.4</v>
      </c>
      <c r="L95" s="124">
        <v>0.6</v>
      </c>
      <c r="M95" s="75">
        <f t="shared" ref="M95" si="54">K95*L95</f>
        <v>0.24</v>
      </c>
      <c r="N95" s="75">
        <f>M95-(J94*Q94)-(J93*Q93)-(J92*Q92)-(J91*Q91)</f>
        <v>0.21252499999999996</v>
      </c>
      <c r="O95" s="126">
        <v>2</v>
      </c>
      <c r="P95" s="21">
        <v>180</v>
      </c>
      <c r="Q95" s="126">
        <v>1</v>
      </c>
      <c r="R95" s="16">
        <f t="shared" si="47"/>
        <v>360</v>
      </c>
      <c r="S95" s="24" t="s">
        <v>49</v>
      </c>
      <c r="T95" s="24"/>
      <c r="U95" s="31" t="s">
        <v>53</v>
      </c>
      <c r="V95" s="35">
        <f>O95*Q95</f>
        <v>2</v>
      </c>
      <c r="W95" t="s">
        <v>211</v>
      </c>
    </row>
    <row r="96" spans="1:23" s="105" customFormat="1" ht="18" customHeight="1" x14ac:dyDescent="0.3">
      <c r="A96" s="91">
        <f t="shared" si="48"/>
        <v>26</v>
      </c>
      <c r="B96" s="109" t="s">
        <v>145</v>
      </c>
      <c r="C96" s="109"/>
      <c r="D96" s="110" t="s">
        <v>143</v>
      </c>
      <c r="E96" s="110" t="s">
        <v>144</v>
      </c>
      <c r="F96" s="101" t="s">
        <v>130</v>
      </c>
      <c r="G96" s="101" t="s">
        <v>25</v>
      </c>
      <c r="H96" s="102" t="s">
        <v>19</v>
      </c>
      <c r="I96" s="102"/>
      <c r="J96" s="77">
        <v>4.9062500000000007E-4</v>
      </c>
      <c r="K96" s="102"/>
      <c r="L96" s="102"/>
      <c r="M96" s="75"/>
      <c r="N96" s="75"/>
      <c r="O96" s="111">
        <v>2</v>
      </c>
      <c r="P96" s="139"/>
      <c r="Q96" s="111">
        <v>1</v>
      </c>
      <c r="R96" s="140">
        <f t="shared" si="47"/>
        <v>0</v>
      </c>
      <c r="S96" s="141" t="s">
        <v>48</v>
      </c>
      <c r="T96" s="141"/>
      <c r="U96" s="142" t="s">
        <v>53</v>
      </c>
      <c r="W96" s="105" t="s">
        <v>211</v>
      </c>
    </row>
    <row r="97" spans="1:23" s="105" customFormat="1" ht="18" customHeight="1" x14ac:dyDescent="0.3">
      <c r="A97" s="91">
        <f t="shared" si="48"/>
        <v>27</v>
      </c>
      <c r="B97" s="109" t="s">
        <v>145</v>
      </c>
      <c r="C97" s="109"/>
      <c r="D97" s="110" t="s">
        <v>143</v>
      </c>
      <c r="E97" s="110" t="s">
        <v>144</v>
      </c>
      <c r="F97" s="101" t="s">
        <v>130</v>
      </c>
      <c r="G97" s="101" t="s">
        <v>18</v>
      </c>
      <c r="H97" s="102" t="s">
        <v>19</v>
      </c>
      <c r="I97" s="102"/>
      <c r="J97" s="77">
        <v>4.9062500000000007E-4</v>
      </c>
      <c r="K97" s="102"/>
      <c r="L97" s="102"/>
      <c r="M97" s="75"/>
      <c r="N97" s="75"/>
      <c r="O97" s="111">
        <v>2</v>
      </c>
      <c r="P97" s="139"/>
      <c r="Q97" s="111">
        <v>1</v>
      </c>
      <c r="R97" s="140">
        <f t="shared" si="47"/>
        <v>0</v>
      </c>
      <c r="S97" s="141" t="s">
        <v>49</v>
      </c>
      <c r="T97" s="141"/>
      <c r="U97" s="142" t="s">
        <v>53</v>
      </c>
      <c r="W97" s="105" t="s">
        <v>211</v>
      </c>
    </row>
    <row r="98" spans="1:23" s="105" customFormat="1" ht="18" customHeight="1" x14ac:dyDescent="0.3">
      <c r="A98" s="91">
        <f t="shared" si="48"/>
        <v>28</v>
      </c>
      <c r="B98" s="109" t="s">
        <v>145</v>
      </c>
      <c r="C98" s="109"/>
      <c r="D98" s="110" t="s">
        <v>143</v>
      </c>
      <c r="E98" s="110" t="s">
        <v>144</v>
      </c>
      <c r="F98" s="101" t="s">
        <v>130</v>
      </c>
      <c r="G98" s="101" t="s">
        <v>28</v>
      </c>
      <c r="H98" s="102"/>
      <c r="I98" s="102"/>
      <c r="J98" s="75"/>
      <c r="K98" s="102" t="s">
        <v>21</v>
      </c>
      <c r="L98" s="102"/>
      <c r="M98" s="75">
        <v>1.7662499999999998E-2</v>
      </c>
      <c r="N98" s="75">
        <f>M98-(J97*Q97)-(J96*Q96)</f>
        <v>1.6681249999999995E-2</v>
      </c>
      <c r="O98" s="111">
        <v>2</v>
      </c>
      <c r="P98" s="139">
        <v>50</v>
      </c>
      <c r="Q98" s="111">
        <v>1</v>
      </c>
      <c r="R98" s="16">
        <f t="shared" si="47"/>
        <v>100</v>
      </c>
      <c r="S98" s="141" t="s">
        <v>49</v>
      </c>
      <c r="T98" s="141"/>
      <c r="U98" s="142" t="s">
        <v>53</v>
      </c>
      <c r="V98" s="144">
        <f>O98*Q98</f>
        <v>2</v>
      </c>
      <c r="W98" s="105" t="s">
        <v>211</v>
      </c>
    </row>
    <row r="99" spans="1:23" ht="18" customHeight="1" x14ac:dyDescent="0.3">
      <c r="A99" s="91">
        <f t="shared" si="48"/>
        <v>29</v>
      </c>
      <c r="B99" s="109" t="s">
        <v>145</v>
      </c>
      <c r="C99" s="109"/>
      <c r="D99" s="110" t="s">
        <v>143</v>
      </c>
      <c r="E99" s="125" t="s">
        <v>144</v>
      </c>
      <c r="F99" s="101" t="s">
        <v>79</v>
      </c>
      <c r="G99" s="101" t="s">
        <v>18</v>
      </c>
      <c r="H99" s="124" t="s">
        <v>29</v>
      </c>
      <c r="I99" s="102"/>
      <c r="J99" s="75">
        <v>7.8500000000000011E-3</v>
      </c>
      <c r="K99" s="102"/>
      <c r="L99" s="102"/>
      <c r="M99" s="75"/>
      <c r="N99" s="75"/>
      <c r="O99" s="126">
        <v>2</v>
      </c>
      <c r="P99" s="21"/>
      <c r="Q99" s="126">
        <v>1</v>
      </c>
      <c r="R99" s="16">
        <f t="shared" si="47"/>
        <v>0</v>
      </c>
      <c r="S99" s="24" t="s">
        <v>49</v>
      </c>
      <c r="T99" s="24"/>
      <c r="U99" s="31" t="s">
        <v>53</v>
      </c>
      <c r="V99"/>
      <c r="W99" t="s">
        <v>211</v>
      </c>
    </row>
    <row r="100" spans="1:23" ht="18" customHeight="1" x14ac:dyDescent="0.3">
      <c r="A100" s="91">
        <f t="shared" si="48"/>
        <v>30</v>
      </c>
      <c r="B100" s="109" t="s">
        <v>145</v>
      </c>
      <c r="C100" s="109"/>
      <c r="D100" s="110" t="s">
        <v>143</v>
      </c>
      <c r="E100" s="125" t="s">
        <v>144</v>
      </c>
      <c r="F100" s="101" t="s">
        <v>79</v>
      </c>
      <c r="G100" s="101" t="s">
        <v>28</v>
      </c>
      <c r="H100" s="102"/>
      <c r="I100" s="102"/>
      <c r="J100" s="75"/>
      <c r="K100" s="124">
        <v>0.3</v>
      </c>
      <c r="L100" s="124">
        <v>0.3</v>
      </c>
      <c r="M100" s="75">
        <f t="shared" ref="M100" si="55">K100*L100</f>
        <v>0.09</v>
      </c>
      <c r="N100" s="75">
        <f>M100-(J99*Q99)</f>
        <v>8.2150000000000001E-2</v>
      </c>
      <c r="O100" s="126">
        <v>2</v>
      </c>
      <c r="P100" s="21">
        <v>95</v>
      </c>
      <c r="Q100" s="126">
        <v>1</v>
      </c>
      <c r="R100" s="16">
        <f t="shared" si="47"/>
        <v>190</v>
      </c>
      <c r="S100" s="24" t="s">
        <v>49</v>
      </c>
      <c r="T100" s="24"/>
      <c r="U100" s="31" t="s">
        <v>53</v>
      </c>
      <c r="V100" s="35">
        <f>O100*Q100</f>
        <v>2</v>
      </c>
      <c r="W100" t="s">
        <v>211</v>
      </c>
    </row>
    <row r="101" spans="1:23" ht="18" customHeight="1" x14ac:dyDescent="0.3">
      <c r="A101" s="105"/>
      <c r="B101" s="103"/>
      <c r="C101" s="103"/>
      <c r="D101" s="103"/>
      <c r="E101" s="103"/>
      <c r="F101" s="113"/>
      <c r="G101" s="103"/>
      <c r="H101" s="104"/>
      <c r="I101" s="105"/>
      <c r="J101" s="105"/>
      <c r="K101" s="104"/>
      <c r="L101" s="105"/>
      <c r="M101" s="105"/>
      <c r="N101" s="114"/>
      <c r="T101" s="34"/>
      <c r="V101"/>
    </row>
    <row r="102" spans="1:23" ht="18" customHeight="1" x14ac:dyDescent="0.3">
      <c r="A102" s="115" t="s">
        <v>148</v>
      </c>
      <c r="B102" s="103"/>
      <c r="C102" s="103"/>
      <c r="D102" s="103"/>
      <c r="E102" s="103"/>
      <c r="F102" s="113"/>
      <c r="G102" s="103"/>
      <c r="H102" s="104"/>
      <c r="I102" s="105"/>
      <c r="J102" s="105"/>
      <c r="K102" s="104"/>
      <c r="L102" s="105"/>
      <c r="M102" s="105"/>
      <c r="N102" s="114"/>
      <c r="T102" s="34"/>
      <c r="V102"/>
    </row>
    <row r="103" spans="1:23" ht="18" customHeight="1" x14ac:dyDescent="0.3">
      <c r="A103" s="91">
        <v>1</v>
      </c>
      <c r="B103" s="109" t="s">
        <v>149</v>
      </c>
      <c r="C103" s="109"/>
      <c r="D103" s="110" t="s">
        <v>150</v>
      </c>
      <c r="E103" s="125" t="s">
        <v>151</v>
      </c>
      <c r="F103" s="101" t="s">
        <v>88</v>
      </c>
      <c r="G103" s="101" t="s">
        <v>30</v>
      </c>
      <c r="H103" s="124">
        <v>0.05</v>
      </c>
      <c r="I103" s="124">
        <v>0.2</v>
      </c>
      <c r="J103" s="75">
        <f t="shared" ref="J103:J105" si="56">H103*I103</f>
        <v>1.0000000000000002E-2</v>
      </c>
      <c r="K103" s="102"/>
      <c r="L103" s="102"/>
      <c r="M103" s="75"/>
      <c r="N103" s="75"/>
      <c r="O103" s="126">
        <v>2</v>
      </c>
      <c r="P103" s="21"/>
      <c r="Q103" s="126">
        <v>1</v>
      </c>
      <c r="R103" s="16">
        <f t="shared" ref="R103:R132" si="57">O103*P103*Q103</f>
        <v>0</v>
      </c>
      <c r="S103" s="24" t="s">
        <v>49</v>
      </c>
      <c r="T103" s="24"/>
      <c r="U103" s="31" t="s">
        <v>53</v>
      </c>
      <c r="V103"/>
      <c r="W103" t="s">
        <v>211</v>
      </c>
    </row>
    <row r="104" spans="1:23" ht="18" customHeight="1" x14ac:dyDescent="0.3">
      <c r="A104" s="91">
        <f t="shared" ref="A104:A132" si="58">A103+1</f>
        <v>2</v>
      </c>
      <c r="B104" s="109" t="s">
        <v>149</v>
      </c>
      <c r="C104" s="109"/>
      <c r="D104" s="110" t="s">
        <v>150</v>
      </c>
      <c r="E104" s="125" t="s">
        <v>151</v>
      </c>
      <c r="F104" s="101" t="s">
        <v>88</v>
      </c>
      <c r="G104" s="101" t="s">
        <v>30</v>
      </c>
      <c r="H104" s="124">
        <v>0.05</v>
      </c>
      <c r="I104" s="124">
        <v>0.1</v>
      </c>
      <c r="J104" s="75">
        <f t="shared" si="56"/>
        <v>5.000000000000001E-3</v>
      </c>
      <c r="K104" s="102"/>
      <c r="L104" s="102"/>
      <c r="M104" s="75"/>
      <c r="N104" s="75"/>
      <c r="O104" s="126">
        <v>2</v>
      </c>
      <c r="P104" s="21"/>
      <c r="Q104" s="126">
        <v>1</v>
      </c>
      <c r="R104" s="16">
        <f t="shared" si="57"/>
        <v>0</v>
      </c>
      <c r="S104" s="24" t="s">
        <v>49</v>
      </c>
      <c r="T104" s="24"/>
      <c r="U104" s="31" t="s">
        <v>53</v>
      </c>
      <c r="V104"/>
      <c r="W104" t="s">
        <v>211</v>
      </c>
    </row>
    <row r="105" spans="1:23" ht="18" customHeight="1" x14ac:dyDescent="0.3">
      <c r="A105" s="91">
        <f t="shared" si="58"/>
        <v>3</v>
      </c>
      <c r="B105" s="109" t="s">
        <v>149</v>
      </c>
      <c r="C105" s="109"/>
      <c r="D105" s="110" t="s">
        <v>150</v>
      </c>
      <c r="E105" s="125" t="s">
        <v>151</v>
      </c>
      <c r="F105" s="101" t="s">
        <v>88</v>
      </c>
      <c r="G105" s="101" t="s">
        <v>32</v>
      </c>
      <c r="H105" s="124">
        <v>0.1</v>
      </c>
      <c r="I105" s="124">
        <v>0.1</v>
      </c>
      <c r="J105" s="75">
        <f t="shared" si="56"/>
        <v>1.0000000000000002E-2</v>
      </c>
      <c r="K105" s="102"/>
      <c r="L105" s="102"/>
      <c r="M105" s="75"/>
      <c r="N105" s="75"/>
      <c r="O105" s="126">
        <v>2</v>
      </c>
      <c r="P105" s="21"/>
      <c r="Q105" s="126">
        <v>1</v>
      </c>
      <c r="R105" s="16">
        <f t="shared" si="57"/>
        <v>0</v>
      </c>
      <c r="S105" s="24" t="s">
        <v>49</v>
      </c>
      <c r="T105" s="24"/>
      <c r="U105" s="31" t="s">
        <v>53</v>
      </c>
      <c r="V105"/>
      <c r="W105" t="s">
        <v>211</v>
      </c>
    </row>
    <row r="106" spans="1:23" ht="18" customHeight="1" x14ac:dyDescent="0.3">
      <c r="A106" s="91">
        <f t="shared" si="58"/>
        <v>4</v>
      </c>
      <c r="B106" s="109" t="s">
        <v>149</v>
      </c>
      <c r="C106" s="109"/>
      <c r="D106" s="110" t="s">
        <v>150</v>
      </c>
      <c r="E106" s="125" t="s">
        <v>151</v>
      </c>
      <c r="F106" s="101" t="s">
        <v>88</v>
      </c>
      <c r="G106" s="101" t="s">
        <v>32</v>
      </c>
      <c r="H106" s="124">
        <v>0.05</v>
      </c>
      <c r="I106" s="124">
        <v>0.05</v>
      </c>
      <c r="J106" s="75">
        <v>0.01</v>
      </c>
      <c r="K106" s="102"/>
      <c r="L106" s="102"/>
      <c r="M106" s="75"/>
      <c r="N106" s="75"/>
      <c r="O106" s="126">
        <v>2</v>
      </c>
      <c r="P106" s="21"/>
      <c r="Q106" s="126">
        <v>1</v>
      </c>
      <c r="R106" s="16">
        <f t="shared" si="57"/>
        <v>0</v>
      </c>
      <c r="S106" s="24" t="s">
        <v>49</v>
      </c>
      <c r="T106" s="24"/>
      <c r="U106" s="31" t="s">
        <v>53</v>
      </c>
      <c r="V106"/>
      <c r="W106" t="s">
        <v>211</v>
      </c>
    </row>
    <row r="107" spans="1:23" ht="18" customHeight="1" x14ac:dyDescent="0.3">
      <c r="A107" s="91">
        <f t="shared" si="58"/>
        <v>5</v>
      </c>
      <c r="B107" s="109" t="s">
        <v>149</v>
      </c>
      <c r="C107" s="109"/>
      <c r="D107" s="110" t="s">
        <v>150</v>
      </c>
      <c r="E107" s="125" t="s">
        <v>151</v>
      </c>
      <c r="F107" s="101" t="s">
        <v>88</v>
      </c>
      <c r="G107" s="101" t="s">
        <v>18</v>
      </c>
      <c r="H107" s="124" t="s">
        <v>19</v>
      </c>
      <c r="I107" s="102"/>
      <c r="J107" s="77">
        <v>4.9062500000000007E-4</v>
      </c>
      <c r="K107" s="102"/>
      <c r="L107" s="102"/>
      <c r="M107" s="75"/>
      <c r="N107" s="75"/>
      <c r="O107" s="126">
        <v>2</v>
      </c>
      <c r="P107" s="21"/>
      <c r="Q107" s="126">
        <v>1</v>
      </c>
      <c r="R107" s="16">
        <f t="shared" si="57"/>
        <v>0</v>
      </c>
      <c r="S107" s="24" t="s">
        <v>49</v>
      </c>
      <c r="T107" s="24"/>
      <c r="U107" s="31" t="s">
        <v>53</v>
      </c>
      <c r="V107"/>
      <c r="W107" t="s">
        <v>211</v>
      </c>
    </row>
    <row r="108" spans="1:23" ht="18" customHeight="1" x14ac:dyDescent="0.3">
      <c r="A108" s="91">
        <f t="shared" si="58"/>
        <v>6</v>
      </c>
      <c r="B108" s="109" t="s">
        <v>149</v>
      </c>
      <c r="C108" s="109"/>
      <c r="D108" s="110" t="s">
        <v>150</v>
      </c>
      <c r="E108" s="125" t="s">
        <v>151</v>
      </c>
      <c r="F108" s="101" t="s">
        <v>88</v>
      </c>
      <c r="G108" s="101" t="s">
        <v>25</v>
      </c>
      <c r="H108" s="124" t="s">
        <v>19</v>
      </c>
      <c r="I108" s="102"/>
      <c r="J108" s="77">
        <v>4.9062500000000007E-4</v>
      </c>
      <c r="K108" s="102"/>
      <c r="L108" s="102"/>
      <c r="M108" s="75"/>
      <c r="N108" s="75"/>
      <c r="O108" s="126">
        <v>2</v>
      </c>
      <c r="P108" s="21"/>
      <c r="Q108" s="126">
        <v>1</v>
      </c>
      <c r="R108" s="16">
        <f t="shared" si="57"/>
        <v>0</v>
      </c>
      <c r="S108" s="24" t="s">
        <v>48</v>
      </c>
      <c r="T108" s="24"/>
      <c r="U108" s="31" t="s">
        <v>53</v>
      </c>
      <c r="V108"/>
      <c r="W108" t="s">
        <v>211</v>
      </c>
    </row>
    <row r="109" spans="1:23" ht="18" customHeight="1" x14ac:dyDescent="0.3">
      <c r="A109" s="91">
        <f t="shared" si="58"/>
        <v>7</v>
      </c>
      <c r="B109" s="109" t="s">
        <v>149</v>
      </c>
      <c r="C109" s="109"/>
      <c r="D109" s="110" t="s">
        <v>150</v>
      </c>
      <c r="E109" s="125" t="s">
        <v>151</v>
      </c>
      <c r="F109" s="101" t="s">
        <v>88</v>
      </c>
      <c r="G109" s="101" t="s">
        <v>28</v>
      </c>
      <c r="H109" s="102"/>
      <c r="I109" s="102"/>
      <c r="J109" s="74"/>
      <c r="K109" s="124">
        <v>0.6</v>
      </c>
      <c r="L109" s="124">
        <v>0.9</v>
      </c>
      <c r="M109" s="75">
        <f t="shared" ref="M109" si="59">K109*L109</f>
        <v>0.54</v>
      </c>
      <c r="N109" s="75">
        <f>M109-(J108*Q108)-(J107*Q107)-(J106*Q106)-(J105*Q105)-(J104*Q104)-(J103*Q103)</f>
        <v>0.50401875000000007</v>
      </c>
      <c r="O109" s="126">
        <v>2</v>
      </c>
      <c r="P109" s="21">
        <v>310</v>
      </c>
      <c r="Q109" s="126">
        <v>1</v>
      </c>
      <c r="R109" s="16">
        <f t="shared" si="57"/>
        <v>620</v>
      </c>
      <c r="S109" s="24" t="s">
        <v>49</v>
      </c>
      <c r="T109" s="24"/>
      <c r="U109" s="31" t="s">
        <v>53</v>
      </c>
      <c r="V109" s="35">
        <f>O109*Q109</f>
        <v>2</v>
      </c>
      <c r="W109" t="s">
        <v>211</v>
      </c>
    </row>
    <row r="110" spans="1:23" ht="18" customHeight="1" x14ac:dyDescent="0.3">
      <c r="A110" s="91">
        <f t="shared" si="58"/>
        <v>8</v>
      </c>
      <c r="B110" s="109" t="s">
        <v>149</v>
      </c>
      <c r="C110" s="109"/>
      <c r="D110" s="110" t="s">
        <v>150</v>
      </c>
      <c r="E110" s="125" t="s">
        <v>151</v>
      </c>
      <c r="F110" s="101" t="s">
        <v>88</v>
      </c>
      <c r="G110" s="101" t="s">
        <v>16</v>
      </c>
      <c r="H110" s="124" t="s">
        <v>13</v>
      </c>
      <c r="I110" s="102"/>
      <c r="J110" s="74">
        <v>1.9625000000000003E-3</v>
      </c>
      <c r="K110" s="102"/>
      <c r="L110" s="102"/>
      <c r="M110" s="75"/>
      <c r="N110" s="75"/>
      <c r="O110" s="126">
        <v>2</v>
      </c>
      <c r="P110" s="21"/>
      <c r="Q110" s="126">
        <v>1</v>
      </c>
      <c r="R110" s="16">
        <f t="shared" si="57"/>
        <v>0</v>
      </c>
      <c r="S110" s="24" t="s">
        <v>48</v>
      </c>
      <c r="T110" s="24"/>
      <c r="U110" s="31" t="s">
        <v>53</v>
      </c>
      <c r="V110"/>
      <c r="W110" t="s">
        <v>211</v>
      </c>
    </row>
    <row r="111" spans="1:23" ht="18" customHeight="1" x14ac:dyDescent="0.3">
      <c r="A111" s="91">
        <f t="shared" si="58"/>
        <v>9</v>
      </c>
      <c r="B111" s="109" t="s">
        <v>149</v>
      </c>
      <c r="C111" s="109"/>
      <c r="D111" s="110" t="s">
        <v>150</v>
      </c>
      <c r="E111" s="125" t="s">
        <v>151</v>
      </c>
      <c r="F111" s="101" t="s">
        <v>88</v>
      </c>
      <c r="G111" s="101" t="s">
        <v>31</v>
      </c>
      <c r="H111" s="124" t="s">
        <v>13</v>
      </c>
      <c r="I111" s="102"/>
      <c r="J111" s="74">
        <v>1.9625000000000003E-3</v>
      </c>
      <c r="K111" s="102"/>
      <c r="L111" s="102"/>
      <c r="M111" s="75"/>
      <c r="N111" s="75"/>
      <c r="O111" s="126">
        <v>2</v>
      </c>
      <c r="P111" s="21"/>
      <c r="Q111" s="126">
        <v>1</v>
      </c>
      <c r="R111" s="16">
        <f t="shared" si="57"/>
        <v>0</v>
      </c>
      <c r="S111" s="24" t="s">
        <v>48</v>
      </c>
      <c r="T111" s="24"/>
      <c r="U111" s="31" t="s">
        <v>53</v>
      </c>
      <c r="V111"/>
      <c r="W111" t="s">
        <v>211</v>
      </c>
    </row>
    <row r="112" spans="1:23" ht="18" customHeight="1" x14ac:dyDescent="0.3">
      <c r="A112" s="91">
        <f t="shared" si="58"/>
        <v>10</v>
      </c>
      <c r="B112" s="109" t="s">
        <v>149</v>
      </c>
      <c r="C112" s="109"/>
      <c r="D112" s="110" t="s">
        <v>150</v>
      </c>
      <c r="E112" s="125" t="s">
        <v>151</v>
      </c>
      <c r="F112" s="101" t="s">
        <v>88</v>
      </c>
      <c r="G112" s="101" t="s">
        <v>28</v>
      </c>
      <c r="H112" s="102"/>
      <c r="I112" s="102"/>
      <c r="J112" s="74"/>
      <c r="K112" s="124">
        <v>0.3</v>
      </c>
      <c r="L112" s="124">
        <v>0.3</v>
      </c>
      <c r="M112" s="75">
        <f t="shared" ref="M112" si="60">K112*L112</f>
        <v>0.09</v>
      </c>
      <c r="N112" s="75">
        <f>M112-J111-J110</f>
        <v>8.6074999999999985E-2</v>
      </c>
      <c r="O112" s="126">
        <v>2</v>
      </c>
      <c r="P112" s="21">
        <v>95</v>
      </c>
      <c r="Q112" s="126">
        <v>1</v>
      </c>
      <c r="R112" s="16">
        <f t="shared" si="57"/>
        <v>190</v>
      </c>
      <c r="S112" s="24" t="s">
        <v>49</v>
      </c>
      <c r="T112" s="24"/>
      <c r="U112" s="31" t="s">
        <v>53</v>
      </c>
      <c r="V112" s="35">
        <f>O112*Q112</f>
        <v>2</v>
      </c>
      <c r="W112" t="s">
        <v>211</v>
      </c>
    </row>
    <row r="113" spans="1:23" ht="18" customHeight="1" x14ac:dyDescent="0.3">
      <c r="A113" s="91">
        <f t="shared" si="58"/>
        <v>11</v>
      </c>
      <c r="B113" s="109" t="s">
        <v>149</v>
      </c>
      <c r="C113" s="109"/>
      <c r="D113" s="110" t="s">
        <v>150</v>
      </c>
      <c r="E113" s="125" t="s">
        <v>151</v>
      </c>
      <c r="F113" s="101" t="s">
        <v>88</v>
      </c>
      <c r="G113" s="101" t="s">
        <v>18</v>
      </c>
      <c r="H113" s="124" t="s">
        <v>21</v>
      </c>
      <c r="I113" s="102"/>
      <c r="J113" s="75">
        <v>1.7662499999999998E-2</v>
      </c>
      <c r="K113" s="102"/>
      <c r="L113" s="102"/>
      <c r="M113" s="75"/>
      <c r="N113" s="75"/>
      <c r="O113" s="126">
        <v>2</v>
      </c>
      <c r="P113" s="21"/>
      <c r="Q113" s="126">
        <v>1</v>
      </c>
      <c r="R113" s="16">
        <f t="shared" si="57"/>
        <v>0</v>
      </c>
      <c r="S113" s="24" t="s">
        <v>49</v>
      </c>
      <c r="T113" s="24"/>
      <c r="U113" s="31" t="s">
        <v>53</v>
      </c>
      <c r="V113"/>
      <c r="W113" t="s">
        <v>211</v>
      </c>
    </row>
    <row r="114" spans="1:23" ht="18" customHeight="1" x14ac:dyDescent="0.3">
      <c r="A114" s="91">
        <f t="shared" si="58"/>
        <v>12</v>
      </c>
      <c r="B114" s="109" t="s">
        <v>149</v>
      </c>
      <c r="C114" s="109"/>
      <c r="D114" s="110" t="s">
        <v>150</v>
      </c>
      <c r="E114" s="125" t="s">
        <v>151</v>
      </c>
      <c r="F114" s="101" t="s">
        <v>88</v>
      </c>
      <c r="G114" s="101" t="s">
        <v>28</v>
      </c>
      <c r="H114" s="102"/>
      <c r="I114" s="102"/>
      <c r="J114" s="75"/>
      <c r="K114" s="124">
        <v>0.3</v>
      </c>
      <c r="L114" s="124">
        <v>0.3</v>
      </c>
      <c r="M114" s="75">
        <f t="shared" ref="M114" si="61">K114*L114</f>
        <v>0.09</v>
      </c>
      <c r="N114" s="75">
        <f>M114-J113</f>
        <v>7.2337499999999999E-2</v>
      </c>
      <c r="O114" s="126">
        <v>2</v>
      </c>
      <c r="P114" s="21">
        <v>95</v>
      </c>
      <c r="Q114" s="126">
        <v>1</v>
      </c>
      <c r="R114" s="16">
        <f t="shared" si="57"/>
        <v>190</v>
      </c>
      <c r="S114" s="24" t="s">
        <v>49</v>
      </c>
      <c r="T114" s="24"/>
      <c r="U114" s="31" t="s">
        <v>53</v>
      </c>
      <c r="V114" s="35">
        <f>O114*Q114</f>
        <v>2</v>
      </c>
      <c r="W114" t="s">
        <v>211</v>
      </c>
    </row>
    <row r="115" spans="1:23" ht="18" customHeight="1" x14ac:dyDescent="0.3">
      <c r="A115" s="91">
        <f t="shared" si="58"/>
        <v>13</v>
      </c>
      <c r="B115" s="109" t="s">
        <v>149</v>
      </c>
      <c r="C115" s="109"/>
      <c r="D115" s="110" t="s">
        <v>150</v>
      </c>
      <c r="E115" s="125" t="s">
        <v>151</v>
      </c>
      <c r="F115" s="101" t="s">
        <v>152</v>
      </c>
      <c r="G115" s="101" t="s">
        <v>18</v>
      </c>
      <c r="H115" s="124" t="s">
        <v>19</v>
      </c>
      <c r="I115" s="102"/>
      <c r="J115" s="77">
        <v>4.9062500000000007E-4</v>
      </c>
      <c r="K115" s="102"/>
      <c r="L115" s="102"/>
      <c r="M115" s="75"/>
      <c r="N115" s="75"/>
      <c r="O115" s="126">
        <v>2</v>
      </c>
      <c r="P115" s="21"/>
      <c r="Q115" s="126">
        <v>1</v>
      </c>
      <c r="R115" s="16">
        <f t="shared" si="57"/>
        <v>0</v>
      </c>
      <c r="S115" s="24" t="s">
        <v>49</v>
      </c>
      <c r="T115" s="24"/>
      <c r="U115" s="31" t="s">
        <v>53</v>
      </c>
      <c r="V115"/>
      <c r="W115" t="s">
        <v>211</v>
      </c>
    </row>
    <row r="116" spans="1:23" ht="18" customHeight="1" x14ac:dyDescent="0.3">
      <c r="A116" s="91">
        <f t="shared" si="58"/>
        <v>14</v>
      </c>
      <c r="B116" s="109" t="s">
        <v>149</v>
      </c>
      <c r="C116" s="109"/>
      <c r="D116" s="110" t="s">
        <v>150</v>
      </c>
      <c r="E116" s="125" t="s">
        <v>151</v>
      </c>
      <c r="F116" s="101" t="s">
        <v>152</v>
      </c>
      <c r="G116" s="101" t="s">
        <v>31</v>
      </c>
      <c r="H116" s="124" t="s">
        <v>13</v>
      </c>
      <c r="I116" s="102"/>
      <c r="J116" s="74">
        <v>1.9625000000000003E-3</v>
      </c>
      <c r="K116" s="102"/>
      <c r="L116" s="102"/>
      <c r="M116" s="75"/>
      <c r="N116" s="75"/>
      <c r="O116" s="126">
        <v>2</v>
      </c>
      <c r="P116" s="21"/>
      <c r="Q116" s="126">
        <v>1</v>
      </c>
      <c r="R116" s="16">
        <f t="shared" si="57"/>
        <v>0</v>
      </c>
      <c r="S116" s="24" t="s">
        <v>48</v>
      </c>
      <c r="T116" s="24"/>
      <c r="U116" s="31" t="s">
        <v>53</v>
      </c>
      <c r="V116"/>
      <c r="W116" t="s">
        <v>211</v>
      </c>
    </row>
    <row r="117" spans="1:23" ht="18" customHeight="1" x14ac:dyDescent="0.3">
      <c r="A117" s="91">
        <f t="shared" si="58"/>
        <v>15</v>
      </c>
      <c r="B117" s="109" t="s">
        <v>149</v>
      </c>
      <c r="C117" s="109"/>
      <c r="D117" s="110" t="s">
        <v>150</v>
      </c>
      <c r="E117" s="125" t="s">
        <v>151</v>
      </c>
      <c r="F117" s="101" t="s">
        <v>152</v>
      </c>
      <c r="G117" s="101" t="s">
        <v>16</v>
      </c>
      <c r="H117" s="124" t="s">
        <v>13</v>
      </c>
      <c r="I117" s="102"/>
      <c r="J117" s="74">
        <v>1.9625000000000003E-3</v>
      </c>
      <c r="K117" s="102"/>
      <c r="L117" s="102"/>
      <c r="M117" s="75"/>
      <c r="N117" s="75"/>
      <c r="O117" s="126">
        <v>2</v>
      </c>
      <c r="P117" s="21"/>
      <c r="Q117" s="126">
        <v>1</v>
      </c>
      <c r="R117" s="16">
        <f t="shared" si="57"/>
        <v>0</v>
      </c>
      <c r="S117" s="24" t="s">
        <v>48</v>
      </c>
      <c r="T117" s="24"/>
      <c r="U117" s="31" t="s">
        <v>53</v>
      </c>
      <c r="V117"/>
      <c r="W117" t="s">
        <v>211</v>
      </c>
    </row>
    <row r="118" spans="1:23" ht="18" customHeight="1" x14ac:dyDescent="0.3">
      <c r="A118" s="91">
        <f t="shared" si="58"/>
        <v>16</v>
      </c>
      <c r="B118" s="109" t="s">
        <v>149</v>
      </c>
      <c r="C118" s="109"/>
      <c r="D118" s="110" t="s">
        <v>150</v>
      </c>
      <c r="E118" s="125" t="s">
        <v>151</v>
      </c>
      <c r="F118" s="101" t="s">
        <v>152</v>
      </c>
      <c r="G118" s="101" t="s">
        <v>25</v>
      </c>
      <c r="H118" s="124" t="s">
        <v>19</v>
      </c>
      <c r="I118" s="102"/>
      <c r="J118" s="77">
        <v>4.9062500000000007E-4</v>
      </c>
      <c r="K118" s="102"/>
      <c r="L118" s="102"/>
      <c r="M118" s="75"/>
      <c r="N118" s="75"/>
      <c r="O118" s="126">
        <v>2</v>
      </c>
      <c r="P118" s="21"/>
      <c r="Q118" s="126">
        <v>1</v>
      </c>
      <c r="R118" s="16">
        <f t="shared" si="57"/>
        <v>0</v>
      </c>
      <c r="S118" s="24" t="s">
        <v>48</v>
      </c>
      <c r="T118" s="24"/>
      <c r="U118" s="31" t="s">
        <v>53</v>
      </c>
      <c r="V118"/>
      <c r="W118" t="s">
        <v>211</v>
      </c>
    </row>
    <row r="119" spans="1:23" ht="18" customHeight="1" x14ac:dyDescent="0.3">
      <c r="A119" s="91">
        <f t="shared" si="58"/>
        <v>17</v>
      </c>
      <c r="B119" s="109" t="s">
        <v>149</v>
      </c>
      <c r="C119" s="109"/>
      <c r="D119" s="110" t="s">
        <v>150</v>
      </c>
      <c r="E119" s="125" t="s">
        <v>151</v>
      </c>
      <c r="F119" s="101" t="s">
        <v>152</v>
      </c>
      <c r="G119" s="101" t="s">
        <v>28</v>
      </c>
      <c r="H119" s="102"/>
      <c r="I119" s="102"/>
      <c r="J119" s="75"/>
      <c r="K119" s="124">
        <v>0.2</v>
      </c>
      <c r="L119" s="124">
        <v>0.6</v>
      </c>
      <c r="M119" s="75">
        <f t="shared" ref="M119" si="62">K119*L119</f>
        <v>0.12</v>
      </c>
      <c r="N119" s="75">
        <f>M119-(J118*Q118)-(J117*Q117)-(J116*Q116)-(J115*Q115)</f>
        <v>0.11509374999999999</v>
      </c>
      <c r="O119" s="126">
        <v>2</v>
      </c>
      <c r="P119" s="21">
        <v>150</v>
      </c>
      <c r="Q119" s="126">
        <v>1</v>
      </c>
      <c r="R119" s="16">
        <f t="shared" si="57"/>
        <v>300</v>
      </c>
      <c r="S119" s="24" t="s">
        <v>49</v>
      </c>
      <c r="T119" s="24"/>
      <c r="U119" s="31" t="s">
        <v>53</v>
      </c>
      <c r="V119" s="35">
        <f>O119*Q119</f>
        <v>2</v>
      </c>
      <c r="W119" t="s">
        <v>211</v>
      </c>
    </row>
    <row r="120" spans="1:23" ht="18" customHeight="1" x14ac:dyDescent="0.3">
      <c r="A120" s="91">
        <f t="shared" si="58"/>
        <v>18</v>
      </c>
      <c r="B120" s="109" t="s">
        <v>153</v>
      </c>
      <c r="C120" s="109"/>
      <c r="D120" s="110" t="s">
        <v>150</v>
      </c>
      <c r="E120" s="125" t="s">
        <v>151</v>
      </c>
      <c r="F120" s="101" t="s">
        <v>89</v>
      </c>
      <c r="G120" s="101" t="s">
        <v>26</v>
      </c>
      <c r="H120" s="124" t="s">
        <v>21</v>
      </c>
      <c r="I120" s="102"/>
      <c r="J120" s="75">
        <v>1.7662499999999998E-2</v>
      </c>
      <c r="K120" s="102"/>
      <c r="L120" s="102"/>
      <c r="M120" s="75"/>
      <c r="N120" s="75"/>
      <c r="O120" s="126">
        <v>1</v>
      </c>
      <c r="P120" s="21"/>
      <c r="Q120" s="126">
        <v>1</v>
      </c>
      <c r="R120" s="16">
        <f t="shared" si="57"/>
        <v>0</v>
      </c>
      <c r="S120" s="24" t="s">
        <v>49</v>
      </c>
      <c r="T120" s="24"/>
      <c r="U120" s="31" t="s">
        <v>53</v>
      </c>
      <c r="V120"/>
      <c r="W120" t="s">
        <v>211</v>
      </c>
    </row>
    <row r="121" spans="1:23" ht="18" customHeight="1" x14ac:dyDescent="0.3">
      <c r="A121" s="91">
        <f t="shared" si="58"/>
        <v>19</v>
      </c>
      <c r="B121" s="109" t="s">
        <v>153</v>
      </c>
      <c r="C121" s="109"/>
      <c r="D121" s="110" t="s">
        <v>150</v>
      </c>
      <c r="E121" s="125" t="s">
        <v>151</v>
      </c>
      <c r="F121" s="101" t="s">
        <v>89</v>
      </c>
      <c r="G121" s="101" t="s">
        <v>26</v>
      </c>
      <c r="H121" s="124" t="s">
        <v>29</v>
      </c>
      <c r="I121" s="102"/>
      <c r="J121" s="75">
        <v>7.8500000000000011E-3</v>
      </c>
      <c r="K121" s="102"/>
      <c r="L121" s="102"/>
      <c r="M121" s="75"/>
      <c r="N121" s="75"/>
      <c r="O121" s="126">
        <v>1</v>
      </c>
      <c r="P121" s="21"/>
      <c r="Q121" s="126">
        <v>1</v>
      </c>
      <c r="R121" s="16">
        <f t="shared" si="57"/>
        <v>0</v>
      </c>
      <c r="S121" s="24" t="s">
        <v>49</v>
      </c>
      <c r="T121" s="24"/>
      <c r="U121" s="31" t="s">
        <v>53</v>
      </c>
      <c r="V121"/>
      <c r="W121" t="s">
        <v>211</v>
      </c>
    </row>
    <row r="122" spans="1:23" ht="18" customHeight="1" x14ac:dyDescent="0.3">
      <c r="A122" s="91">
        <f t="shared" si="58"/>
        <v>20</v>
      </c>
      <c r="B122" s="109" t="s">
        <v>153</v>
      </c>
      <c r="C122" s="109"/>
      <c r="D122" s="110" t="s">
        <v>150</v>
      </c>
      <c r="E122" s="125" t="s">
        <v>151</v>
      </c>
      <c r="F122" s="101" t="s">
        <v>89</v>
      </c>
      <c r="G122" s="101" t="s">
        <v>26</v>
      </c>
      <c r="H122" s="124" t="s">
        <v>17</v>
      </c>
      <c r="I122" s="102"/>
      <c r="J122" s="74">
        <v>4.4156249999999994E-3</v>
      </c>
      <c r="K122" s="102"/>
      <c r="L122" s="102"/>
      <c r="M122" s="75"/>
      <c r="N122" s="75"/>
      <c r="O122" s="126">
        <v>1</v>
      </c>
      <c r="P122" s="21"/>
      <c r="Q122" s="126">
        <v>1</v>
      </c>
      <c r="R122" s="16">
        <f t="shared" si="57"/>
        <v>0</v>
      </c>
      <c r="S122" s="24" t="s">
        <v>49</v>
      </c>
      <c r="T122" s="24"/>
      <c r="U122" s="31" t="s">
        <v>53</v>
      </c>
      <c r="V122"/>
      <c r="W122" t="s">
        <v>211</v>
      </c>
    </row>
    <row r="123" spans="1:23" ht="18" customHeight="1" x14ac:dyDescent="0.3">
      <c r="A123" s="91">
        <f t="shared" si="58"/>
        <v>21</v>
      </c>
      <c r="B123" s="109" t="s">
        <v>153</v>
      </c>
      <c r="C123" s="109"/>
      <c r="D123" s="110" t="s">
        <v>150</v>
      </c>
      <c r="E123" s="125" t="s">
        <v>151</v>
      </c>
      <c r="F123" s="101" t="s">
        <v>89</v>
      </c>
      <c r="G123" s="101" t="s">
        <v>28</v>
      </c>
      <c r="H123" s="102"/>
      <c r="I123" s="102"/>
      <c r="J123" s="75"/>
      <c r="K123" s="124">
        <v>0.3</v>
      </c>
      <c r="L123" s="124">
        <v>0.8</v>
      </c>
      <c r="M123" s="75">
        <f t="shared" ref="M123" si="63">K123*L123</f>
        <v>0.24</v>
      </c>
      <c r="N123" s="75">
        <f>M123-(J122*Q122)-(J121*Q121)-(J120*Q120)</f>
        <v>0.21007187499999999</v>
      </c>
      <c r="O123" s="126">
        <v>1</v>
      </c>
      <c r="P123" s="21">
        <v>180</v>
      </c>
      <c r="Q123" s="126">
        <v>1</v>
      </c>
      <c r="R123" s="16">
        <f t="shared" si="57"/>
        <v>180</v>
      </c>
      <c r="S123" s="24" t="s">
        <v>49</v>
      </c>
      <c r="T123" s="24"/>
      <c r="U123" s="31" t="s">
        <v>53</v>
      </c>
      <c r="V123" s="35">
        <f>O123*Q123</f>
        <v>1</v>
      </c>
      <c r="W123" t="s">
        <v>211</v>
      </c>
    </row>
    <row r="124" spans="1:23" ht="18" customHeight="1" x14ac:dyDescent="0.3">
      <c r="A124" s="91">
        <f t="shared" si="58"/>
        <v>22</v>
      </c>
      <c r="B124" s="109" t="s">
        <v>153</v>
      </c>
      <c r="C124" s="109"/>
      <c r="D124" s="110" t="s">
        <v>150</v>
      </c>
      <c r="E124" s="125" t="s">
        <v>151</v>
      </c>
      <c r="F124" s="101" t="s">
        <v>146</v>
      </c>
      <c r="G124" s="101" t="s">
        <v>16</v>
      </c>
      <c r="H124" s="124" t="s">
        <v>13</v>
      </c>
      <c r="I124" s="102"/>
      <c r="J124" s="74">
        <v>1.9625000000000003E-3</v>
      </c>
      <c r="K124" s="102"/>
      <c r="L124" s="102"/>
      <c r="M124" s="75"/>
      <c r="N124" s="75"/>
      <c r="O124" s="126">
        <v>2</v>
      </c>
      <c r="P124" s="21"/>
      <c r="Q124" s="126">
        <v>1</v>
      </c>
      <c r="R124" s="16">
        <f t="shared" si="57"/>
        <v>0</v>
      </c>
      <c r="S124" s="24" t="s">
        <v>48</v>
      </c>
      <c r="T124" s="24"/>
      <c r="U124" s="31" t="s">
        <v>53</v>
      </c>
      <c r="V124"/>
      <c r="W124" t="s">
        <v>211</v>
      </c>
    </row>
    <row r="125" spans="1:23" ht="18" customHeight="1" x14ac:dyDescent="0.3">
      <c r="A125" s="91">
        <f t="shared" si="58"/>
        <v>23</v>
      </c>
      <c r="B125" s="109" t="s">
        <v>153</v>
      </c>
      <c r="C125" s="109"/>
      <c r="D125" s="110" t="s">
        <v>150</v>
      </c>
      <c r="E125" s="125" t="s">
        <v>151</v>
      </c>
      <c r="F125" s="101" t="s">
        <v>146</v>
      </c>
      <c r="G125" s="101" t="s">
        <v>31</v>
      </c>
      <c r="H125" s="124" t="s">
        <v>13</v>
      </c>
      <c r="I125" s="102"/>
      <c r="J125" s="74">
        <v>1.9625000000000003E-3</v>
      </c>
      <c r="K125" s="102"/>
      <c r="L125" s="102"/>
      <c r="M125" s="75"/>
      <c r="N125" s="75"/>
      <c r="O125" s="126">
        <v>2</v>
      </c>
      <c r="P125" s="21"/>
      <c r="Q125" s="126">
        <v>1</v>
      </c>
      <c r="R125" s="16">
        <f t="shared" si="57"/>
        <v>0</v>
      </c>
      <c r="S125" s="24" t="s">
        <v>48</v>
      </c>
      <c r="T125" s="24"/>
      <c r="U125" s="31" t="s">
        <v>53</v>
      </c>
      <c r="V125"/>
      <c r="W125" t="s">
        <v>211</v>
      </c>
    </row>
    <row r="126" spans="1:23" ht="18" customHeight="1" x14ac:dyDescent="0.3">
      <c r="A126" s="91">
        <f t="shared" si="58"/>
        <v>24</v>
      </c>
      <c r="B126" s="109" t="s">
        <v>153</v>
      </c>
      <c r="C126" s="109"/>
      <c r="D126" s="110" t="s">
        <v>150</v>
      </c>
      <c r="E126" s="125" t="s">
        <v>151</v>
      </c>
      <c r="F126" s="101" t="s">
        <v>146</v>
      </c>
      <c r="G126" s="101" t="s">
        <v>18</v>
      </c>
      <c r="H126" s="124" t="s">
        <v>21</v>
      </c>
      <c r="I126" s="102"/>
      <c r="J126" s="75">
        <v>1.7662499999999998E-2</v>
      </c>
      <c r="K126" s="102"/>
      <c r="L126" s="102"/>
      <c r="M126" s="75"/>
      <c r="N126" s="75"/>
      <c r="O126" s="126">
        <v>2</v>
      </c>
      <c r="P126" s="21"/>
      <c r="Q126" s="126">
        <v>1</v>
      </c>
      <c r="R126" s="16">
        <f t="shared" si="57"/>
        <v>0</v>
      </c>
      <c r="S126" s="24" t="s">
        <v>49</v>
      </c>
      <c r="T126" s="24"/>
      <c r="U126" s="31" t="s">
        <v>53</v>
      </c>
      <c r="V126"/>
      <c r="W126" t="s">
        <v>211</v>
      </c>
    </row>
    <row r="127" spans="1:23" ht="18" customHeight="1" x14ac:dyDescent="0.3">
      <c r="A127" s="91">
        <f t="shared" si="58"/>
        <v>25</v>
      </c>
      <c r="B127" s="109" t="s">
        <v>153</v>
      </c>
      <c r="C127" s="109"/>
      <c r="D127" s="110" t="s">
        <v>150</v>
      </c>
      <c r="E127" s="125" t="s">
        <v>151</v>
      </c>
      <c r="F127" s="101" t="s">
        <v>146</v>
      </c>
      <c r="G127" s="101" t="s">
        <v>25</v>
      </c>
      <c r="H127" s="124" t="s">
        <v>19</v>
      </c>
      <c r="I127" s="102"/>
      <c r="J127" s="77">
        <v>4.9062500000000007E-4</v>
      </c>
      <c r="K127" s="102"/>
      <c r="L127" s="102"/>
      <c r="M127" s="75"/>
      <c r="N127" s="75"/>
      <c r="O127" s="126">
        <v>2</v>
      </c>
      <c r="P127" s="21"/>
      <c r="Q127" s="126">
        <v>1</v>
      </c>
      <c r="R127" s="16">
        <f t="shared" si="57"/>
        <v>0</v>
      </c>
      <c r="S127" s="24" t="s">
        <v>48</v>
      </c>
      <c r="T127" s="24"/>
      <c r="U127" s="31" t="s">
        <v>53</v>
      </c>
      <c r="V127"/>
      <c r="W127" t="s">
        <v>211</v>
      </c>
    </row>
    <row r="128" spans="1:23" ht="18" customHeight="1" x14ac:dyDescent="0.3">
      <c r="A128" s="91">
        <f t="shared" si="58"/>
        <v>26</v>
      </c>
      <c r="B128" s="109" t="s">
        <v>153</v>
      </c>
      <c r="C128" s="109"/>
      <c r="D128" s="110" t="s">
        <v>150</v>
      </c>
      <c r="E128" s="125" t="s">
        <v>151</v>
      </c>
      <c r="F128" s="101" t="s">
        <v>146</v>
      </c>
      <c r="G128" s="101" t="s">
        <v>28</v>
      </c>
      <c r="H128" s="102"/>
      <c r="I128" s="102"/>
      <c r="J128" s="75"/>
      <c r="K128" s="124">
        <v>0.4</v>
      </c>
      <c r="L128" s="124">
        <v>0.6</v>
      </c>
      <c r="M128" s="75">
        <f t="shared" ref="M128" si="64">K128*L128</f>
        <v>0.24</v>
      </c>
      <c r="N128" s="75">
        <f>M128-(J127*Q127)-(J126*Q126)-(J125*Q125)-(J124*Q124)</f>
        <v>0.21792187499999999</v>
      </c>
      <c r="O128" s="126">
        <v>2</v>
      </c>
      <c r="P128" s="21">
        <v>180</v>
      </c>
      <c r="Q128" s="126">
        <v>1</v>
      </c>
      <c r="R128" s="16">
        <f t="shared" si="57"/>
        <v>360</v>
      </c>
      <c r="S128" s="24" t="s">
        <v>49</v>
      </c>
      <c r="T128" s="24"/>
      <c r="U128" s="31" t="s">
        <v>53</v>
      </c>
      <c r="V128" s="35">
        <f>O128*Q128</f>
        <v>2</v>
      </c>
      <c r="W128" t="s">
        <v>211</v>
      </c>
    </row>
    <row r="129" spans="1:23" s="105" customFormat="1" ht="18" customHeight="1" x14ac:dyDescent="0.3">
      <c r="A129" s="91">
        <f t="shared" si="58"/>
        <v>27</v>
      </c>
      <c r="B129" s="109" t="s">
        <v>153</v>
      </c>
      <c r="C129" s="109"/>
      <c r="D129" s="110" t="s">
        <v>150</v>
      </c>
      <c r="E129" s="110" t="s">
        <v>151</v>
      </c>
      <c r="F129" s="101" t="s">
        <v>147</v>
      </c>
      <c r="G129" s="101" t="s">
        <v>25</v>
      </c>
      <c r="H129" s="102" t="s">
        <v>19</v>
      </c>
      <c r="I129" s="102"/>
      <c r="J129" s="77">
        <v>4.9062500000000007E-4</v>
      </c>
      <c r="K129" s="102"/>
      <c r="L129" s="102"/>
      <c r="M129" s="75"/>
      <c r="N129" s="75"/>
      <c r="O129" s="111">
        <v>2</v>
      </c>
      <c r="P129" s="139"/>
      <c r="Q129" s="111">
        <v>2</v>
      </c>
      <c r="R129" s="140">
        <f t="shared" si="57"/>
        <v>0</v>
      </c>
      <c r="S129" s="141" t="s">
        <v>48</v>
      </c>
      <c r="T129" s="141"/>
      <c r="U129" s="142" t="s">
        <v>53</v>
      </c>
      <c r="W129" s="105" t="s">
        <v>211</v>
      </c>
    </row>
    <row r="130" spans="1:23" s="105" customFormat="1" ht="18" customHeight="1" x14ac:dyDescent="0.3">
      <c r="A130" s="91">
        <f t="shared" si="58"/>
        <v>28</v>
      </c>
      <c r="B130" s="109" t="s">
        <v>153</v>
      </c>
      <c r="C130" s="109"/>
      <c r="D130" s="110" t="s">
        <v>150</v>
      </c>
      <c r="E130" s="110" t="s">
        <v>151</v>
      </c>
      <c r="F130" s="101" t="s">
        <v>147</v>
      </c>
      <c r="G130" s="101" t="s">
        <v>28</v>
      </c>
      <c r="H130" s="102"/>
      <c r="I130" s="102"/>
      <c r="J130" s="75"/>
      <c r="K130" s="102" t="s">
        <v>29</v>
      </c>
      <c r="L130" s="102"/>
      <c r="M130" s="75">
        <v>7.8500000000000011E-3</v>
      </c>
      <c r="N130" s="75">
        <f>M130-(J129*Q129)</f>
        <v>6.8687500000000007E-3</v>
      </c>
      <c r="O130" s="111">
        <v>2</v>
      </c>
      <c r="P130" s="139">
        <v>50</v>
      </c>
      <c r="Q130" s="111">
        <v>1</v>
      </c>
      <c r="R130" s="140">
        <f t="shared" si="57"/>
        <v>100</v>
      </c>
      <c r="S130" s="141" t="s">
        <v>49</v>
      </c>
      <c r="T130" s="141"/>
      <c r="U130" s="142" t="s">
        <v>53</v>
      </c>
      <c r="V130" s="144">
        <f>O130*Q130</f>
        <v>2</v>
      </c>
      <c r="W130" s="105" t="s">
        <v>211</v>
      </c>
    </row>
    <row r="131" spans="1:23" ht="18" customHeight="1" x14ac:dyDescent="0.3">
      <c r="A131" s="91">
        <f t="shared" si="58"/>
        <v>29</v>
      </c>
      <c r="B131" s="109" t="s">
        <v>153</v>
      </c>
      <c r="C131" s="109"/>
      <c r="D131" s="110" t="s">
        <v>150</v>
      </c>
      <c r="E131" s="125" t="s">
        <v>151</v>
      </c>
      <c r="F131" s="101" t="s">
        <v>147</v>
      </c>
      <c r="G131" s="101" t="s">
        <v>18</v>
      </c>
      <c r="H131" s="124" t="s">
        <v>21</v>
      </c>
      <c r="I131" s="102"/>
      <c r="J131" s="75">
        <v>1.7662499999999998E-2</v>
      </c>
      <c r="K131" s="102"/>
      <c r="L131" s="102"/>
      <c r="M131" s="75"/>
      <c r="N131" s="75"/>
      <c r="O131" s="126">
        <v>2</v>
      </c>
      <c r="P131" s="21"/>
      <c r="Q131" s="126">
        <v>1</v>
      </c>
      <c r="R131" s="16">
        <f t="shared" si="57"/>
        <v>0</v>
      </c>
      <c r="S131" s="24" t="s">
        <v>49</v>
      </c>
      <c r="T131" s="24"/>
      <c r="U131" s="31" t="s">
        <v>53</v>
      </c>
      <c r="V131"/>
      <c r="W131" t="s">
        <v>211</v>
      </c>
    </row>
    <row r="132" spans="1:23" ht="18" customHeight="1" x14ac:dyDescent="0.3">
      <c r="A132" s="91">
        <f t="shared" si="58"/>
        <v>30</v>
      </c>
      <c r="B132" s="109" t="s">
        <v>153</v>
      </c>
      <c r="C132" s="109"/>
      <c r="D132" s="110" t="s">
        <v>150</v>
      </c>
      <c r="E132" s="125" t="s">
        <v>151</v>
      </c>
      <c r="F132" s="101" t="s">
        <v>147</v>
      </c>
      <c r="G132" s="101" t="s">
        <v>28</v>
      </c>
      <c r="H132" s="102"/>
      <c r="I132" s="102"/>
      <c r="J132" s="75"/>
      <c r="K132" s="124">
        <v>0.3</v>
      </c>
      <c r="L132" s="124">
        <v>0.3</v>
      </c>
      <c r="M132" s="75">
        <f t="shared" ref="M132" si="65">K132*L132</f>
        <v>0.09</v>
      </c>
      <c r="N132" s="75">
        <f>M132-(J131*Q131)</f>
        <v>7.2337499999999999E-2</v>
      </c>
      <c r="O132" s="126">
        <v>2</v>
      </c>
      <c r="P132" s="21">
        <v>95</v>
      </c>
      <c r="Q132" s="126">
        <v>1</v>
      </c>
      <c r="R132" s="16">
        <f t="shared" si="57"/>
        <v>190</v>
      </c>
      <c r="S132" s="24" t="s">
        <v>49</v>
      </c>
      <c r="T132" s="24"/>
      <c r="U132" s="31" t="s">
        <v>53</v>
      </c>
      <c r="V132" s="35">
        <f>O132*Q132</f>
        <v>2</v>
      </c>
      <c r="W132" t="s">
        <v>211</v>
      </c>
    </row>
    <row r="133" spans="1:23" ht="18" customHeight="1" x14ac:dyDescent="0.3">
      <c r="A133" s="105"/>
      <c r="B133" s="103"/>
      <c r="C133" s="103"/>
      <c r="D133" s="103"/>
      <c r="E133" s="103"/>
      <c r="F133" s="113"/>
      <c r="G133" s="103"/>
      <c r="H133" s="104"/>
      <c r="I133" s="105"/>
      <c r="J133" s="105"/>
      <c r="K133" s="104"/>
      <c r="L133" s="105"/>
      <c r="M133" s="105"/>
      <c r="N133" s="114"/>
      <c r="T133" s="34"/>
      <c r="V133"/>
    </row>
    <row r="134" spans="1:23" ht="18" customHeight="1" x14ac:dyDescent="0.3">
      <c r="A134" s="115" t="s">
        <v>154</v>
      </c>
      <c r="B134" s="103"/>
      <c r="C134" s="103"/>
      <c r="D134" s="103"/>
      <c r="E134" s="103"/>
      <c r="F134" s="113"/>
      <c r="G134" s="103"/>
      <c r="H134" s="104"/>
      <c r="I134" s="105"/>
      <c r="J134" s="105"/>
      <c r="K134" s="104"/>
      <c r="L134" s="105"/>
      <c r="M134" s="105"/>
      <c r="N134" s="114"/>
      <c r="T134" s="34"/>
      <c r="V134"/>
    </row>
    <row r="135" spans="1:23" ht="18" customHeight="1" x14ac:dyDescent="0.3">
      <c r="A135" s="91">
        <v>1</v>
      </c>
      <c r="B135" s="109" t="s">
        <v>155</v>
      </c>
      <c r="C135" s="109"/>
      <c r="D135" s="110" t="s">
        <v>44</v>
      </c>
      <c r="E135" s="125" t="s">
        <v>156</v>
      </c>
      <c r="F135" s="101" t="s">
        <v>88</v>
      </c>
      <c r="G135" s="101" t="s">
        <v>30</v>
      </c>
      <c r="H135" s="124">
        <v>0.05</v>
      </c>
      <c r="I135" s="124">
        <v>0.2</v>
      </c>
      <c r="J135" s="75">
        <f t="shared" ref="J135:J137" si="66">H135*I135</f>
        <v>1.0000000000000002E-2</v>
      </c>
      <c r="K135" s="102"/>
      <c r="L135" s="102"/>
      <c r="M135" s="75"/>
      <c r="N135" s="75"/>
      <c r="O135" s="126">
        <v>2</v>
      </c>
      <c r="P135" s="21"/>
      <c r="Q135" s="126">
        <v>1</v>
      </c>
      <c r="R135" s="16">
        <f t="shared" ref="R135:R162" si="67">O135*P135*Q135</f>
        <v>0</v>
      </c>
      <c r="S135" s="24" t="s">
        <v>49</v>
      </c>
      <c r="T135" s="24"/>
      <c r="U135" s="31" t="s">
        <v>53</v>
      </c>
      <c r="V135"/>
      <c r="W135" t="s">
        <v>211</v>
      </c>
    </row>
    <row r="136" spans="1:23" ht="18" customHeight="1" x14ac:dyDescent="0.3">
      <c r="A136" s="91">
        <f t="shared" ref="A136:A162" si="68">A135+1</f>
        <v>2</v>
      </c>
      <c r="B136" s="109" t="s">
        <v>155</v>
      </c>
      <c r="C136" s="109"/>
      <c r="D136" s="110" t="s">
        <v>44</v>
      </c>
      <c r="E136" s="125" t="s">
        <v>156</v>
      </c>
      <c r="F136" s="101" t="s">
        <v>88</v>
      </c>
      <c r="G136" s="101" t="s">
        <v>30</v>
      </c>
      <c r="H136" s="124">
        <v>0.05</v>
      </c>
      <c r="I136" s="124">
        <v>0.1</v>
      </c>
      <c r="J136" s="75">
        <f t="shared" si="66"/>
        <v>5.000000000000001E-3</v>
      </c>
      <c r="K136" s="102"/>
      <c r="L136" s="102"/>
      <c r="M136" s="75"/>
      <c r="N136" s="75"/>
      <c r="O136" s="126">
        <v>2</v>
      </c>
      <c r="P136" s="21"/>
      <c r="Q136" s="126">
        <v>1</v>
      </c>
      <c r="R136" s="16">
        <f t="shared" si="67"/>
        <v>0</v>
      </c>
      <c r="S136" s="24" t="s">
        <v>49</v>
      </c>
      <c r="T136" s="24"/>
      <c r="U136" s="31" t="s">
        <v>53</v>
      </c>
      <c r="V136"/>
      <c r="W136" t="s">
        <v>211</v>
      </c>
    </row>
    <row r="137" spans="1:23" ht="18" customHeight="1" x14ac:dyDescent="0.3">
      <c r="A137" s="91">
        <f t="shared" si="68"/>
        <v>3</v>
      </c>
      <c r="B137" s="109" t="s">
        <v>155</v>
      </c>
      <c r="C137" s="109"/>
      <c r="D137" s="110" t="s">
        <v>44</v>
      </c>
      <c r="E137" s="125" t="s">
        <v>156</v>
      </c>
      <c r="F137" s="101" t="s">
        <v>88</v>
      </c>
      <c r="G137" s="101" t="s">
        <v>32</v>
      </c>
      <c r="H137" s="124">
        <v>0.1</v>
      </c>
      <c r="I137" s="124">
        <v>0.1</v>
      </c>
      <c r="J137" s="75">
        <f t="shared" si="66"/>
        <v>1.0000000000000002E-2</v>
      </c>
      <c r="K137" s="102"/>
      <c r="L137" s="102"/>
      <c r="M137" s="75"/>
      <c r="N137" s="75"/>
      <c r="O137" s="126">
        <v>2</v>
      </c>
      <c r="P137" s="21"/>
      <c r="Q137" s="126">
        <v>3</v>
      </c>
      <c r="R137" s="16">
        <f t="shared" si="67"/>
        <v>0</v>
      </c>
      <c r="S137" s="24" t="s">
        <v>49</v>
      </c>
      <c r="T137" s="24"/>
      <c r="U137" s="31" t="s">
        <v>53</v>
      </c>
      <c r="V137"/>
      <c r="W137" t="s">
        <v>211</v>
      </c>
    </row>
    <row r="138" spans="1:23" ht="18" customHeight="1" x14ac:dyDescent="0.3">
      <c r="A138" s="91">
        <f t="shared" si="68"/>
        <v>4</v>
      </c>
      <c r="B138" s="109" t="s">
        <v>155</v>
      </c>
      <c r="C138" s="109"/>
      <c r="D138" s="110" t="s">
        <v>44</v>
      </c>
      <c r="E138" s="125" t="s">
        <v>156</v>
      </c>
      <c r="F138" s="101" t="s">
        <v>88</v>
      </c>
      <c r="G138" s="101" t="s">
        <v>32</v>
      </c>
      <c r="H138" s="124">
        <v>0.05</v>
      </c>
      <c r="I138" s="124">
        <v>0.05</v>
      </c>
      <c r="J138" s="75">
        <v>0.01</v>
      </c>
      <c r="K138" s="102"/>
      <c r="L138" s="102"/>
      <c r="M138" s="75"/>
      <c r="N138" s="75"/>
      <c r="O138" s="126">
        <v>2</v>
      </c>
      <c r="P138" s="21"/>
      <c r="Q138" s="126">
        <v>1</v>
      </c>
      <c r="R138" s="16">
        <f t="shared" si="67"/>
        <v>0</v>
      </c>
      <c r="S138" s="24" t="s">
        <v>49</v>
      </c>
      <c r="T138" s="24"/>
      <c r="U138" s="31" t="s">
        <v>53</v>
      </c>
      <c r="V138"/>
      <c r="W138" t="s">
        <v>211</v>
      </c>
    </row>
    <row r="139" spans="1:23" ht="18" customHeight="1" x14ac:dyDescent="0.3">
      <c r="A139" s="91">
        <f t="shared" si="68"/>
        <v>5</v>
      </c>
      <c r="B139" s="109" t="s">
        <v>155</v>
      </c>
      <c r="C139" s="109"/>
      <c r="D139" s="110" t="s">
        <v>44</v>
      </c>
      <c r="E139" s="125" t="s">
        <v>156</v>
      </c>
      <c r="F139" s="101" t="s">
        <v>88</v>
      </c>
      <c r="G139" s="101" t="s">
        <v>18</v>
      </c>
      <c r="H139" s="124" t="s">
        <v>19</v>
      </c>
      <c r="I139" s="102"/>
      <c r="J139" s="77">
        <v>4.9062500000000007E-4</v>
      </c>
      <c r="K139" s="102"/>
      <c r="L139" s="102"/>
      <c r="M139" s="75"/>
      <c r="N139" s="75"/>
      <c r="O139" s="126">
        <v>2</v>
      </c>
      <c r="P139" s="21"/>
      <c r="Q139" s="126">
        <v>1</v>
      </c>
      <c r="R139" s="16">
        <f t="shared" si="67"/>
        <v>0</v>
      </c>
      <c r="S139" s="24" t="s">
        <v>49</v>
      </c>
      <c r="T139" s="24"/>
      <c r="U139" s="31" t="s">
        <v>53</v>
      </c>
      <c r="V139"/>
      <c r="W139" t="s">
        <v>211</v>
      </c>
    </row>
    <row r="140" spans="1:23" ht="18" customHeight="1" x14ac:dyDescent="0.3">
      <c r="A140" s="91">
        <f t="shared" si="68"/>
        <v>6</v>
      </c>
      <c r="B140" s="109" t="s">
        <v>155</v>
      </c>
      <c r="C140" s="109"/>
      <c r="D140" s="110" t="s">
        <v>44</v>
      </c>
      <c r="E140" s="125" t="s">
        <v>156</v>
      </c>
      <c r="F140" s="101" t="s">
        <v>88</v>
      </c>
      <c r="G140" s="101" t="s">
        <v>25</v>
      </c>
      <c r="H140" s="124" t="s">
        <v>19</v>
      </c>
      <c r="I140" s="102"/>
      <c r="J140" s="77">
        <v>4.9062500000000007E-4</v>
      </c>
      <c r="K140" s="102"/>
      <c r="L140" s="102"/>
      <c r="M140" s="75"/>
      <c r="N140" s="75"/>
      <c r="O140" s="126">
        <v>2</v>
      </c>
      <c r="P140" s="21"/>
      <c r="Q140" s="126">
        <v>8</v>
      </c>
      <c r="R140" s="16">
        <f t="shared" si="67"/>
        <v>0</v>
      </c>
      <c r="S140" s="24" t="s">
        <v>48</v>
      </c>
      <c r="T140" s="24"/>
      <c r="U140" s="31" t="s">
        <v>53</v>
      </c>
      <c r="V140"/>
      <c r="W140" t="s">
        <v>211</v>
      </c>
    </row>
    <row r="141" spans="1:23" ht="18" customHeight="1" x14ac:dyDescent="0.3">
      <c r="A141" s="91">
        <f t="shared" si="68"/>
        <v>7</v>
      </c>
      <c r="B141" s="109" t="s">
        <v>155</v>
      </c>
      <c r="C141" s="109"/>
      <c r="D141" s="110" t="s">
        <v>44</v>
      </c>
      <c r="E141" s="125" t="s">
        <v>156</v>
      </c>
      <c r="F141" s="101" t="s">
        <v>88</v>
      </c>
      <c r="G141" s="101" t="s">
        <v>28</v>
      </c>
      <c r="H141" s="102"/>
      <c r="I141" s="102"/>
      <c r="J141" s="74"/>
      <c r="K141" s="124">
        <v>0.6</v>
      </c>
      <c r="L141" s="124">
        <v>0.9</v>
      </c>
      <c r="M141" s="75">
        <f t="shared" ref="M141" si="69">K141*L141</f>
        <v>0.54</v>
      </c>
      <c r="N141" s="75">
        <f>M141-(J140*Q140)-(J139*Q139)-(J138*Q138)-(J137*Q137)-(J136*Q136)-(J135*Q135)</f>
        <v>0.48058437500000006</v>
      </c>
      <c r="O141" s="126">
        <v>2</v>
      </c>
      <c r="P141" s="21">
        <v>310</v>
      </c>
      <c r="Q141" s="126">
        <v>1</v>
      </c>
      <c r="R141" s="16">
        <f t="shared" si="67"/>
        <v>620</v>
      </c>
      <c r="S141" s="24" t="s">
        <v>49</v>
      </c>
      <c r="T141" s="24"/>
      <c r="U141" s="31" t="s">
        <v>53</v>
      </c>
      <c r="V141" s="35">
        <f>O141*Q141</f>
        <v>2</v>
      </c>
      <c r="W141" t="s">
        <v>211</v>
      </c>
    </row>
    <row r="142" spans="1:23" ht="18" customHeight="1" x14ac:dyDescent="0.3">
      <c r="A142" s="91">
        <f t="shared" si="68"/>
        <v>8</v>
      </c>
      <c r="B142" s="109" t="s">
        <v>155</v>
      </c>
      <c r="C142" s="109"/>
      <c r="D142" s="110" t="s">
        <v>44</v>
      </c>
      <c r="E142" s="125" t="s">
        <v>156</v>
      </c>
      <c r="F142" s="101" t="s">
        <v>88</v>
      </c>
      <c r="G142" s="101" t="s">
        <v>16</v>
      </c>
      <c r="H142" s="124" t="s">
        <v>13</v>
      </c>
      <c r="I142" s="102"/>
      <c r="J142" s="74">
        <v>1.9625000000000003E-3</v>
      </c>
      <c r="K142" s="102"/>
      <c r="L142" s="102"/>
      <c r="M142" s="75"/>
      <c r="N142" s="75"/>
      <c r="O142" s="126">
        <v>2</v>
      </c>
      <c r="P142" s="21"/>
      <c r="Q142" s="126">
        <v>2</v>
      </c>
      <c r="R142" s="16">
        <f t="shared" si="67"/>
        <v>0</v>
      </c>
      <c r="S142" s="24" t="s">
        <v>48</v>
      </c>
      <c r="T142" s="24"/>
      <c r="U142" s="31" t="s">
        <v>53</v>
      </c>
      <c r="V142"/>
      <c r="W142" t="s">
        <v>211</v>
      </c>
    </row>
    <row r="143" spans="1:23" ht="18" customHeight="1" x14ac:dyDescent="0.3">
      <c r="A143" s="91">
        <f t="shared" si="68"/>
        <v>9</v>
      </c>
      <c r="B143" s="109" t="s">
        <v>155</v>
      </c>
      <c r="C143" s="109"/>
      <c r="D143" s="110" t="s">
        <v>44</v>
      </c>
      <c r="E143" s="125" t="s">
        <v>156</v>
      </c>
      <c r="F143" s="101" t="s">
        <v>88</v>
      </c>
      <c r="G143" s="101" t="s">
        <v>31</v>
      </c>
      <c r="H143" s="124" t="s">
        <v>13</v>
      </c>
      <c r="I143" s="102"/>
      <c r="J143" s="74">
        <v>1.9625000000000003E-3</v>
      </c>
      <c r="K143" s="102"/>
      <c r="L143" s="102"/>
      <c r="M143" s="75"/>
      <c r="N143" s="75"/>
      <c r="O143" s="126">
        <v>2</v>
      </c>
      <c r="P143" s="21"/>
      <c r="Q143" s="126">
        <v>1</v>
      </c>
      <c r="R143" s="16">
        <f t="shared" si="67"/>
        <v>0</v>
      </c>
      <c r="S143" s="24" t="s">
        <v>48</v>
      </c>
      <c r="T143" s="24"/>
      <c r="U143" s="31" t="s">
        <v>53</v>
      </c>
      <c r="V143"/>
      <c r="W143" t="s">
        <v>211</v>
      </c>
    </row>
    <row r="144" spans="1:23" ht="18" customHeight="1" x14ac:dyDescent="0.3">
      <c r="A144" s="91">
        <f t="shared" si="68"/>
        <v>10</v>
      </c>
      <c r="B144" s="109" t="s">
        <v>155</v>
      </c>
      <c r="C144" s="109"/>
      <c r="D144" s="110" t="s">
        <v>44</v>
      </c>
      <c r="E144" s="125" t="s">
        <v>156</v>
      </c>
      <c r="F144" s="101" t="s">
        <v>88</v>
      </c>
      <c r="G144" s="101" t="s">
        <v>28</v>
      </c>
      <c r="H144" s="102"/>
      <c r="I144" s="102"/>
      <c r="J144" s="74"/>
      <c r="K144" s="124">
        <v>0.3</v>
      </c>
      <c r="L144" s="124">
        <v>0.3</v>
      </c>
      <c r="M144" s="75">
        <f t="shared" ref="M144" si="70">K144*L144</f>
        <v>0.09</v>
      </c>
      <c r="N144" s="75">
        <f>M144-(J143*Q143)-(J142*Q142)</f>
        <v>8.4112499999999993E-2</v>
      </c>
      <c r="O144" s="126">
        <v>2</v>
      </c>
      <c r="P144" s="21">
        <v>95</v>
      </c>
      <c r="Q144" s="126">
        <v>1</v>
      </c>
      <c r="R144" s="16">
        <f t="shared" si="67"/>
        <v>190</v>
      </c>
      <c r="S144" s="24" t="s">
        <v>49</v>
      </c>
      <c r="T144" s="24"/>
      <c r="U144" s="31" t="s">
        <v>53</v>
      </c>
      <c r="V144" s="35">
        <f>O144*Q144</f>
        <v>2</v>
      </c>
      <c r="W144" t="s">
        <v>211</v>
      </c>
    </row>
    <row r="145" spans="1:23" ht="18" customHeight="1" x14ac:dyDescent="0.3">
      <c r="A145" s="91">
        <f t="shared" si="68"/>
        <v>11</v>
      </c>
      <c r="B145" s="109" t="s">
        <v>157</v>
      </c>
      <c r="C145" s="109"/>
      <c r="D145" s="110" t="s">
        <v>44</v>
      </c>
      <c r="E145" s="125" t="s">
        <v>156</v>
      </c>
      <c r="F145" s="101" t="s">
        <v>88</v>
      </c>
      <c r="G145" s="101" t="s">
        <v>18</v>
      </c>
      <c r="H145" s="124" t="s">
        <v>21</v>
      </c>
      <c r="I145" s="102"/>
      <c r="J145" s="75">
        <v>1.7662499999999998E-2</v>
      </c>
      <c r="K145" s="102"/>
      <c r="L145" s="102"/>
      <c r="M145" s="75"/>
      <c r="N145" s="75"/>
      <c r="O145" s="126">
        <v>2</v>
      </c>
      <c r="P145" s="21"/>
      <c r="Q145" s="126">
        <v>1</v>
      </c>
      <c r="R145" s="16">
        <f t="shared" si="67"/>
        <v>0</v>
      </c>
      <c r="S145" s="24" t="s">
        <v>49</v>
      </c>
      <c r="T145" s="24"/>
      <c r="U145" s="31" t="s">
        <v>53</v>
      </c>
      <c r="V145"/>
      <c r="W145" t="s">
        <v>211</v>
      </c>
    </row>
    <row r="146" spans="1:23" ht="18" customHeight="1" x14ac:dyDescent="0.3">
      <c r="A146" s="91">
        <f t="shared" si="68"/>
        <v>12</v>
      </c>
      <c r="B146" s="109" t="s">
        <v>157</v>
      </c>
      <c r="C146" s="109"/>
      <c r="D146" s="110" t="s">
        <v>44</v>
      </c>
      <c r="E146" s="125" t="s">
        <v>156</v>
      </c>
      <c r="F146" s="101" t="s">
        <v>88</v>
      </c>
      <c r="G146" s="101" t="s">
        <v>28</v>
      </c>
      <c r="H146" s="102"/>
      <c r="I146" s="102"/>
      <c r="J146" s="75"/>
      <c r="K146" s="124">
        <v>0.3</v>
      </c>
      <c r="L146" s="124">
        <v>0.3</v>
      </c>
      <c r="M146" s="75">
        <f t="shared" ref="M146" si="71">K146*L146</f>
        <v>0.09</v>
      </c>
      <c r="N146" s="75">
        <f>M146-(J145*Q145)</f>
        <v>7.2337499999999999E-2</v>
      </c>
      <c r="O146" s="126">
        <v>2</v>
      </c>
      <c r="P146" s="21">
        <v>95</v>
      </c>
      <c r="Q146" s="126">
        <v>1</v>
      </c>
      <c r="R146" s="16">
        <f t="shared" si="67"/>
        <v>190</v>
      </c>
      <c r="S146" s="24" t="s">
        <v>49</v>
      </c>
      <c r="T146" s="24"/>
      <c r="U146" s="31" t="s">
        <v>53</v>
      </c>
      <c r="V146" s="35">
        <f>O146*Q146</f>
        <v>2</v>
      </c>
      <c r="W146" t="s">
        <v>211</v>
      </c>
    </row>
    <row r="147" spans="1:23" ht="18" customHeight="1" x14ac:dyDescent="0.3">
      <c r="A147" s="91">
        <f t="shared" si="68"/>
        <v>13</v>
      </c>
      <c r="B147" s="109" t="s">
        <v>157</v>
      </c>
      <c r="C147" s="109"/>
      <c r="D147" s="110" t="s">
        <v>44</v>
      </c>
      <c r="E147" s="125" t="s">
        <v>156</v>
      </c>
      <c r="F147" s="101" t="s">
        <v>146</v>
      </c>
      <c r="G147" s="101" t="s">
        <v>18</v>
      </c>
      <c r="H147" s="124" t="s">
        <v>19</v>
      </c>
      <c r="I147" s="102"/>
      <c r="J147" s="77">
        <v>4.9062500000000007E-4</v>
      </c>
      <c r="K147" s="102"/>
      <c r="L147" s="102"/>
      <c r="M147" s="75"/>
      <c r="N147" s="75"/>
      <c r="O147" s="126">
        <v>2</v>
      </c>
      <c r="P147" s="21"/>
      <c r="Q147" s="126">
        <v>1</v>
      </c>
      <c r="R147" s="16">
        <f t="shared" si="67"/>
        <v>0</v>
      </c>
      <c r="S147" s="24" t="s">
        <v>49</v>
      </c>
      <c r="T147" s="24"/>
      <c r="U147" s="31" t="s">
        <v>53</v>
      </c>
      <c r="V147"/>
      <c r="W147" t="s">
        <v>211</v>
      </c>
    </row>
    <row r="148" spans="1:23" ht="18" customHeight="1" x14ac:dyDescent="0.3">
      <c r="A148" s="91">
        <f t="shared" si="68"/>
        <v>14</v>
      </c>
      <c r="B148" s="109" t="s">
        <v>157</v>
      </c>
      <c r="C148" s="109"/>
      <c r="D148" s="110" t="s">
        <v>44</v>
      </c>
      <c r="E148" s="125" t="s">
        <v>156</v>
      </c>
      <c r="F148" s="101" t="s">
        <v>146</v>
      </c>
      <c r="G148" s="101" t="s">
        <v>31</v>
      </c>
      <c r="H148" s="124" t="s">
        <v>13</v>
      </c>
      <c r="I148" s="102"/>
      <c r="J148" s="74">
        <v>1.9625000000000003E-3</v>
      </c>
      <c r="K148" s="102"/>
      <c r="L148" s="102"/>
      <c r="M148" s="75"/>
      <c r="N148" s="75"/>
      <c r="O148" s="126">
        <v>2</v>
      </c>
      <c r="P148" s="21"/>
      <c r="Q148" s="126">
        <v>1</v>
      </c>
      <c r="R148" s="16">
        <f t="shared" si="67"/>
        <v>0</v>
      </c>
      <c r="S148" s="24" t="s">
        <v>48</v>
      </c>
      <c r="T148" s="24"/>
      <c r="U148" s="31" t="s">
        <v>53</v>
      </c>
      <c r="V148"/>
      <c r="W148" t="s">
        <v>211</v>
      </c>
    </row>
    <row r="149" spans="1:23" ht="18" customHeight="1" x14ac:dyDescent="0.3">
      <c r="A149" s="91">
        <f t="shared" si="68"/>
        <v>15</v>
      </c>
      <c r="B149" s="109" t="s">
        <v>157</v>
      </c>
      <c r="C149" s="109"/>
      <c r="D149" s="110" t="s">
        <v>44</v>
      </c>
      <c r="E149" s="125" t="s">
        <v>156</v>
      </c>
      <c r="F149" s="101" t="s">
        <v>146</v>
      </c>
      <c r="G149" s="101" t="s">
        <v>16</v>
      </c>
      <c r="H149" s="124" t="s">
        <v>13</v>
      </c>
      <c r="I149" s="102"/>
      <c r="J149" s="74">
        <v>1.9625000000000003E-3</v>
      </c>
      <c r="K149" s="102"/>
      <c r="L149" s="102"/>
      <c r="M149" s="75"/>
      <c r="N149" s="75"/>
      <c r="O149" s="126">
        <v>2</v>
      </c>
      <c r="P149" s="21"/>
      <c r="Q149" s="126">
        <v>2</v>
      </c>
      <c r="R149" s="16">
        <f t="shared" si="67"/>
        <v>0</v>
      </c>
      <c r="S149" s="24" t="s">
        <v>48</v>
      </c>
      <c r="T149" s="24"/>
      <c r="U149" s="31" t="s">
        <v>53</v>
      </c>
      <c r="V149"/>
      <c r="W149" t="s">
        <v>211</v>
      </c>
    </row>
    <row r="150" spans="1:23" ht="18" customHeight="1" x14ac:dyDescent="0.3">
      <c r="A150" s="91">
        <f t="shared" si="68"/>
        <v>16</v>
      </c>
      <c r="B150" s="109" t="s">
        <v>157</v>
      </c>
      <c r="C150" s="109"/>
      <c r="D150" s="110" t="s">
        <v>44</v>
      </c>
      <c r="E150" s="125" t="s">
        <v>156</v>
      </c>
      <c r="F150" s="101" t="s">
        <v>146</v>
      </c>
      <c r="G150" s="101" t="s">
        <v>25</v>
      </c>
      <c r="H150" s="124" t="s">
        <v>19</v>
      </c>
      <c r="I150" s="102"/>
      <c r="J150" s="77">
        <v>4.9062500000000007E-4</v>
      </c>
      <c r="K150" s="102"/>
      <c r="L150" s="102"/>
      <c r="M150" s="75"/>
      <c r="N150" s="75"/>
      <c r="O150" s="126">
        <v>2</v>
      </c>
      <c r="P150" s="21"/>
      <c r="Q150" s="126">
        <v>6</v>
      </c>
      <c r="R150" s="16">
        <f t="shared" si="67"/>
        <v>0</v>
      </c>
      <c r="S150" s="24" t="s">
        <v>48</v>
      </c>
      <c r="T150" s="24"/>
      <c r="U150" s="31" t="s">
        <v>53</v>
      </c>
      <c r="V150"/>
      <c r="W150" t="s">
        <v>211</v>
      </c>
    </row>
    <row r="151" spans="1:23" ht="18" customHeight="1" x14ac:dyDescent="0.3">
      <c r="A151" s="91">
        <f t="shared" si="68"/>
        <v>17</v>
      </c>
      <c r="B151" s="109" t="s">
        <v>157</v>
      </c>
      <c r="C151" s="109"/>
      <c r="D151" s="110" t="s">
        <v>44</v>
      </c>
      <c r="E151" s="125" t="s">
        <v>156</v>
      </c>
      <c r="F151" s="101" t="s">
        <v>146</v>
      </c>
      <c r="G151" s="101" t="s">
        <v>28</v>
      </c>
      <c r="H151" s="102"/>
      <c r="I151" s="102"/>
      <c r="J151" s="75"/>
      <c r="K151" s="124">
        <v>0.2</v>
      </c>
      <c r="L151" s="124">
        <v>0.6</v>
      </c>
      <c r="M151" s="75">
        <f t="shared" ref="M151" si="72">K151*L151</f>
        <v>0.12</v>
      </c>
      <c r="N151" s="75">
        <f>M151-(J150*Q150)-(J149*Q149)-(J148*Q148)-(J147*Q147)</f>
        <v>0.110678125</v>
      </c>
      <c r="O151" s="126">
        <v>2</v>
      </c>
      <c r="P151" s="21">
        <v>150</v>
      </c>
      <c r="Q151" s="126">
        <v>1</v>
      </c>
      <c r="R151" s="16">
        <f t="shared" si="67"/>
        <v>300</v>
      </c>
      <c r="S151" s="24" t="s">
        <v>49</v>
      </c>
      <c r="T151" s="24"/>
      <c r="U151" s="31" t="s">
        <v>53</v>
      </c>
      <c r="V151" s="35">
        <f>O151*Q151</f>
        <v>2</v>
      </c>
      <c r="W151" t="s">
        <v>211</v>
      </c>
    </row>
    <row r="152" spans="1:23" ht="18" customHeight="1" x14ac:dyDescent="0.3">
      <c r="A152" s="91">
        <f t="shared" si="68"/>
        <v>18</v>
      </c>
      <c r="B152" s="109" t="s">
        <v>157</v>
      </c>
      <c r="C152" s="109"/>
      <c r="D152" s="110" t="s">
        <v>44</v>
      </c>
      <c r="E152" s="125" t="s">
        <v>156</v>
      </c>
      <c r="F152" s="101" t="s">
        <v>89</v>
      </c>
      <c r="G152" s="101" t="s">
        <v>26</v>
      </c>
      <c r="H152" s="124" t="s">
        <v>21</v>
      </c>
      <c r="I152" s="102"/>
      <c r="J152" s="75">
        <v>1.7662499999999998E-2</v>
      </c>
      <c r="K152" s="102"/>
      <c r="L152" s="102"/>
      <c r="M152" s="75"/>
      <c r="N152" s="75"/>
      <c r="O152" s="126">
        <v>1</v>
      </c>
      <c r="P152" s="21"/>
      <c r="Q152" s="126">
        <v>1</v>
      </c>
      <c r="R152" s="16">
        <f t="shared" si="67"/>
        <v>0</v>
      </c>
      <c r="S152" s="24" t="s">
        <v>49</v>
      </c>
      <c r="T152" s="24"/>
      <c r="U152" s="31" t="s">
        <v>53</v>
      </c>
      <c r="V152"/>
      <c r="W152" t="s">
        <v>211</v>
      </c>
    </row>
    <row r="153" spans="1:23" ht="18" customHeight="1" x14ac:dyDescent="0.3">
      <c r="A153" s="91">
        <f t="shared" si="68"/>
        <v>19</v>
      </c>
      <c r="B153" s="109" t="s">
        <v>157</v>
      </c>
      <c r="C153" s="109"/>
      <c r="D153" s="110" t="s">
        <v>44</v>
      </c>
      <c r="E153" s="125" t="s">
        <v>156</v>
      </c>
      <c r="F153" s="101" t="s">
        <v>89</v>
      </c>
      <c r="G153" s="101" t="s">
        <v>26</v>
      </c>
      <c r="H153" s="124" t="s">
        <v>29</v>
      </c>
      <c r="I153" s="102"/>
      <c r="J153" s="75">
        <v>7.8500000000000011E-3</v>
      </c>
      <c r="K153" s="102"/>
      <c r="L153" s="102"/>
      <c r="M153" s="75"/>
      <c r="N153" s="75"/>
      <c r="O153" s="126">
        <v>1</v>
      </c>
      <c r="P153" s="21"/>
      <c r="Q153" s="126">
        <v>1</v>
      </c>
      <c r="R153" s="16">
        <f t="shared" si="67"/>
        <v>0</v>
      </c>
      <c r="S153" s="24" t="s">
        <v>49</v>
      </c>
      <c r="T153" s="24"/>
      <c r="U153" s="31" t="s">
        <v>53</v>
      </c>
      <c r="V153"/>
      <c r="W153" t="s">
        <v>211</v>
      </c>
    </row>
    <row r="154" spans="1:23" ht="18" customHeight="1" x14ac:dyDescent="0.3">
      <c r="A154" s="91">
        <f t="shared" si="68"/>
        <v>20</v>
      </c>
      <c r="B154" s="109" t="s">
        <v>157</v>
      </c>
      <c r="C154" s="109"/>
      <c r="D154" s="110" t="s">
        <v>44</v>
      </c>
      <c r="E154" s="125" t="s">
        <v>156</v>
      </c>
      <c r="F154" s="101" t="s">
        <v>89</v>
      </c>
      <c r="G154" s="101" t="s">
        <v>26</v>
      </c>
      <c r="H154" s="124" t="s">
        <v>17</v>
      </c>
      <c r="I154" s="102"/>
      <c r="J154" s="74">
        <v>4.4156249999999994E-3</v>
      </c>
      <c r="K154" s="102"/>
      <c r="L154" s="102"/>
      <c r="M154" s="75"/>
      <c r="N154" s="75"/>
      <c r="O154" s="126">
        <v>1</v>
      </c>
      <c r="P154" s="21"/>
      <c r="Q154" s="126">
        <v>1</v>
      </c>
      <c r="R154" s="16">
        <f t="shared" si="67"/>
        <v>0</v>
      </c>
      <c r="S154" s="24" t="s">
        <v>49</v>
      </c>
      <c r="T154" s="24"/>
      <c r="U154" s="31" t="s">
        <v>53</v>
      </c>
      <c r="V154"/>
      <c r="W154" t="s">
        <v>211</v>
      </c>
    </row>
    <row r="155" spans="1:23" ht="18" customHeight="1" x14ac:dyDescent="0.3">
      <c r="A155" s="91">
        <f t="shared" si="68"/>
        <v>21</v>
      </c>
      <c r="B155" s="109" t="s">
        <v>157</v>
      </c>
      <c r="C155" s="109"/>
      <c r="D155" s="110" t="s">
        <v>44</v>
      </c>
      <c r="E155" s="125" t="s">
        <v>156</v>
      </c>
      <c r="F155" s="101" t="s">
        <v>89</v>
      </c>
      <c r="G155" s="101" t="s">
        <v>28</v>
      </c>
      <c r="H155" s="102"/>
      <c r="I155" s="102"/>
      <c r="J155" s="75"/>
      <c r="K155" s="124">
        <v>0.3</v>
      </c>
      <c r="L155" s="124">
        <v>0.8</v>
      </c>
      <c r="M155" s="75">
        <f t="shared" ref="M155" si="73">K155*L155</f>
        <v>0.24</v>
      </c>
      <c r="N155" s="75">
        <f>M155-(J154*Q154)-(J153*Q153)-(J152*Q152)</f>
        <v>0.21007187499999999</v>
      </c>
      <c r="O155" s="126">
        <v>1</v>
      </c>
      <c r="P155" s="21">
        <v>180</v>
      </c>
      <c r="Q155" s="126">
        <v>1</v>
      </c>
      <c r="R155" s="16">
        <f t="shared" si="67"/>
        <v>180</v>
      </c>
      <c r="S155" s="24" t="s">
        <v>49</v>
      </c>
      <c r="T155" s="24"/>
      <c r="U155" s="31" t="s">
        <v>53</v>
      </c>
      <c r="V155" s="35">
        <f>O155*Q155</f>
        <v>1</v>
      </c>
      <c r="W155" t="s">
        <v>211</v>
      </c>
    </row>
    <row r="156" spans="1:23" ht="18" customHeight="1" x14ac:dyDescent="0.3">
      <c r="A156" s="91">
        <f t="shared" si="68"/>
        <v>22</v>
      </c>
      <c r="B156" s="109" t="s">
        <v>157</v>
      </c>
      <c r="C156" s="109"/>
      <c r="D156" s="110" t="s">
        <v>44</v>
      </c>
      <c r="E156" s="125" t="s">
        <v>156</v>
      </c>
      <c r="F156" s="101" t="s">
        <v>147</v>
      </c>
      <c r="G156" s="101" t="s">
        <v>16</v>
      </c>
      <c r="H156" s="124" t="s">
        <v>13</v>
      </c>
      <c r="I156" s="102"/>
      <c r="J156" s="74">
        <v>1.9625000000000003E-3</v>
      </c>
      <c r="K156" s="102"/>
      <c r="L156" s="102"/>
      <c r="M156" s="75"/>
      <c r="N156" s="75"/>
      <c r="O156" s="126">
        <v>2</v>
      </c>
      <c r="P156" s="21"/>
      <c r="Q156" s="126">
        <v>2</v>
      </c>
      <c r="R156" s="16">
        <f t="shared" si="67"/>
        <v>0</v>
      </c>
      <c r="S156" s="24" t="s">
        <v>48</v>
      </c>
      <c r="T156" s="24"/>
      <c r="U156" s="31" t="s">
        <v>53</v>
      </c>
      <c r="V156"/>
      <c r="W156" t="s">
        <v>211</v>
      </c>
    </row>
    <row r="157" spans="1:23" ht="18" customHeight="1" x14ac:dyDescent="0.3">
      <c r="A157" s="91">
        <f t="shared" si="68"/>
        <v>23</v>
      </c>
      <c r="B157" s="109" t="s">
        <v>157</v>
      </c>
      <c r="C157" s="109"/>
      <c r="D157" s="110" t="s">
        <v>44</v>
      </c>
      <c r="E157" s="125" t="s">
        <v>156</v>
      </c>
      <c r="F157" s="101" t="s">
        <v>147</v>
      </c>
      <c r="G157" s="101" t="s">
        <v>31</v>
      </c>
      <c r="H157" s="124" t="s">
        <v>13</v>
      </c>
      <c r="I157" s="102"/>
      <c r="J157" s="74">
        <v>1.9625000000000003E-3</v>
      </c>
      <c r="K157" s="102"/>
      <c r="L157" s="102"/>
      <c r="M157" s="75"/>
      <c r="N157" s="75"/>
      <c r="O157" s="126">
        <v>2</v>
      </c>
      <c r="P157" s="21"/>
      <c r="Q157" s="126">
        <v>1</v>
      </c>
      <c r="R157" s="16">
        <f t="shared" si="67"/>
        <v>0</v>
      </c>
      <c r="S157" s="24" t="s">
        <v>48</v>
      </c>
      <c r="T157" s="24"/>
      <c r="U157" s="31" t="s">
        <v>53</v>
      </c>
      <c r="V157"/>
      <c r="W157" t="s">
        <v>211</v>
      </c>
    </row>
    <row r="158" spans="1:23" ht="18" customHeight="1" x14ac:dyDescent="0.3">
      <c r="A158" s="91">
        <f t="shared" si="68"/>
        <v>24</v>
      </c>
      <c r="B158" s="109" t="s">
        <v>157</v>
      </c>
      <c r="C158" s="109"/>
      <c r="D158" s="110" t="s">
        <v>44</v>
      </c>
      <c r="E158" s="125" t="s">
        <v>156</v>
      </c>
      <c r="F158" s="101" t="s">
        <v>147</v>
      </c>
      <c r="G158" s="101" t="s">
        <v>18</v>
      </c>
      <c r="H158" s="124" t="s">
        <v>21</v>
      </c>
      <c r="I158" s="102"/>
      <c r="J158" s="75">
        <v>1.7662499999999998E-2</v>
      </c>
      <c r="K158" s="102"/>
      <c r="L158" s="102"/>
      <c r="M158" s="75"/>
      <c r="N158" s="75"/>
      <c r="O158" s="126">
        <v>2</v>
      </c>
      <c r="P158" s="21"/>
      <c r="Q158" s="126">
        <v>1</v>
      </c>
      <c r="R158" s="16">
        <f t="shared" si="67"/>
        <v>0</v>
      </c>
      <c r="S158" s="24" t="s">
        <v>49</v>
      </c>
      <c r="T158" s="24"/>
      <c r="U158" s="31" t="s">
        <v>53</v>
      </c>
      <c r="V158"/>
      <c r="W158" t="s">
        <v>211</v>
      </c>
    </row>
    <row r="159" spans="1:23" ht="18" customHeight="1" x14ac:dyDescent="0.3">
      <c r="A159" s="91">
        <f t="shared" si="68"/>
        <v>25</v>
      </c>
      <c r="B159" s="109" t="s">
        <v>157</v>
      </c>
      <c r="C159" s="109"/>
      <c r="D159" s="110" t="s">
        <v>44</v>
      </c>
      <c r="E159" s="125" t="s">
        <v>156</v>
      </c>
      <c r="F159" s="101" t="s">
        <v>147</v>
      </c>
      <c r="G159" s="101" t="s">
        <v>25</v>
      </c>
      <c r="H159" s="124" t="s">
        <v>19</v>
      </c>
      <c r="I159" s="102"/>
      <c r="J159" s="77">
        <v>4.9062500000000007E-4</v>
      </c>
      <c r="K159" s="102"/>
      <c r="L159" s="102"/>
      <c r="M159" s="75"/>
      <c r="N159" s="75"/>
      <c r="O159" s="126">
        <v>2</v>
      </c>
      <c r="P159" s="21"/>
      <c r="Q159" s="126">
        <v>5</v>
      </c>
      <c r="R159" s="16">
        <f t="shared" si="67"/>
        <v>0</v>
      </c>
      <c r="S159" s="24" t="s">
        <v>48</v>
      </c>
      <c r="T159" s="24"/>
      <c r="U159" s="31" t="s">
        <v>53</v>
      </c>
      <c r="V159"/>
      <c r="W159" t="s">
        <v>211</v>
      </c>
    </row>
    <row r="160" spans="1:23" ht="18" customHeight="1" x14ac:dyDescent="0.3">
      <c r="A160" s="91">
        <f t="shared" si="68"/>
        <v>26</v>
      </c>
      <c r="B160" s="109" t="s">
        <v>157</v>
      </c>
      <c r="C160" s="109"/>
      <c r="D160" s="110" t="s">
        <v>44</v>
      </c>
      <c r="E160" s="125" t="s">
        <v>156</v>
      </c>
      <c r="F160" s="101" t="s">
        <v>147</v>
      </c>
      <c r="G160" s="101" t="s">
        <v>28</v>
      </c>
      <c r="H160" s="102"/>
      <c r="I160" s="102"/>
      <c r="J160" s="75"/>
      <c r="K160" s="124">
        <v>0.4</v>
      </c>
      <c r="L160" s="124">
        <v>0.6</v>
      </c>
      <c r="M160" s="75">
        <f t="shared" ref="M160" si="74">K160*L160</f>
        <v>0.24</v>
      </c>
      <c r="N160" s="75">
        <f>M160-(J159*Q159)-(J158*Q158)-(J157*Q157)-(J156*Q156)</f>
        <v>0.21399687499999998</v>
      </c>
      <c r="O160" s="126">
        <v>2</v>
      </c>
      <c r="P160" s="21">
        <v>180</v>
      </c>
      <c r="Q160" s="126">
        <v>1</v>
      </c>
      <c r="R160" s="16">
        <f t="shared" si="67"/>
        <v>360</v>
      </c>
      <c r="S160" s="24" t="s">
        <v>49</v>
      </c>
      <c r="T160" s="24"/>
      <c r="U160" s="31" t="s">
        <v>53</v>
      </c>
      <c r="V160" s="35">
        <f>O160*Q160</f>
        <v>2</v>
      </c>
      <c r="W160" t="s">
        <v>211</v>
      </c>
    </row>
    <row r="161" spans="1:34" ht="18" customHeight="1" x14ac:dyDescent="0.3">
      <c r="A161" s="91">
        <f t="shared" si="68"/>
        <v>27</v>
      </c>
      <c r="B161" s="109" t="s">
        <v>157</v>
      </c>
      <c r="C161" s="109"/>
      <c r="D161" s="110" t="s">
        <v>44</v>
      </c>
      <c r="E161" s="125" t="s">
        <v>156</v>
      </c>
      <c r="F161" s="101" t="s">
        <v>79</v>
      </c>
      <c r="G161" s="101" t="s">
        <v>18</v>
      </c>
      <c r="H161" s="124" t="s">
        <v>21</v>
      </c>
      <c r="I161" s="102"/>
      <c r="J161" s="75">
        <v>1.7662499999999998E-2</v>
      </c>
      <c r="K161" s="102"/>
      <c r="L161" s="102"/>
      <c r="M161" s="75"/>
      <c r="N161" s="75"/>
      <c r="O161" s="126">
        <v>2</v>
      </c>
      <c r="P161" s="21"/>
      <c r="Q161" s="126">
        <v>1</v>
      </c>
      <c r="R161" s="16">
        <f t="shared" si="67"/>
        <v>0</v>
      </c>
      <c r="S161" s="24" t="s">
        <v>49</v>
      </c>
      <c r="T161" s="24"/>
      <c r="U161" s="31" t="s">
        <v>53</v>
      </c>
      <c r="V161"/>
      <c r="W161" t="s">
        <v>211</v>
      </c>
    </row>
    <row r="162" spans="1:34" ht="18" customHeight="1" x14ac:dyDescent="0.3">
      <c r="A162" s="91">
        <f t="shared" si="68"/>
        <v>28</v>
      </c>
      <c r="B162" s="109" t="s">
        <v>157</v>
      </c>
      <c r="C162" s="109"/>
      <c r="D162" s="110" t="s">
        <v>44</v>
      </c>
      <c r="E162" s="125" t="s">
        <v>156</v>
      </c>
      <c r="F162" s="101" t="s">
        <v>79</v>
      </c>
      <c r="G162" s="101" t="s">
        <v>28</v>
      </c>
      <c r="H162" s="102"/>
      <c r="I162" s="102"/>
      <c r="J162" s="75"/>
      <c r="K162" s="124">
        <v>0.3</v>
      </c>
      <c r="L162" s="124">
        <v>0.3</v>
      </c>
      <c r="M162" s="75">
        <f t="shared" ref="M162" si="75">K162*L162</f>
        <v>0.09</v>
      </c>
      <c r="N162" s="75">
        <f>M162-(J161*Q161)</f>
        <v>7.2337499999999999E-2</v>
      </c>
      <c r="O162" s="126">
        <v>2</v>
      </c>
      <c r="P162" s="21">
        <v>95</v>
      </c>
      <c r="Q162" s="126">
        <v>1</v>
      </c>
      <c r="R162" s="16">
        <f t="shared" si="67"/>
        <v>190</v>
      </c>
      <c r="S162" s="24" t="s">
        <v>49</v>
      </c>
      <c r="T162" s="24"/>
      <c r="U162" s="31" t="s">
        <v>53</v>
      </c>
      <c r="V162" s="35">
        <f>O162*Q162</f>
        <v>2</v>
      </c>
      <c r="W162" t="s">
        <v>211</v>
      </c>
    </row>
    <row r="163" spans="1:34" ht="18" customHeight="1" x14ac:dyDescent="0.3">
      <c r="A163" s="105"/>
      <c r="B163" s="103"/>
      <c r="C163" s="103"/>
      <c r="D163" s="103"/>
      <c r="E163" s="103"/>
      <c r="F163" s="113"/>
      <c r="G163" s="103"/>
      <c r="H163" s="104"/>
      <c r="I163" s="105"/>
      <c r="J163" s="105"/>
      <c r="K163" s="104"/>
      <c r="L163" s="105"/>
      <c r="M163" s="105"/>
      <c r="N163" s="114"/>
      <c r="T163" s="34"/>
      <c r="V163"/>
    </row>
    <row r="164" spans="1:34" ht="18" customHeight="1" x14ac:dyDescent="0.3">
      <c r="A164" s="115" t="s">
        <v>158</v>
      </c>
      <c r="B164" s="103"/>
      <c r="C164" s="103"/>
      <c r="D164" s="103"/>
      <c r="E164" s="103"/>
      <c r="F164" s="113"/>
      <c r="G164" s="103"/>
      <c r="H164" s="104"/>
      <c r="I164" s="105"/>
      <c r="J164" s="105"/>
      <c r="K164" s="104"/>
      <c r="L164" s="105"/>
      <c r="M164" s="105"/>
      <c r="N164" s="114"/>
      <c r="T164" s="34"/>
      <c r="V164"/>
    </row>
    <row r="165" spans="1:34" ht="18" customHeight="1" x14ac:dyDescent="0.3">
      <c r="A165" s="91">
        <v>1</v>
      </c>
      <c r="B165" s="109" t="s">
        <v>159</v>
      </c>
      <c r="C165" s="109"/>
      <c r="D165" s="110" t="s">
        <v>160</v>
      </c>
      <c r="E165" s="125" t="s">
        <v>161</v>
      </c>
      <c r="F165" s="101" t="s">
        <v>162</v>
      </c>
      <c r="G165" s="101" t="s">
        <v>15</v>
      </c>
      <c r="H165" s="124">
        <v>1.7</v>
      </c>
      <c r="I165" s="124">
        <v>2</v>
      </c>
      <c r="J165" s="75">
        <f t="shared" ref="J165" si="76">H165*I165</f>
        <v>3.4</v>
      </c>
      <c r="K165" s="102"/>
      <c r="L165" s="102"/>
      <c r="M165" s="75"/>
      <c r="N165" s="75"/>
      <c r="O165" s="126">
        <v>2</v>
      </c>
      <c r="P165" s="21"/>
      <c r="Q165" s="126">
        <v>1</v>
      </c>
      <c r="R165" s="16">
        <f>O165*P165*Q165*J165</f>
        <v>0</v>
      </c>
      <c r="S165" s="24" t="s">
        <v>49</v>
      </c>
      <c r="T165" s="24"/>
      <c r="U165" s="31" t="s">
        <v>64</v>
      </c>
      <c r="V165"/>
      <c r="W165" t="s">
        <v>211</v>
      </c>
    </row>
    <row r="166" spans="1:34" ht="18" customHeight="1" x14ac:dyDescent="0.3">
      <c r="A166" s="91">
        <f t="shared" ref="A166:A187" si="77">A165+1</f>
        <v>2</v>
      </c>
      <c r="B166" s="109" t="s">
        <v>159</v>
      </c>
      <c r="C166" s="109"/>
      <c r="D166" s="110" t="s">
        <v>160</v>
      </c>
      <c r="E166" s="125" t="s">
        <v>161</v>
      </c>
      <c r="F166" s="101" t="s">
        <v>162</v>
      </c>
      <c r="G166" s="101" t="s">
        <v>28</v>
      </c>
      <c r="H166" s="102"/>
      <c r="I166" s="102"/>
      <c r="J166" s="75"/>
      <c r="K166" s="124">
        <v>2.2000000000000002</v>
      </c>
      <c r="L166" s="124">
        <v>2.7</v>
      </c>
      <c r="M166" s="75">
        <f t="shared" ref="M166" si="78">K166*L166</f>
        <v>5.9400000000000013</v>
      </c>
      <c r="N166" s="75">
        <f>M166-(J165*Q165)</f>
        <v>2.5400000000000014</v>
      </c>
      <c r="O166" s="126">
        <v>2</v>
      </c>
      <c r="P166" s="21">
        <v>450</v>
      </c>
      <c r="Q166" s="126">
        <v>1</v>
      </c>
      <c r="R166" s="16">
        <f>O166*P166*Q166*N166</f>
        <v>2286.0000000000014</v>
      </c>
      <c r="S166" s="24" t="s">
        <v>49</v>
      </c>
      <c r="T166" s="24"/>
      <c r="U166" s="31" t="s">
        <v>64</v>
      </c>
      <c r="V166" s="35">
        <f>O166*Q166*N166</f>
        <v>5.0800000000000027</v>
      </c>
      <c r="W166" t="s">
        <v>211</v>
      </c>
    </row>
    <row r="167" spans="1:34" ht="18" customHeight="1" x14ac:dyDescent="0.3">
      <c r="A167" s="91">
        <f t="shared" si="77"/>
        <v>3</v>
      </c>
      <c r="B167" s="109" t="s">
        <v>159</v>
      </c>
      <c r="C167" s="109"/>
      <c r="D167" s="110" t="s">
        <v>160</v>
      </c>
      <c r="E167" s="125" t="s">
        <v>161</v>
      </c>
      <c r="F167" s="101" t="s">
        <v>162</v>
      </c>
      <c r="G167" s="101" t="s">
        <v>15</v>
      </c>
      <c r="H167" s="124">
        <v>1.7</v>
      </c>
      <c r="I167" s="124">
        <v>2</v>
      </c>
      <c r="J167" s="75">
        <f t="shared" ref="J167" si="79">H167*I167</f>
        <v>3.4</v>
      </c>
      <c r="K167" s="102"/>
      <c r="L167" s="102"/>
      <c r="M167" s="75"/>
      <c r="N167" s="75"/>
      <c r="O167" s="126">
        <v>2</v>
      </c>
      <c r="P167" s="21"/>
      <c r="Q167" s="126">
        <v>1</v>
      </c>
      <c r="R167" s="16">
        <f>O167*P167*Q167*J167</f>
        <v>0</v>
      </c>
      <c r="S167" s="24" t="s">
        <v>49</v>
      </c>
      <c r="T167" s="24"/>
      <c r="U167" s="31" t="s">
        <v>64</v>
      </c>
      <c r="V167"/>
      <c r="W167" t="s">
        <v>211</v>
      </c>
    </row>
    <row r="168" spans="1:34" ht="18" customHeight="1" x14ac:dyDescent="0.3">
      <c r="A168" s="91">
        <f t="shared" si="77"/>
        <v>4</v>
      </c>
      <c r="B168" s="109" t="s">
        <v>159</v>
      </c>
      <c r="C168" s="109"/>
      <c r="D168" s="110" t="s">
        <v>160</v>
      </c>
      <c r="E168" s="125" t="s">
        <v>161</v>
      </c>
      <c r="F168" s="101" t="s">
        <v>162</v>
      </c>
      <c r="G168" s="101" t="s">
        <v>28</v>
      </c>
      <c r="H168" s="102"/>
      <c r="I168" s="102"/>
      <c r="J168" s="75"/>
      <c r="K168" s="124">
        <v>2.15</v>
      </c>
      <c r="L168" s="124">
        <v>2.8</v>
      </c>
      <c r="M168" s="75">
        <f t="shared" ref="M168" si="80">K168*L168</f>
        <v>6.02</v>
      </c>
      <c r="N168" s="75">
        <f t="shared" ref="N168" si="81">M168-(J167*Q167)</f>
        <v>2.6199999999999997</v>
      </c>
      <c r="O168" s="126">
        <v>2</v>
      </c>
      <c r="P168" s="21">
        <v>450</v>
      </c>
      <c r="Q168" s="126">
        <v>1</v>
      </c>
      <c r="R168" s="16">
        <f>O168*P168*Q168*N168</f>
        <v>2357.9999999999995</v>
      </c>
      <c r="S168" s="24" t="s">
        <v>49</v>
      </c>
      <c r="T168" s="24"/>
      <c r="U168" s="31" t="s">
        <v>64</v>
      </c>
      <c r="V168" s="35">
        <f>O168*Q168*N168</f>
        <v>5.2399999999999993</v>
      </c>
      <c r="W168" t="s">
        <v>211</v>
      </c>
      <c r="AH168">
        <f>SUBTOTAL(9,R166:R168)</f>
        <v>4644.0000000000009</v>
      </c>
    </row>
    <row r="169" spans="1:34" ht="18" customHeight="1" x14ac:dyDescent="0.3">
      <c r="A169" s="91">
        <f t="shared" si="77"/>
        <v>5</v>
      </c>
      <c r="B169" s="109" t="s">
        <v>159</v>
      </c>
      <c r="C169" s="109"/>
      <c r="D169" s="110" t="s">
        <v>160</v>
      </c>
      <c r="E169" s="125" t="s">
        <v>161</v>
      </c>
      <c r="F169" s="101" t="s">
        <v>162</v>
      </c>
      <c r="G169" s="101" t="s">
        <v>15</v>
      </c>
      <c r="H169" s="124">
        <v>1.7</v>
      </c>
      <c r="I169" s="124">
        <v>2</v>
      </c>
      <c r="J169" s="75">
        <f t="shared" ref="J169" si="82">H169*I169</f>
        <v>3.4</v>
      </c>
      <c r="K169" s="102"/>
      <c r="L169" s="102"/>
      <c r="M169" s="75"/>
      <c r="N169" s="75"/>
      <c r="O169" s="126">
        <v>2</v>
      </c>
      <c r="P169" s="21"/>
      <c r="Q169" s="126">
        <v>1</v>
      </c>
      <c r="R169" s="16">
        <f>O169*P169*Q169*J169</f>
        <v>0</v>
      </c>
      <c r="S169" s="24" t="s">
        <v>49</v>
      </c>
      <c r="T169" s="24"/>
      <c r="U169" s="31" t="s">
        <v>64</v>
      </c>
      <c r="V169"/>
      <c r="W169" t="s">
        <v>211</v>
      </c>
    </row>
    <row r="170" spans="1:34" ht="18" customHeight="1" x14ac:dyDescent="0.3">
      <c r="A170" s="91">
        <f t="shared" si="77"/>
        <v>6</v>
      </c>
      <c r="B170" s="109" t="s">
        <v>159</v>
      </c>
      <c r="C170" s="109"/>
      <c r="D170" s="110" t="s">
        <v>160</v>
      </c>
      <c r="E170" s="125" t="s">
        <v>161</v>
      </c>
      <c r="F170" s="101" t="s">
        <v>162</v>
      </c>
      <c r="G170" s="101" t="s">
        <v>28</v>
      </c>
      <c r="H170" s="102"/>
      <c r="I170" s="102"/>
      <c r="J170" s="75"/>
      <c r="K170" s="124">
        <v>1.9</v>
      </c>
      <c r="L170" s="124">
        <v>2.15</v>
      </c>
      <c r="M170" s="75">
        <f t="shared" ref="M170" si="83">K170*L170</f>
        <v>4.085</v>
      </c>
      <c r="N170" s="75">
        <f t="shared" ref="N170" si="84">M170-(J169*Q169)</f>
        <v>0.68500000000000005</v>
      </c>
      <c r="O170" s="126">
        <v>2</v>
      </c>
      <c r="P170" s="21">
        <v>400</v>
      </c>
      <c r="Q170" s="126">
        <v>1</v>
      </c>
      <c r="R170" s="16">
        <f>O170*P170*Q170</f>
        <v>800</v>
      </c>
      <c r="S170" s="24" t="s">
        <v>49</v>
      </c>
      <c r="T170" s="24"/>
      <c r="U170" s="31" t="s">
        <v>64</v>
      </c>
      <c r="V170" s="35">
        <f>O170*Q170</f>
        <v>2</v>
      </c>
      <c r="W170" t="s">
        <v>211</v>
      </c>
    </row>
    <row r="171" spans="1:34" ht="18" customHeight="1" x14ac:dyDescent="0.3">
      <c r="A171" s="91">
        <f t="shared" si="77"/>
        <v>7</v>
      </c>
      <c r="B171" s="109" t="s">
        <v>159</v>
      </c>
      <c r="C171" s="109"/>
      <c r="D171" s="110" t="s">
        <v>160</v>
      </c>
      <c r="E171" s="125" t="s">
        <v>161</v>
      </c>
      <c r="F171" s="101" t="s">
        <v>162</v>
      </c>
      <c r="G171" s="101" t="s">
        <v>15</v>
      </c>
      <c r="H171" s="124">
        <v>0.75</v>
      </c>
      <c r="I171" s="124">
        <v>2</v>
      </c>
      <c r="J171" s="75">
        <f t="shared" ref="J171" si="85">H171*I171</f>
        <v>1.5</v>
      </c>
      <c r="K171" s="102"/>
      <c r="L171" s="102"/>
      <c r="M171" s="75"/>
      <c r="N171" s="75"/>
      <c r="O171" s="126">
        <v>2</v>
      </c>
      <c r="P171" s="21"/>
      <c r="Q171" s="126">
        <v>1</v>
      </c>
      <c r="R171" s="16">
        <f>O171*P171*Q171*J171</f>
        <v>0</v>
      </c>
      <c r="S171" s="24" t="s">
        <v>49</v>
      </c>
      <c r="T171" s="24"/>
      <c r="U171" s="31" t="s">
        <v>64</v>
      </c>
      <c r="V171"/>
      <c r="W171" t="s">
        <v>211</v>
      </c>
    </row>
    <row r="172" spans="1:34" ht="18" customHeight="1" x14ac:dyDescent="0.3">
      <c r="A172" s="91">
        <f t="shared" si="77"/>
        <v>8</v>
      </c>
      <c r="B172" s="109" t="s">
        <v>159</v>
      </c>
      <c r="C172" s="109"/>
      <c r="D172" s="110" t="s">
        <v>160</v>
      </c>
      <c r="E172" s="125" t="s">
        <v>161</v>
      </c>
      <c r="F172" s="101" t="s">
        <v>162</v>
      </c>
      <c r="G172" s="101" t="s">
        <v>28</v>
      </c>
      <c r="H172" s="102"/>
      <c r="I172" s="102"/>
      <c r="J172" s="75"/>
      <c r="K172" s="124">
        <v>0.9</v>
      </c>
      <c r="L172" s="124">
        <v>2.1</v>
      </c>
      <c r="M172" s="75">
        <f t="shared" ref="M172" si="86">K172*L172</f>
        <v>1.8900000000000001</v>
      </c>
      <c r="N172" s="75">
        <f t="shared" ref="N172" si="87">M172-(J171*Q171)</f>
        <v>0.39000000000000012</v>
      </c>
      <c r="O172" s="126">
        <v>2</v>
      </c>
      <c r="P172" s="21">
        <v>310</v>
      </c>
      <c r="Q172" s="126">
        <v>1</v>
      </c>
      <c r="R172" s="16">
        <f>O172*P172*Q172</f>
        <v>620</v>
      </c>
      <c r="S172" s="24" t="s">
        <v>49</v>
      </c>
      <c r="T172" s="24"/>
      <c r="U172" s="31" t="s">
        <v>64</v>
      </c>
      <c r="V172" s="35">
        <f>O172*Q172</f>
        <v>2</v>
      </c>
      <c r="W172" t="s">
        <v>211</v>
      </c>
    </row>
    <row r="173" spans="1:34" ht="18" customHeight="1" x14ac:dyDescent="0.3">
      <c r="A173" s="91">
        <f t="shared" si="77"/>
        <v>9</v>
      </c>
      <c r="B173" s="109" t="s">
        <v>159</v>
      </c>
      <c r="C173" s="109"/>
      <c r="D173" s="110" t="s">
        <v>160</v>
      </c>
      <c r="E173" s="125" t="s">
        <v>161</v>
      </c>
      <c r="F173" s="101" t="s">
        <v>162</v>
      </c>
      <c r="G173" s="101" t="s">
        <v>15</v>
      </c>
      <c r="H173" s="124">
        <v>0.75</v>
      </c>
      <c r="I173" s="124">
        <v>2</v>
      </c>
      <c r="J173" s="75">
        <f t="shared" ref="J173" si="88">H173*I173</f>
        <v>1.5</v>
      </c>
      <c r="K173" s="102"/>
      <c r="L173" s="102"/>
      <c r="M173" s="75"/>
      <c r="N173" s="75"/>
      <c r="O173" s="126">
        <v>2</v>
      </c>
      <c r="P173" s="21"/>
      <c r="Q173" s="126">
        <v>1</v>
      </c>
      <c r="R173" s="16">
        <f>O173*P173*Q173*J173</f>
        <v>0</v>
      </c>
      <c r="S173" s="24" t="s">
        <v>49</v>
      </c>
      <c r="T173" s="24"/>
      <c r="U173" s="31" t="s">
        <v>64</v>
      </c>
      <c r="V173"/>
      <c r="W173" t="s">
        <v>211</v>
      </c>
    </row>
    <row r="174" spans="1:34" ht="18" customHeight="1" x14ac:dyDescent="0.3">
      <c r="A174" s="91">
        <f t="shared" si="77"/>
        <v>10</v>
      </c>
      <c r="B174" s="109" t="s">
        <v>159</v>
      </c>
      <c r="C174" s="109"/>
      <c r="D174" s="110" t="s">
        <v>160</v>
      </c>
      <c r="E174" s="125" t="s">
        <v>161</v>
      </c>
      <c r="F174" s="101" t="s">
        <v>162</v>
      </c>
      <c r="G174" s="101" t="s">
        <v>28</v>
      </c>
      <c r="H174" s="102"/>
      <c r="I174" s="102"/>
      <c r="J174" s="75"/>
      <c r="K174" s="124">
        <v>0.9</v>
      </c>
      <c r="L174" s="124">
        <v>2.15</v>
      </c>
      <c r="M174" s="75">
        <f t="shared" ref="M174" si="89">K174*L174</f>
        <v>1.9350000000000001</v>
      </c>
      <c r="N174" s="75">
        <f t="shared" ref="N174" si="90">M174-(J173*Q173)</f>
        <v>0.43500000000000005</v>
      </c>
      <c r="O174" s="126">
        <v>2</v>
      </c>
      <c r="P174" s="21">
        <v>310</v>
      </c>
      <c r="Q174" s="126">
        <v>1</v>
      </c>
      <c r="R174" s="16">
        <f>O174*P174*Q174</f>
        <v>620</v>
      </c>
      <c r="S174" s="24" t="s">
        <v>49</v>
      </c>
      <c r="T174" s="24"/>
      <c r="U174" s="31" t="s">
        <v>64</v>
      </c>
      <c r="V174" s="35">
        <f>O174*Q174</f>
        <v>2</v>
      </c>
      <c r="W174" t="s">
        <v>211</v>
      </c>
    </row>
    <row r="175" spans="1:34" ht="18" customHeight="1" x14ac:dyDescent="0.3">
      <c r="A175" s="91">
        <f t="shared" si="77"/>
        <v>11</v>
      </c>
      <c r="B175" s="109" t="s">
        <v>159</v>
      </c>
      <c r="C175" s="109"/>
      <c r="D175" s="110" t="s">
        <v>160</v>
      </c>
      <c r="E175" s="125" t="s">
        <v>161</v>
      </c>
      <c r="F175" s="101" t="s">
        <v>163</v>
      </c>
      <c r="G175" s="101" t="s">
        <v>15</v>
      </c>
      <c r="H175" s="124">
        <v>1.5</v>
      </c>
      <c r="I175" s="124">
        <v>1.6</v>
      </c>
      <c r="J175" s="75">
        <f t="shared" ref="J175" si="91">H175*I175</f>
        <v>2.4000000000000004</v>
      </c>
      <c r="K175" s="102"/>
      <c r="L175" s="102"/>
      <c r="M175" s="75"/>
      <c r="N175" s="75"/>
      <c r="O175" s="126">
        <v>1</v>
      </c>
      <c r="P175" s="21"/>
      <c r="Q175" s="126">
        <v>1</v>
      </c>
      <c r="R175" s="16">
        <f>O175*P175*Q175*J175</f>
        <v>0</v>
      </c>
      <c r="S175" s="24" t="s">
        <v>49</v>
      </c>
      <c r="T175" s="24"/>
      <c r="U175" s="31" t="s">
        <v>64</v>
      </c>
      <c r="V175"/>
      <c r="W175" t="s">
        <v>211</v>
      </c>
    </row>
    <row r="176" spans="1:34" ht="18" customHeight="1" x14ac:dyDescent="0.3">
      <c r="A176" s="91">
        <f t="shared" si="77"/>
        <v>12</v>
      </c>
      <c r="B176" s="109" t="s">
        <v>159</v>
      </c>
      <c r="C176" s="109"/>
      <c r="D176" s="110" t="s">
        <v>160</v>
      </c>
      <c r="E176" s="125" t="s">
        <v>161</v>
      </c>
      <c r="F176" s="101" t="s">
        <v>163</v>
      </c>
      <c r="G176" s="101" t="s">
        <v>28</v>
      </c>
      <c r="H176" s="102"/>
      <c r="I176" s="102"/>
      <c r="J176" s="75"/>
      <c r="K176" s="124">
        <v>1.6</v>
      </c>
      <c r="L176" s="124">
        <v>1.7</v>
      </c>
      <c r="M176" s="75">
        <f t="shared" ref="M176" si="92">K176*L176</f>
        <v>2.72</v>
      </c>
      <c r="N176" s="75">
        <f t="shared" ref="N176" si="93">M176-(J175*Q175)</f>
        <v>0.31999999999999984</v>
      </c>
      <c r="O176" s="126">
        <v>1</v>
      </c>
      <c r="P176" s="21">
        <v>245</v>
      </c>
      <c r="Q176" s="126">
        <v>1</v>
      </c>
      <c r="R176" s="16">
        <f>O176*P176*Q176</f>
        <v>245</v>
      </c>
      <c r="S176" s="24" t="s">
        <v>49</v>
      </c>
      <c r="T176" s="24"/>
      <c r="U176" s="31" t="s">
        <v>64</v>
      </c>
      <c r="V176" s="35">
        <f>O176*Q176</f>
        <v>1</v>
      </c>
      <c r="W176" t="s">
        <v>211</v>
      </c>
    </row>
    <row r="177" spans="1:23" ht="18" customHeight="1" x14ac:dyDescent="0.3">
      <c r="A177" s="91">
        <f t="shared" si="77"/>
        <v>13</v>
      </c>
      <c r="B177" s="109" t="s">
        <v>159</v>
      </c>
      <c r="C177" s="109"/>
      <c r="D177" s="110" t="s">
        <v>160</v>
      </c>
      <c r="E177" s="125" t="s">
        <v>161</v>
      </c>
      <c r="F177" s="101" t="s">
        <v>163</v>
      </c>
      <c r="G177" s="101" t="s">
        <v>15</v>
      </c>
      <c r="H177" s="124">
        <v>1.5</v>
      </c>
      <c r="I177" s="124">
        <v>1.6</v>
      </c>
      <c r="J177" s="75">
        <f t="shared" ref="J177" si="94">H177*I177</f>
        <v>2.4000000000000004</v>
      </c>
      <c r="K177" s="102"/>
      <c r="L177" s="102"/>
      <c r="M177" s="75"/>
      <c r="N177" s="75"/>
      <c r="O177" s="126">
        <v>1</v>
      </c>
      <c r="P177" s="21"/>
      <c r="Q177" s="126">
        <v>1</v>
      </c>
      <c r="R177" s="16">
        <f>O177*P177*Q177*J177</f>
        <v>0</v>
      </c>
      <c r="S177" s="24" t="s">
        <v>49</v>
      </c>
      <c r="T177" s="24"/>
      <c r="U177" s="31" t="s">
        <v>64</v>
      </c>
      <c r="V177"/>
      <c r="W177" t="s">
        <v>211</v>
      </c>
    </row>
    <row r="178" spans="1:23" ht="18" customHeight="1" x14ac:dyDescent="0.3">
      <c r="A178" s="91">
        <f t="shared" si="77"/>
        <v>14</v>
      </c>
      <c r="B178" s="109" t="s">
        <v>159</v>
      </c>
      <c r="C178" s="109"/>
      <c r="D178" s="110" t="s">
        <v>160</v>
      </c>
      <c r="E178" s="125" t="s">
        <v>161</v>
      </c>
      <c r="F178" s="101" t="s">
        <v>163</v>
      </c>
      <c r="G178" s="101" t="s">
        <v>28</v>
      </c>
      <c r="H178" s="102"/>
      <c r="I178" s="102"/>
      <c r="J178" s="75"/>
      <c r="K178" s="124">
        <v>1.6</v>
      </c>
      <c r="L178" s="124">
        <v>1.8</v>
      </c>
      <c r="M178" s="75">
        <f t="shared" ref="M178" si="95">K178*L178</f>
        <v>2.8800000000000003</v>
      </c>
      <c r="N178" s="75">
        <f t="shared" ref="N178" si="96">M178-(J177*Q177)</f>
        <v>0.48</v>
      </c>
      <c r="O178" s="126">
        <v>1</v>
      </c>
      <c r="P178" s="21">
        <v>310</v>
      </c>
      <c r="Q178" s="126">
        <v>1</v>
      </c>
      <c r="R178" s="16">
        <f>O178*P178*Q178</f>
        <v>310</v>
      </c>
      <c r="S178" s="24" t="s">
        <v>49</v>
      </c>
      <c r="T178" s="24"/>
      <c r="U178" s="31" t="s">
        <v>64</v>
      </c>
      <c r="V178" s="35">
        <f>O178*Q178</f>
        <v>1</v>
      </c>
      <c r="W178" t="s">
        <v>211</v>
      </c>
    </row>
    <row r="179" spans="1:23" ht="18" customHeight="1" x14ac:dyDescent="0.3">
      <c r="A179" s="91">
        <f t="shared" si="77"/>
        <v>15</v>
      </c>
      <c r="B179" s="109" t="s">
        <v>159</v>
      </c>
      <c r="C179" s="109"/>
      <c r="D179" s="110" t="s">
        <v>160</v>
      </c>
      <c r="E179" s="125" t="s">
        <v>161</v>
      </c>
      <c r="F179" s="101" t="s">
        <v>163</v>
      </c>
      <c r="G179" s="101" t="s">
        <v>27</v>
      </c>
      <c r="H179" s="124" t="s">
        <v>29</v>
      </c>
      <c r="I179" s="102"/>
      <c r="J179" s="75">
        <v>7.8500000000000011E-3</v>
      </c>
      <c r="K179" s="102"/>
      <c r="L179" s="102"/>
      <c r="M179" s="75"/>
      <c r="N179" s="75"/>
      <c r="O179" s="126">
        <v>2</v>
      </c>
      <c r="P179" s="21"/>
      <c r="Q179" s="126">
        <v>1</v>
      </c>
      <c r="R179" s="16">
        <f>O179*P179*Q179</f>
        <v>0</v>
      </c>
      <c r="S179" s="24" t="s">
        <v>49</v>
      </c>
      <c r="T179" s="24"/>
      <c r="U179" s="31" t="s">
        <v>64</v>
      </c>
      <c r="V179"/>
      <c r="W179" t="s">
        <v>211</v>
      </c>
    </row>
    <row r="180" spans="1:23" ht="18" customHeight="1" x14ac:dyDescent="0.3">
      <c r="A180" s="91">
        <f t="shared" si="77"/>
        <v>16</v>
      </c>
      <c r="B180" s="109" t="s">
        <v>159</v>
      </c>
      <c r="C180" s="109"/>
      <c r="D180" s="110" t="s">
        <v>160</v>
      </c>
      <c r="E180" s="125" t="s">
        <v>161</v>
      </c>
      <c r="F180" s="101" t="s">
        <v>163</v>
      </c>
      <c r="G180" s="101" t="s">
        <v>28</v>
      </c>
      <c r="H180" s="102"/>
      <c r="I180" s="102"/>
      <c r="J180" s="75"/>
      <c r="K180" s="124">
        <v>0.25</v>
      </c>
      <c r="L180" s="124">
        <v>0.5</v>
      </c>
      <c r="M180" s="75">
        <f t="shared" ref="M180" si="97">K180*L180</f>
        <v>0.125</v>
      </c>
      <c r="N180" s="75">
        <f>M180-(J179*Q179)</f>
        <v>0.11715</v>
      </c>
      <c r="O180" s="126">
        <v>2</v>
      </c>
      <c r="P180" s="21">
        <v>150</v>
      </c>
      <c r="Q180" s="126">
        <v>1</v>
      </c>
      <c r="R180" s="16">
        <f>O180*P180*Q180</f>
        <v>300</v>
      </c>
      <c r="S180" s="24" t="s">
        <v>49</v>
      </c>
      <c r="T180" s="24"/>
      <c r="U180" s="31" t="s">
        <v>64</v>
      </c>
      <c r="V180" s="35">
        <f>O180*Q180</f>
        <v>2</v>
      </c>
      <c r="W180" t="s">
        <v>211</v>
      </c>
    </row>
    <row r="181" spans="1:23" s="105" customFormat="1" ht="18" customHeight="1" x14ac:dyDescent="0.3">
      <c r="A181" s="91">
        <f t="shared" si="77"/>
        <v>17</v>
      </c>
      <c r="B181" s="109" t="s">
        <v>159</v>
      </c>
      <c r="C181" s="109"/>
      <c r="D181" s="110" t="s">
        <v>160</v>
      </c>
      <c r="E181" s="125" t="s">
        <v>161</v>
      </c>
      <c r="F181" s="101" t="s">
        <v>163</v>
      </c>
      <c r="G181" s="101" t="s">
        <v>27</v>
      </c>
      <c r="H181" s="102" t="s">
        <v>29</v>
      </c>
      <c r="I181" s="102"/>
      <c r="J181" s="75"/>
      <c r="K181" s="102" t="s">
        <v>21</v>
      </c>
      <c r="L181" s="102"/>
      <c r="M181" s="75"/>
      <c r="N181" s="75"/>
      <c r="O181" s="111">
        <v>2</v>
      </c>
      <c r="P181" s="139"/>
      <c r="Q181" s="111">
        <v>5</v>
      </c>
      <c r="R181" s="140">
        <f>O181*P181*Q181</f>
        <v>0</v>
      </c>
      <c r="S181" s="141" t="s">
        <v>51</v>
      </c>
      <c r="T181" s="141"/>
      <c r="U181" s="142" t="s">
        <v>64</v>
      </c>
      <c r="W181" s="105" t="s">
        <v>211</v>
      </c>
    </row>
    <row r="182" spans="1:23" s="105" customFormat="1" ht="18" customHeight="1" x14ac:dyDescent="0.3">
      <c r="A182" s="91">
        <f t="shared" si="77"/>
        <v>18</v>
      </c>
      <c r="B182" s="109" t="s">
        <v>159</v>
      </c>
      <c r="C182" s="109"/>
      <c r="D182" s="110" t="s">
        <v>160</v>
      </c>
      <c r="E182" s="125" t="s">
        <v>161</v>
      </c>
      <c r="F182" s="101" t="s">
        <v>163</v>
      </c>
      <c r="G182" s="101" t="s">
        <v>18</v>
      </c>
      <c r="H182" s="102" t="s">
        <v>13</v>
      </c>
      <c r="I182" s="102"/>
      <c r="J182" s="75"/>
      <c r="K182" s="102" t="s">
        <v>17</v>
      </c>
      <c r="L182" s="102"/>
      <c r="M182" s="75"/>
      <c r="N182" s="75"/>
      <c r="O182" s="111">
        <v>2</v>
      </c>
      <c r="P182" s="139"/>
      <c r="Q182" s="111">
        <v>2</v>
      </c>
      <c r="R182" s="140">
        <f>O182*P182*Q182</f>
        <v>0</v>
      </c>
      <c r="S182" s="141" t="s">
        <v>50</v>
      </c>
      <c r="T182" s="141"/>
      <c r="U182" s="142" t="s">
        <v>64</v>
      </c>
      <c r="W182" s="105" t="s">
        <v>211</v>
      </c>
    </row>
    <row r="183" spans="1:23" ht="18" customHeight="1" x14ac:dyDescent="0.3">
      <c r="A183" s="91">
        <f t="shared" si="77"/>
        <v>19</v>
      </c>
      <c r="B183" s="109" t="s">
        <v>159</v>
      </c>
      <c r="C183" s="109"/>
      <c r="D183" s="110" t="s">
        <v>160</v>
      </c>
      <c r="E183" s="125" t="s">
        <v>161</v>
      </c>
      <c r="F183" s="101" t="s">
        <v>163</v>
      </c>
      <c r="G183" s="101" t="s">
        <v>18</v>
      </c>
      <c r="H183" s="124" t="s">
        <v>13</v>
      </c>
      <c r="I183" s="102"/>
      <c r="J183" s="74">
        <v>1.9625000000000003E-3</v>
      </c>
      <c r="K183" s="102"/>
      <c r="L183" s="102"/>
      <c r="M183" s="75"/>
      <c r="N183" s="75"/>
      <c r="O183" s="126">
        <v>2</v>
      </c>
      <c r="P183" s="21"/>
      <c r="Q183" s="126">
        <v>1</v>
      </c>
      <c r="R183" s="16">
        <f t="shared" ref="R183" si="98">O183*P183*Q183</f>
        <v>0</v>
      </c>
      <c r="S183" s="24" t="s">
        <v>49</v>
      </c>
      <c r="T183" s="24"/>
      <c r="U183" s="31" t="s">
        <v>64</v>
      </c>
      <c r="V183"/>
      <c r="W183" t="s">
        <v>211</v>
      </c>
    </row>
    <row r="184" spans="1:23" ht="18" customHeight="1" x14ac:dyDescent="0.3">
      <c r="A184" s="91">
        <f t="shared" si="77"/>
        <v>20</v>
      </c>
      <c r="B184" s="109" t="s">
        <v>159</v>
      </c>
      <c r="C184" s="109"/>
      <c r="D184" s="110" t="s">
        <v>160</v>
      </c>
      <c r="E184" s="125" t="s">
        <v>161</v>
      </c>
      <c r="F184" s="101" t="s">
        <v>163</v>
      </c>
      <c r="G184" s="101" t="s">
        <v>28</v>
      </c>
      <c r="H184" s="102"/>
      <c r="I184" s="102"/>
      <c r="J184" s="75"/>
      <c r="K184" s="124">
        <v>0.15</v>
      </c>
      <c r="L184" s="124">
        <v>0.2</v>
      </c>
      <c r="M184" s="75">
        <f t="shared" ref="M184" si="99">K184*L184</f>
        <v>0.03</v>
      </c>
      <c r="N184" s="75">
        <f>M184-(J183*Q183)</f>
        <v>2.80375E-2</v>
      </c>
      <c r="O184" s="126">
        <v>2</v>
      </c>
      <c r="P184" s="21">
        <v>50</v>
      </c>
      <c r="Q184" s="126">
        <v>1</v>
      </c>
      <c r="R184" s="16">
        <f>O184*P184*Q184</f>
        <v>100</v>
      </c>
      <c r="S184" s="24" t="s">
        <v>49</v>
      </c>
      <c r="T184" s="24"/>
      <c r="U184" s="31" t="s">
        <v>64</v>
      </c>
      <c r="V184" s="35">
        <f>O184*Q184</f>
        <v>2</v>
      </c>
      <c r="W184" t="s">
        <v>211</v>
      </c>
    </row>
    <row r="185" spans="1:23" ht="18" customHeight="1" x14ac:dyDescent="0.3">
      <c r="A185" s="91">
        <f t="shared" si="77"/>
        <v>21</v>
      </c>
      <c r="B185" s="109" t="s">
        <v>159</v>
      </c>
      <c r="C185" s="109"/>
      <c r="D185" s="110" t="s">
        <v>160</v>
      </c>
      <c r="E185" s="125" t="s">
        <v>161</v>
      </c>
      <c r="F185" s="101" t="s">
        <v>163</v>
      </c>
      <c r="G185" s="101" t="s">
        <v>30</v>
      </c>
      <c r="H185" s="124">
        <v>0.05</v>
      </c>
      <c r="I185" s="124">
        <v>0.3</v>
      </c>
      <c r="J185" s="75">
        <f t="shared" ref="J185:J186" si="100">H185*I185</f>
        <v>1.4999999999999999E-2</v>
      </c>
      <c r="K185" s="102"/>
      <c r="L185" s="102"/>
      <c r="M185" s="75"/>
      <c r="N185" s="75"/>
      <c r="O185" s="126">
        <v>2</v>
      </c>
      <c r="P185" s="21"/>
      <c r="Q185" s="126">
        <v>1</v>
      </c>
      <c r="R185" s="16">
        <f>O185*P185*Q185</f>
        <v>0</v>
      </c>
      <c r="S185" s="24" t="s">
        <v>49</v>
      </c>
      <c r="T185" s="24"/>
      <c r="U185" s="31" t="s">
        <v>64</v>
      </c>
      <c r="V185"/>
      <c r="W185" t="s">
        <v>211</v>
      </c>
    </row>
    <row r="186" spans="1:23" ht="18" customHeight="1" x14ac:dyDescent="0.3">
      <c r="A186" s="91">
        <f t="shared" si="77"/>
        <v>22</v>
      </c>
      <c r="B186" s="109" t="s">
        <v>159</v>
      </c>
      <c r="C186" s="109"/>
      <c r="D186" s="110" t="s">
        <v>160</v>
      </c>
      <c r="E186" s="125" t="s">
        <v>161</v>
      </c>
      <c r="F186" s="101" t="s">
        <v>163</v>
      </c>
      <c r="G186" s="101" t="s">
        <v>32</v>
      </c>
      <c r="H186" s="124">
        <v>0.1</v>
      </c>
      <c r="I186" s="124">
        <v>0.1</v>
      </c>
      <c r="J186" s="75">
        <f t="shared" si="100"/>
        <v>1.0000000000000002E-2</v>
      </c>
      <c r="K186" s="102"/>
      <c r="L186" s="102"/>
      <c r="M186" s="75"/>
      <c r="N186" s="75"/>
      <c r="O186" s="126">
        <v>2</v>
      </c>
      <c r="P186" s="21"/>
      <c r="Q186" s="126">
        <v>1</v>
      </c>
      <c r="R186" s="16">
        <f>O186*P186*Q186</f>
        <v>0</v>
      </c>
      <c r="S186" s="24" t="s">
        <v>49</v>
      </c>
      <c r="T186" s="24"/>
      <c r="U186" s="31" t="s">
        <v>64</v>
      </c>
      <c r="V186"/>
      <c r="W186" t="s">
        <v>211</v>
      </c>
    </row>
    <row r="187" spans="1:23" ht="18" customHeight="1" x14ac:dyDescent="0.3">
      <c r="A187" s="91">
        <f t="shared" si="77"/>
        <v>23</v>
      </c>
      <c r="B187" s="109" t="s">
        <v>159</v>
      </c>
      <c r="C187" s="109"/>
      <c r="D187" s="110" t="s">
        <v>160</v>
      </c>
      <c r="E187" s="125" t="s">
        <v>161</v>
      </c>
      <c r="F187" s="101" t="s">
        <v>163</v>
      </c>
      <c r="G187" s="101" t="s">
        <v>28</v>
      </c>
      <c r="H187" s="102"/>
      <c r="I187" s="102"/>
      <c r="J187" s="74"/>
      <c r="K187" s="124">
        <v>0.4</v>
      </c>
      <c r="L187" s="124">
        <v>0.5</v>
      </c>
      <c r="M187" s="75">
        <f t="shared" ref="M187" si="101">K187*L187</f>
        <v>0.2</v>
      </c>
      <c r="N187" s="75">
        <f>M187-(J186*Q186)-(J185*Q185)</f>
        <v>0.17499999999999999</v>
      </c>
      <c r="O187" s="126">
        <v>2</v>
      </c>
      <c r="P187" s="21">
        <v>180</v>
      </c>
      <c r="Q187" s="126">
        <v>1</v>
      </c>
      <c r="R187" s="16">
        <f>O187*P187*Q187</f>
        <v>360</v>
      </c>
      <c r="S187" s="24" t="s">
        <v>49</v>
      </c>
      <c r="T187" s="24"/>
      <c r="U187" s="31" t="s">
        <v>64</v>
      </c>
      <c r="V187" s="35">
        <f>O187*Q187</f>
        <v>2</v>
      </c>
      <c r="W187" t="s">
        <v>211</v>
      </c>
    </row>
    <row r="188" spans="1:23" ht="18" customHeight="1" x14ac:dyDescent="0.3">
      <c r="A188" s="105"/>
      <c r="B188" s="105"/>
      <c r="C188" s="105"/>
      <c r="D188" s="103"/>
      <c r="E188" s="103"/>
      <c r="F188" s="113"/>
      <c r="G188" s="103"/>
      <c r="H188" s="104"/>
      <c r="I188" s="105"/>
      <c r="J188" s="105"/>
      <c r="K188" s="104"/>
      <c r="L188" s="105"/>
      <c r="M188" s="105"/>
      <c r="N188" s="114"/>
      <c r="T188" s="34"/>
      <c r="U188" s="31" t="s">
        <v>164</v>
      </c>
      <c r="V188"/>
      <c r="W188" t="s">
        <v>211</v>
      </c>
    </row>
    <row r="189" spans="1:23" ht="18" customHeight="1" x14ac:dyDescent="0.3">
      <c r="A189" s="115" t="s">
        <v>165</v>
      </c>
      <c r="B189" s="116"/>
      <c r="C189" s="116"/>
      <c r="D189" s="103"/>
      <c r="E189" s="103"/>
      <c r="F189" s="113"/>
      <c r="G189" s="103"/>
      <c r="H189" s="104"/>
      <c r="I189" s="105"/>
      <c r="J189" s="105"/>
      <c r="K189" s="104"/>
      <c r="L189" s="105"/>
      <c r="M189" s="105"/>
      <c r="N189" s="114"/>
      <c r="T189" s="34"/>
      <c r="U189" s="31" t="s">
        <v>164</v>
      </c>
      <c r="V189"/>
      <c r="W189" t="s">
        <v>211</v>
      </c>
    </row>
    <row r="190" spans="1:23" ht="18" customHeight="1" x14ac:dyDescent="0.3">
      <c r="A190" s="91">
        <v>1</v>
      </c>
      <c r="B190" s="117" t="s">
        <v>166</v>
      </c>
      <c r="C190" s="117"/>
      <c r="D190" s="110" t="s">
        <v>167</v>
      </c>
      <c r="E190" s="125" t="s">
        <v>168</v>
      </c>
      <c r="F190" s="101" t="s">
        <v>88</v>
      </c>
      <c r="G190" s="101" t="s">
        <v>32</v>
      </c>
      <c r="H190" s="124">
        <v>0.1</v>
      </c>
      <c r="I190" s="124">
        <v>0.1</v>
      </c>
      <c r="J190" s="75">
        <f t="shared" ref="J190:J192" si="102">H190*I190</f>
        <v>1.0000000000000002E-2</v>
      </c>
      <c r="K190" s="102"/>
      <c r="L190" s="102"/>
      <c r="M190" s="75"/>
      <c r="N190" s="75"/>
      <c r="O190" s="126">
        <v>2</v>
      </c>
      <c r="P190" s="21"/>
      <c r="Q190" s="126">
        <v>3</v>
      </c>
      <c r="R190" s="16">
        <f t="shared" ref="R190:R233" si="103">O190*P190*Q190</f>
        <v>0</v>
      </c>
      <c r="S190" s="24"/>
      <c r="T190" s="24"/>
      <c r="U190" s="31" t="s">
        <v>164</v>
      </c>
      <c r="V190"/>
      <c r="W190" t="s">
        <v>211</v>
      </c>
    </row>
    <row r="191" spans="1:23" ht="18" customHeight="1" x14ac:dyDescent="0.3">
      <c r="A191" s="91">
        <f t="shared" ref="A191:A233" si="104">A190+1</f>
        <v>2</v>
      </c>
      <c r="B191" s="117" t="s">
        <v>166</v>
      </c>
      <c r="C191" s="117"/>
      <c r="D191" s="110" t="s">
        <v>167</v>
      </c>
      <c r="E191" s="125" t="s">
        <v>168</v>
      </c>
      <c r="F191" s="101" t="s">
        <v>88</v>
      </c>
      <c r="G191" s="101" t="s">
        <v>32</v>
      </c>
      <c r="H191" s="124">
        <v>0.05</v>
      </c>
      <c r="I191" s="124">
        <v>0.2</v>
      </c>
      <c r="J191" s="75">
        <f t="shared" si="102"/>
        <v>1.0000000000000002E-2</v>
      </c>
      <c r="K191" s="102"/>
      <c r="L191" s="102"/>
      <c r="M191" s="75"/>
      <c r="N191" s="75"/>
      <c r="O191" s="126">
        <v>2</v>
      </c>
      <c r="P191" s="21"/>
      <c r="Q191" s="126">
        <v>2</v>
      </c>
      <c r="R191" s="16">
        <f t="shared" si="103"/>
        <v>0</v>
      </c>
      <c r="S191" s="24"/>
      <c r="T191" s="24"/>
      <c r="U191" s="31" t="s">
        <v>164</v>
      </c>
      <c r="V191"/>
      <c r="W191" t="s">
        <v>211</v>
      </c>
    </row>
    <row r="192" spans="1:23" ht="18" customHeight="1" x14ac:dyDescent="0.3">
      <c r="A192" s="91">
        <f t="shared" si="104"/>
        <v>3</v>
      </c>
      <c r="B192" s="117" t="s">
        <v>166</v>
      </c>
      <c r="C192" s="117"/>
      <c r="D192" s="110" t="s">
        <v>167</v>
      </c>
      <c r="E192" s="125" t="s">
        <v>168</v>
      </c>
      <c r="F192" s="101" t="s">
        <v>88</v>
      </c>
      <c r="G192" s="101" t="s">
        <v>30</v>
      </c>
      <c r="H192" s="124">
        <v>0.05</v>
      </c>
      <c r="I192" s="124">
        <v>0.2</v>
      </c>
      <c r="J192" s="75">
        <f t="shared" si="102"/>
        <v>1.0000000000000002E-2</v>
      </c>
      <c r="K192" s="102"/>
      <c r="L192" s="102"/>
      <c r="M192" s="75"/>
      <c r="N192" s="75"/>
      <c r="O192" s="126">
        <v>2</v>
      </c>
      <c r="P192" s="21"/>
      <c r="Q192" s="126">
        <v>2</v>
      </c>
      <c r="R192" s="16">
        <f t="shared" si="103"/>
        <v>0</v>
      </c>
      <c r="S192" s="24"/>
      <c r="T192" s="24"/>
      <c r="U192" s="31" t="s">
        <v>164</v>
      </c>
      <c r="V192"/>
      <c r="W192" t="s">
        <v>211</v>
      </c>
    </row>
    <row r="193" spans="1:35" ht="18" customHeight="1" x14ac:dyDescent="0.3">
      <c r="A193" s="91">
        <f t="shared" si="104"/>
        <v>4</v>
      </c>
      <c r="B193" s="117" t="s">
        <v>166</v>
      </c>
      <c r="C193" s="117"/>
      <c r="D193" s="110" t="s">
        <v>167</v>
      </c>
      <c r="E193" s="125" t="s">
        <v>168</v>
      </c>
      <c r="F193" s="101" t="s">
        <v>88</v>
      </c>
      <c r="G193" s="101" t="s">
        <v>18</v>
      </c>
      <c r="H193" s="124" t="s">
        <v>19</v>
      </c>
      <c r="I193" s="102"/>
      <c r="J193" s="77">
        <v>4.9062500000000007E-4</v>
      </c>
      <c r="K193" s="111"/>
      <c r="L193" s="112"/>
      <c r="M193" s="112"/>
      <c r="N193" s="75"/>
      <c r="O193" s="126">
        <v>2</v>
      </c>
      <c r="P193" s="21"/>
      <c r="Q193" s="126">
        <v>1</v>
      </c>
      <c r="R193" s="16">
        <f t="shared" si="103"/>
        <v>0</v>
      </c>
      <c r="S193" s="24"/>
      <c r="T193" s="24"/>
      <c r="U193" s="31" t="s">
        <v>164</v>
      </c>
      <c r="V193"/>
      <c r="W193" t="s">
        <v>211</v>
      </c>
    </row>
    <row r="194" spans="1:35" ht="18" customHeight="1" x14ac:dyDescent="0.3">
      <c r="A194" s="91">
        <f t="shared" si="104"/>
        <v>5</v>
      </c>
      <c r="B194" s="117" t="s">
        <v>166</v>
      </c>
      <c r="C194" s="117"/>
      <c r="D194" s="110" t="s">
        <v>167</v>
      </c>
      <c r="E194" s="125" t="s">
        <v>168</v>
      </c>
      <c r="F194" s="101" t="s">
        <v>88</v>
      </c>
      <c r="G194" s="101" t="s">
        <v>25</v>
      </c>
      <c r="H194" s="124" t="s">
        <v>19</v>
      </c>
      <c r="I194" s="102"/>
      <c r="J194" s="77">
        <v>4.9062500000000007E-4</v>
      </c>
      <c r="K194" s="102"/>
      <c r="L194" s="102"/>
      <c r="M194" s="75"/>
      <c r="N194" s="75"/>
      <c r="O194" s="126">
        <v>2</v>
      </c>
      <c r="P194" s="21"/>
      <c r="Q194" s="126">
        <v>3</v>
      </c>
      <c r="R194" s="16">
        <f t="shared" si="103"/>
        <v>0</v>
      </c>
      <c r="S194" s="24"/>
      <c r="T194" s="24"/>
      <c r="U194" s="31" t="s">
        <v>164</v>
      </c>
      <c r="V194"/>
      <c r="W194" t="s">
        <v>211</v>
      </c>
    </row>
    <row r="195" spans="1:35" ht="18" customHeight="1" x14ac:dyDescent="0.3">
      <c r="A195" s="91">
        <f t="shared" si="104"/>
        <v>6</v>
      </c>
      <c r="B195" s="117" t="s">
        <v>166</v>
      </c>
      <c r="C195" s="117"/>
      <c r="D195" s="110" t="s">
        <v>167</v>
      </c>
      <c r="E195" s="125" t="s">
        <v>168</v>
      </c>
      <c r="F195" s="101" t="s">
        <v>88</v>
      </c>
      <c r="G195" s="101" t="s">
        <v>85</v>
      </c>
      <c r="H195" s="124" t="s">
        <v>33</v>
      </c>
      <c r="I195" s="102"/>
      <c r="J195" s="77">
        <v>1.3266499999999999E-4</v>
      </c>
      <c r="K195" s="102"/>
      <c r="L195" s="102"/>
      <c r="M195" s="75"/>
      <c r="N195" s="75"/>
      <c r="O195" s="126">
        <v>2</v>
      </c>
      <c r="P195" s="21"/>
      <c r="Q195" s="126">
        <v>6</v>
      </c>
      <c r="R195" s="16">
        <f t="shared" si="103"/>
        <v>0</v>
      </c>
      <c r="S195" s="24"/>
      <c r="T195" s="24"/>
      <c r="U195" s="31" t="s">
        <v>164</v>
      </c>
      <c r="V195"/>
      <c r="W195" t="s">
        <v>211</v>
      </c>
    </row>
    <row r="196" spans="1:35" ht="18" customHeight="1" x14ac:dyDescent="0.3">
      <c r="A196" s="91">
        <f t="shared" si="104"/>
        <v>7</v>
      </c>
      <c r="B196" s="117" t="s">
        <v>166</v>
      </c>
      <c r="C196" s="117"/>
      <c r="D196" s="110" t="s">
        <v>167</v>
      </c>
      <c r="E196" s="125" t="s">
        <v>168</v>
      </c>
      <c r="F196" s="101" t="s">
        <v>88</v>
      </c>
      <c r="G196" s="101" t="s">
        <v>28</v>
      </c>
      <c r="H196" s="102"/>
      <c r="I196" s="102"/>
      <c r="J196" s="75"/>
      <c r="K196" s="124">
        <v>0.6</v>
      </c>
      <c r="L196" s="124">
        <v>0.9</v>
      </c>
      <c r="M196" s="75">
        <f t="shared" ref="M196" si="105">K196*L196</f>
        <v>0.54</v>
      </c>
      <c r="N196" s="75">
        <f>M196-(J195*Q195)-(J194*Q194)</f>
        <v>0.53773213500000006</v>
      </c>
      <c r="O196" s="126">
        <v>2</v>
      </c>
      <c r="P196" s="21">
        <v>340</v>
      </c>
      <c r="Q196" s="126">
        <v>1</v>
      </c>
      <c r="R196" s="16">
        <f t="shared" si="103"/>
        <v>680</v>
      </c>
      <c r="S196" s="24"/>
      <c r="T196" s="24"/>
      <c r="U196" s="31" t="s">
        <v>164</v>
      </c>
      <c r="V196" s="35">
        <f>O196*Q196</f>
        <v>2</v>
      </c>
      <c r="W196" t="s">
        <v>211</v>
      </c>
      <c r="AI196">
        <f>SUBTOTAL(9,R17:R196)</f>
        <v>18689</v>
      </c>
    </row>
    <row r="197" spans="1:35" ht="18" customHeight="1" x14ac:dyDescent="0.3">
      <c r="A197" s="91">
        <f t="shared" si="104"/>
        <v>8</v>
      </c>
      <c r="B197" s="117" t="s">
        <v>166</v>
      </c>
      <c r="C197" s="117"/>
      <c r="D197" s="110" t="s">
        <v>167</v>
      </c>
      <c r="E197" s="125" t="s">
        <v>168</v>
      </c>
      <c r="F197" s="101" t="s">
        <v>88</v>
      </c>
      <c r="G197" s="101" t="s">
        <v>16</v>
      </c>
      <c r="H197" s="124" t="s">
        <v>13</v>
      </c>
      <c r="I197" s="102"/>
      <c r="J197" s="74">
        <v>1.9625000000000003E-3</v>
      </c>
      <c r="K197" s="102"/>
      <c r="L197" s="102"/>
      <c r="M197" s="75"/>
      <c r="N197" s="75"/>
      <c r="O197" s="126">
        <v>2</v>
      </c>
      <c r="P197" s="21"/>
      <c r="Q197" s="126">
        <v>2</v>
      </c>
      <c r="R197" s="16">
        <f t="shared" si="103"/>
        <v>0</v>
      </c>
      <c r="S197" s="24"/>
      <c r="T197" s="24"/>
      <c r="U197" s="31" t="s">
        <v>164</v>
      </c>
      <c r="V197"/>
      <c r="W197" t="s">
        <v>211</v>
      </c>
    </row>
    <row r="198" spans="1:35" ht="18" customHeight="1" x14ac:dyDescent="0.3">
      <c r="A198" s="91">
        <f t="shared" si="104"/>
        <v>9</v>
      </c>
      <c r="B198" s="117" t="s">
        <v>166</v>
      </c>
      <c r="C198" s="117"/>
      <c r="D198" s="110" t="s">
        <v>167</v>
      </c>
      <c r="E198" s="125" t="s">
        <v>168</v>
      </c>
      <c r="F198" s="101" t="s">
        <v>88</v>
      </c>
      <c r="G198" s="101" t="s">
        <v>28</v>
      </c>
      <c r="H198" s="102"/>
      <c r="I198" s="102"/>
      <c r="J198" s="75"/>
      <c r="K198" s="124">
        <v>0.3</v>
      </c>
      <c r="L198" s="124">
        <v>0.3</v>
      </c>
      <c r="M198" s="75">
        <f t="shared" ref="M198" si="106">K198*L198</f>
        <v>0.09</v>
      </c>
      <c r="N198" s="75">
        <f>M198-(J197*Q197)</f>
        <v>8.6074999999999999E-2</v>
      </c>
      <c r="O198" s="126">
        <v>2</v>
      </c>
      <c r="P198" s="21">
        <v>95</v>
      </c>
      <c r="Q198" s="126">
        <v>1</v>
      </c>
      <c r="R198" s="16">
        <f t="shared" si="103"/>
        <v>190</v>
      </c>
      <c r="S198" s="24"/>
      <c r="T198" s="24"/>
      <c r="U198" s="31" t="s">
        <v>164</v>
      </c>
      <c r="V198" s="35">
        <f>O198*Q198</f>
        <v>2</v>
      </c>
      <c r="W198" t="s">
        <v>211</v>
      </c>
    </row>
    <row r="199" spans="1:35" ht="18" customHeight="1" x14ac:dyDescent="0.3">
      <c r="A199" s="91">
        <f t="shared" si="104"/>
        <v>10</v>
      </c>
      <c r="B199" s="117" t="s">
        <v>166</v>
      </c>
      <c r="C199" s="117"/>
      <c r="D199" s="110" t="s">
        <v>167</v>
      </c>
      <c r="E199" s="125" t="s">
        <v>168</v>
      </c>
      <c r="F199" s="101" t="s">
        <v>88</v>
      </c>
      <c r="G199" s="101" t="s">
        <v>31</v>
      </c>
      <c r="H199" s="102" t="s">
        <v>13</v>
      </c>
      <c r="I199" s="102"/>
      <c r="J199" s="75"/>
      <c r="K199" s="102" t="s">
        <v>29</v>
      </c>
      <c r="L199" s="102"/>
      <c r="M199" s="75"/>
      <c r="N199" s="75"/>
      <c r="O199" s="23">
        <v>2</v>
      </c>
      <c r="P199" s="21"/>
      <c r="Q199" s="23">
        <v>1</v>
      </c>
      <c r="R199" s="16">
        <f t="shared" si="103"/>
        <v>0</v>
      </c>
      <c r="S199" s="24"/>
      <c r="T199" s="24"/>
      <c r="U199" s="31" t="s">
        <v>164</v>
      </c>
      <c r="V199"/>
      <c r="W199" t="s">
        <v>211</v>
      </c>
    </row>
    <row r="200" spans="1:35" ht="18" customHeight="1" x14ac:dyDescent="0.3">
      <c r="A200" s="91">
        <f t="shared" si="104"/>
        <v>11</v>
      </c>
      <c r="B200" s="117" t="s">
        <v>166</v>
      </c>
      <c r="C200" s="117"/>
      <c r="D200" s="110" t="s">
        <v>167</v>
      </c>
      <c r="E200" s="125" t="s">
        <v>168</v>
      </c>
      <c r="F200" s="101" t="s">
        <v>169</v>
      </c>
      <c r="G200" s="101" t="s">
        <v>18</v>
      </c>
      <c r="H200" s="124" t="s">
        <v>17</v>
      </c>
      <c r="I200" s="102"/>
      <c r="J200" s="74">
        <v>4.4156249999999994E-3</v>
      </c>
      <c r="K200" s="102"/>
      <c r="L200" s="102"/>
      <c r="M200" s="75"/>
      <c r="N200" s="75"/>
      <c r="O200" s="126">
        <v>2</v>
      </c>
      <c r="P200" s="21"/>
      <c r="Q200" s="126">
        <v>1</v>
      </c>
      <c r="R200" s="16">
        <f t="shared" si="103"/>
        <v>0</v>
      </c>
      <c r="S200" s="24"/>
      <c r="T200" s="24"/>
      <c r="U200" s="31" t="s">
        <v>164</v>
      </c>
      <c r="V200"/>
      <c r="W200" t="s">
        <v>211</v>
      </c>
    </row>
    <row r="201" spans="1:35" ht="18" customHeight="1" x14ac:dyDescent="0.3">
      <c r="A201" s="91">
        <f t="shared" si="104"/>
        <v>12</v>
      </c>
      <c r="B201" s="117" t="s">
        <v>166</v>
      </c>
      <c r="C201" s="117"/>
      <c r="D201" s="110" t="s">
        <v>167</v>
      </c>
      <c r="E201" s="125" t="s">
        <v>168</v>
      </c>
      <c r="F201" s="101" t="s">
        <v>169</v>
      </c>
      <c r="G201" s="101" t="s">
        <v>28</v>
      </c>
      <c r="H201" s="102"/>
      <c r="I201" s="102"/>
      <c r="J201" s="75"/>
      <c r="K201" s="124">
        <v>0.3</v>
      </c>
      <c r="L201" s="124">
        <v>0.3</v>
      </c>
      <c r="M201" s="75">
        <f t="shared" ref="M201" si="107">K201*L201</f>
        <v>0.09</v>
      </c>
      <c r="N201" s="75">
        <f>M201-(J200*Q200)</f>
        <v>8.558437499999999E-2</v>
      </c>
      <c r="O201" s="126">
        <v>2</v>
      </c>
      <c r="P201" s="21">
        <v>95</v>
      </c>
      <c r="Q201" s="126">
        <v>1</v>
      </c>
      <c r="R201" s="16">
        <f t="shared" si="103"/>
        <v>190</v>
      </c>
      <c r="S201" s="24"/>
      <c r="T201" s="24"/>
      <c r="U201" s="31" t="s">
        <v>164</v>
      </c>
      <c r="V201" s="35">
        <f>O201*Q201</f>
        <v>2</v>
      </c>
      <c r="W201" t="s">
        <v>211</v>
      </c>
    </row>
    <row r="202" spans="1:35" ht="18" customHeight="1" x14ac:dyDescent="0.3">
      <c r="A202" s="91">
        <f t="shared" si="104"/>
        <v>13</v>
      </c>
      <c r="B202" s="117" t="s">
        <v>166</v>
      </c>
      <c r="C202" s="117"/>
      <c r="D202" s="110" t="s">
        <v>167</v>
      </c>
      <c r="E202" s="125" t="s">
        <v>168</v>
      </c>
      <c r="F202" s="101" t="s">
        <v>170</v>
      </c>
      <c r="G202" s="101" t="s">
        <v>18</v>
      </c>
      <c r="H202" s="102" t="s">
        <v>19</v>
      </c>
      <c r="I202" s="102"/>
      <c r="J202" s="75"/>
      <c r="K202" s="102" t="s">
        <v>17</v>
      </c>
      <c r="L202" s="102"/>
      <c r="M202" s="75"/>
      <c r="N202" s="75"/>
      <c r="O202" s="23">
        <v>2</v>
      </c>
      <c r="P202" s="21"/>
      <c r="Q202" s="23">
        <v>1</v>
      </c>
      <c r="R202" s="16">
        <f t="shared" si="103"/>
        <v>0</v>
      </c>
      <c r="S202" s="24"/>
      <c r="T202" s="24"/>
      <c r="U202" s="31" t="s">
        <v>164</v>
      </c>
      <c r="V202"/>
      <c r="W202" t="s">
        <v>211</v>
      </c>
    </row>
    <row r="203" spans="1:35" ht="18" customHeight="1" x14ac:dyDescent="0.3">
      <c r="A203" s="91">
        <f t="shared" si="104"/>
        <v>14</v>
      </c>
      <c r="B203" s="117" t="s">
        <v>166</v>
      </c>
      <c r="C203" s="117"/>
      <c r="D203" s="110" t="s">
        <v>167</v>
      </c>
      <c r="E203" s="125" t="s">
        <v>168</v>
      </c>
      <c r="F203" s="101" t="s">
        <v>170</v>
      </c>
      <c r="G203" s="101" t="s">
        <v>31</v>
      </c>
      <c r="H203" s="102" t="s">
        <v>13</v>
      </c>
      <c r="I203" s="102"/>
      <c r="J203" s="74"/>
      <c r="K203" s="102" t="s">
        <v>29</v>
      </c>
      <c r="L203" s="102"/>
      <c r="M203" s="75"/>
      <c r="N203" s="75"/>
      <c r="O203" s="23">
        <v>2</v>
      </c>
      <c r="P203" s="21"/>
      <c r="Q203" s="23">
        <v>1</v>
      </c>
      <c r="R203" s="16">
        <f t="shared" si="103"/>
        <v>0</v>
      </c>
      <c r="S203" s="24"/>
      <c r="T203" s="24"/>
      <c r="U203" s="31" t="s">
        <v>164</v>
      </c>
      <c r="V203"/>
      <c r="W203" t="s">
        <v>211</v>
      </c>
    </row>
    <row r="204" spans="1:35" ht="18" customHeight="1" x14ac:dyDescent="0.3">
      <c r="A204" s="91">
        <f t="shared" si="104"/>
        <v>15</v>
      </c>
      <c r="B204" s="117" t="s">
        <v>166</v>
      </c>
      <c r="C204" s="117"/>
      <c r="D204" s="110" t="s">
        <v>167</v>
      </c>
      <c r="E204" s="125" t="s">
        <v>168</v>
      </c>
      <c r="F204" s="101" t="s">
        <v>170</v>
      </c>
      <c r="G204" s="101" t="s">
        <v>16</v>
      </c>
      <c r="H204" s="124" t="s">
        <v>13</v>
      </c>
      <c r="I204" s="102"/>
      <c r="J204" s="74">
        <v>1.9625000000000003E-3</v>
      </c>
      <c r="K204" s="102"/>
      <c r="L204" s="102"/>
      <c r="M204" s="75"/>
      <c r="N204" s="75"/>
      <c r="O204" s="126">
        <v>2</v>
      </c>
      <c r="P204" s="21"/>
      <c r="Q204" s="126">
        <v>2</v>
      </c>
      <c r="R204" s="16">
        <f t="shared" si="103"/>
        <v>0</v>
      </c>
      <c r="S204" s="24"/>
      <c r="T204" s="24"/>
      <c r="U204" s="31" t="s">
        <v>164</v>
      </c>
      <c r="V204"/>
      <c r="W204" t="s">
        <v>211</v>
      </c>
    </row>
    <row r="205" spans="1:35" ht="18" customHeight="1" x14ac:dyDescent="0.3">
      <c r="A205" s="91">
        <f t="shared" si="104"/>
        <v>16</v>
      </c>
      <c r="B205" s="117" t="s">
        <v>166</v>
      </c>
      <c r="C205" s="117"/>
      <c r="D205" s="110" t="s">
        <v>167</v>
      </c>
      <c r="E205" s="125" t="s">
        <v>168</v>
      </c>
      <c r="F205" s="101" t="s">
        <v>170</v>
      </c>
      <c r="G205" s="101" t="s">
        <v>25</v>
      </c>
      <c r="H205" s="124" t="s">
        <v>19</v>
      </c>
      <c r="I205" s="102"/>
      <c r="J205" s="77">
        <v>4.9062500000000007E-4</v>
      </c>
      <c r="K205" s="102"/>
      <c r="L205" s="102"/>
      <c r="M205" s="75"/>
      <c r="N205" s="75"/>
      <c r="O205" s="126">
        <v>2</v>
      </c>
      <c r="P205" s="21"/>
      <c r="Q205" s="126">
        <v>13</v>
      </c>
      <c r="R205" s="16">
        <f t="shared" si="103"/>
        <v>0</v>
      </c>
      <c r="S205" s="24"/>
      <c r="T205" s="24"/>
      <c r="U205" s="31" t="s">
        <v>164</v>
      </c>
      <c r="V205"/>
      <c r="W205" t="s">
        <v>211</v>
      </c>
    </row>
    <row r="206" spans="1:35" ht="18" customHeight="1" x14ac:dyDescent="0.3">
      <c r="A206" s="91">
        <f t="shared" si="104"/>
        <v>17</v>
      </c>
      <c r="B206" s="117" t="s">
        <v>166</v>
      </c>
      <c r="C206" s="117"/>
      <c r="D206" s="110" t="s">
        <v>167</v>
      </c>
      <c r="E206" s="125" t="s">
        <v>168</v>
      </c>
      <c r="F206" s="101" t="s">
        <v>170</v>
      </c>
      <c r="G206" s="101" t="s">
        <v>28</v>
      </c>
      <c r="H206" s="102"/>
      <c r="I206" s="102"/>
      <c r="J206" s="75"/>
      <c r="K206" s="124">
        <v>0.25</v>
      </c>
      <c r="L206" s="124">
        <v>0.6</v>
      </c>
      <c r="M206" s="75">
        <f t="shared" ref="M206" si="108">K206*L206</f>
        <v>0.15</v>
      </c>
      <c r="N206" s="75">
        <f>M206-(J205*Q205)-(J204*Q204)</f>
        <v>0.13969687499999997</v>
      </c>
      <c r="O206" s="126">
        <v>2</v>
      </c>
      <c r="P206" s="21">
        <v>150</v>
      </c>
      <c r="Q206" s="126">
        <v>1</v>
      </c>
      <c r="R206" s="16">
        <f t="shared" si="103"/>
        <v>300</v>
      </c>
      <c r="S206" s="24"/>
      <c r="T206" s="24"/>
      <c r="U206" s="31" t="s">
        <v>164</v>
      </c>
      <c r="V206" s="35">
        <f>O206*Q206</f>
        <v>2</v>
      </c>
      <c r="W206" t="s">
        <v>211</v>
      </c>
    </row>
    <row r="207" spans="1:35" ht="18" customHeight="1" x14ac:dyDescent="0.3">
      <c r="A207" s="91">
        <f t="shared" si="104"/>
        <v>18</v>
      </c>
      <c r="B207" s="117" t="s">
        <v>166</v>
      </c>
      <c r="C207" s="117"/>
      <c r="D207" s="110" t="s">
        <v>167</v>
      </c>
      <c r="E207" s="125" t="s">
        <v>168</v>
      </c>
      <c r="F207" s="101" t="s">
        <v>171</v>
      </c>
      <c r="G207" s="101" t="s">
        <v>26</v>
      </c>
      <c r="H207" s="124" t="s">
        <v>17</v>
      </c>
      <c r="I207" s="102"/>
      <c r="J207" s="74">
        <v>4.4156249999999994E-3</v>
      </c>
      <c r="K207" s="102"/>
      <c r="L207" s="102"/>
      <c r="M207" s="75"/>
      <c r="N207" s="75"/>
      <c r="O207" s="126">
        <v>2</v>
      </c>
      <c r="P207" s="21"/>
      <c r="Q207" s="126">
        <v>3</v>
      </c>
      <c r="R207" s="16">
        <f t="shared" si="103"/>
        <v>0</v>
      </c>
      <c r="S207" s="24"/>
      <c r="T207" s="24"/>
      <c r="U207" s="31" t="s">
        <v>164</v>
      </c>
      <c r="V207"/>
      <c r="W207" t="s">
        <v>211</v>
      </c>
    </row>
    <row r="208" spans="1:35" ht="18" customHeight="1" x14ac:dyDescent="0.3">
      <c r="A208" s="91">
        <f t="shared" si="104"/>
        <v>19</v>
      </c>
      <c r="B208" s="117" t="s">
        <v>166</v>
      </c>
      <c r="C208" s="117"/>
      <c r="D208" s="110" t="s">
        <v>167</v>
      </c>
      <c r="E208" s="125" t="s">
        <v>168</v>
      </c>
      <c r="F208" s="101" t="s">
        <v>171</v>
      </c>
      <c r="G208" s="101" t="s">
        <v>28</v>
      </c>
      <c r="H208" s="102"/>
      <c r="I208" s="102"/>
      <c r="J208" s="74"/>
      <c r="K208" s="124">
        <v>0.3</v>
      </c>
      <c r="L208" s="124">
        <v>0.8</v>
      </c>
      <c r="M208" s="75">
        <f t="shared" ref="M208" si="109">K208*L208</f>
        <v>0.24</v>
      </c>
      <c r="N208" s="75">
        <f>M208-(J207*Q207)</f>
        <v>0.226753125</v>
      </c>
      <c r="O208" s="126">
        <v>2</v>
      </c>
      <c r="P208" s="21">
        <v>180</v>
      </c>
      <c r="Q208" s="126">
        <v>1</v>
      </c>
      <c r="R208" s="16">
        <f t="shared" si="103"/>
        <v>360</v>
      </c>
      <c r="S208" s="24"/>
      <c r="T208" s="24"/>
      <c r="U208" s="31" t="s">
        <v>164</v>
      </c>
      <c r="V208" s="35">
        <f>O208*Q208</f>
        <v>2</v>
      </c>
      <c r="W208" t="s">
        <v>211</v>
      </c>
    </row>
    <row r="209" spans="1:34" ht="18" customHeight="1" x14ac:dyDescent="0.3">
      <c r="A209" s="91">
        <f t="shared" si="104"/>
        <v>20</v>
      </c>
      <c r="B209" s="117" t="s">
        <v>166</v>
      </c>
      <c r="C209" s="117"/>
      <c r="D209" s="110" t="s">
        <v>167</v>
      </c>
      <c r="E209" s="125" t="s">
        <v>168</v>
      </c>
      <c r="F209" s="101" t="s">
        <v>171</v>
      </c>
      <c r="G209" s="101" t="s">
        <v>31</v>
      </c>
      <c r="H209" s="102" t="s">
        <v>13</v>
      </c>
      <c r="I209" s="102"/>
      <c r="J209" s="75"/>
      <c r="K209" s="102" t="s">
        <v>29</v>
      </c>
      <c r="L209" s="102"/>
      <c r="M209" s="75"/>
      <c r="N209" s="75"/>
      <c r="O209" s="23">
        <v>2</v>
      </c>
      <c r="P209" s="21"/>
      <c r="Q209" s="23">
        <v>1</v>
      </c>
      <c r="R209" s="16">
        <f t="shared" si="103"/>
        <v>0</v>
      </c>
      <c r="S209" s="24"/>
      <c r="T209" s="24"/>
      <c r="U209" s="31" t="s">
        <v>164</v>
      </c>
      <c r="V209"/>
      <c r="W209" t="s">
        <v>211</v>
      </c>
    </row>
    <row r="210" spans="1:34" ht="18" customHeight="1" x14ac:dyDescent="0.3">
      <c r="A210" s="91">
        <f t="shared" si="104"/>
        <v>21</v>
      </c>
      <c r="B210" s="117" t="s">
        <v>166</v>
      </c>
      <c r="C210" s="117"/>
      <c r="D210" s="110" t="s">
        <v>167</v>
      </c>
      <c r="E210" s="125" t="s">
        <v>168</v>
      </c>
      <c r="F210" s="101" t="s">
        <v>58</v>
      </c>
      <c r="G210" s="101" t="s">
        <v>25</v>
      </c>
      <c r="H210" s="102" t="s">
        <v>19</v>
      </c>
      <c r="I210" s="102"/>
      <c r="J210" s="75"/>
      <c r="K210" s="102" t="s">
        <v>13</v>
      </c>
      <c r="L210" s="102"/>
      <c r="M210" s="75"/>
      <c r="N210" s="75"/>
      <c r="O210" s="23">
        <v>2</v>
      </c>
      <c r="P210" s="21"/>
      <c r="Q210" s="23">
        <v>1</v>
      </c>
      <c r="R210" s="16">
        <f t="shared" si="103"/>
        <v>0</v>
      </c>
      <c r="S210" s="24"/>
      <c r="T210" s="24"/>
      <c r="U210" s="31" t="s">
        <v>164</v>
      </c>
      <c r="V210"/>
      <c r="W210" t="s">
        <v>211</v>
      </c>
    </row>
    <row r="211" spans="1:34" ht="18" customHeight="1" x14ac:dyDescent="0.3">
      <c r="A211" s="91">
        <f t="shared" si="104"/>
        <v>22</v>
      </c>
      <c r="B211" s="117" t="s">
        <v>166</v>
      </c>
      <c r="C211" s="117"/>
      <c r="D211" s="110" t="s">
        <v>167</v>
      </c>
      <c r="E211" s="125" t="s">
        <v>168</v>
      </c>
      <c r="F211" s="101" t="s">
        <v>58</v>
      </c>
      <c r="G211" s="101" t="s">
        <v>18</v>
      </c>
      <c r="H211" s="124" t="s">
        <v>29</v>
      </c>
      <c r="I211" s="102"/>
      <c r="J211" s="75">
        <v>7.8500000000000011E-3</v>
      </c>
      <c r="K211" s="102"/>
      <c r="L211" s="102"/>
      <c r="M211" s="75"/>
      <c r="N211" s="75"/>
      <c r="O211" s="126">
        <v>2</v>
      </c>
      <c r="P211" s="21"/>
      <c r="Q211" s="126">
        <v>1</v>
      </c>
      <c r="R211" s="16">
        <f t="shared" si="103"/>
        <v>0</v>
      </c>
      <c r="S211" s="24"/>
      <c r="T211" s="24"/>
      <c r="U211" s="31" t="s">
        <v>164</v>
      </c>
      <c r="V211"/>
      <c r="W211" t="s">
        <v>211</v>
      </c>
    </row>
    <row r="212" spans="1:34" ht="18" customHeight="1" x14ac:dyDescent="0.3">
      <c r="A212" s="91">
        <f t="shared" si="104"/>
        <v>23</v>
      </c>
      <c r="B212" s="117" t="s">
        <v>166</v>
      </c>
      <c r="C212" s="117"/>
      <c r="D212" s="110" t="s">
        <v>167</v>
      </c>
      <c r="E212" s="125" t="s">
        <v>168</v>
      </c>
      <c r="F212" s="101" t="s">
        <v>58</v>
      </c>
      <c r="G212" s="101" t="s">
        <v>16</v>
      </c>
      <c r="H212" s="124" t="s">
        <v>13</v>
      </c>
      <c r="I212" s="102"/>
      <c r="J212" s="74">
        <v>1.9625000000000003E-3</v>
      </c>
      <c r="K212" s="102"/>
      <c r="L212" s="102"/>
      <c r="M212" s="75"/>
      <c r="N212" s="75"/>
      <c r="O212" s="126">
        <v>2</v>
      </c>
      <c r="P212" s="21"/>
      <c r="Q212" s="126">
        <v>2</v>
      </c>
      <c r="R212" s="16">
        <f t="shared" si="103"/>
        <v>0</v>
      </c>
      <c r="S212" s="24"/>
      <c r="T212" s="24"/>
      <c r="U212" s="31" t="s">
        <v>164</v>
      </c>
      <c r="V212"/>
      <c r="W212" t="s">
        <v>211</v>
      </c>
    </row>
    <row r="213" spans="1:34" ht="18" customHeight="1" x14ac:dyDescent="0.3">
      <c r="A213" s="91">
        <f t="shared" si="104"/>
        <v>24</v>
      </c>
      <c r="B213" s="117" t="s">
        <v>166</v>
      </c>
      <c r="C213" s="117"/>
      <c r="D213" s="110" t="s">
        <v>167</v>
      </c>
      <c r="E213" s="125" t="s">
        <v>168</v>
      </c>
      <c r="F213" s="101" t="s">
        <v>58</v>
      </c>
      <c r="G213" s="101" t="s">
        <v>25</v>
      </c>
      <c r="H213" s="124" t="s">
        <v>19</v>
      </c>
      <c r="I213" s="102"/>
      <c r="J213" s="77">
        <v>4.9062500000000007E-4</v>
      </c>
      <c r="K213" s="102"/>
      <c r="L213" s="102"/>
      <c r="M213" s="75"/>
      <c r="N213" s="75"/>
      <c r="O213" s="126">
        <v>2</v>
      </c>
      <c r="P213" s="21"/>
      <c r="Q213" s="126">
        <v>6</v>
      </c>
      <c r="R213" s="16">
        <f t="shared" si="103"/>
        <v>0</v>
      </c>
      <c r="S213" s="24"/>
      <c r="T213" s="24"/>
      <c r="U213" s="31" t="s">
        <v>164</v>
      </c>
      <c r="V213"/>
      <c r="W213" t="s">
        <v>211</v>
      </c>
    </row>
    <row r="214" spans="1:34" ht="18" customHeight="1" x14ac:dyDescent="0.3">
      <c r="A214" s="91">
        <f t="shared" si="104"/>
        <v>25</v>
      </c>
      <c r="B214" s="117" t="s">
        <v>166</v>
      </c>
      <c r="C214" s="117"/>
      <c r="D214" s="110" t="s">
        <v>167</v>
      </c>
      <c r="E214" s="125" t="s">
        <v>168</v>
      </c>
      <c r="F214" s="101" t="s">
        <v>58</v>
      </c>
      <c r="G214" s="101" t="s">
        <v>28</v>
      </c>
      <c r="H214" s="102"/>
      <c r="I214" s="102"/>
      <c r="J214" s="74"/>
      <c r="K214" s="124">
        <v>0.4</v>
      </c>
      <c r="L214" s="124">
        <v>0.8</v>
      </c>
      <c r="M214" s="75">
        <f t="shared" ref="M214" si="110">K214*L214</f>
        <v>0.32000000000000006</v>
      </c>
      <c r="N214" s="75">
        <f>M214-(J213*Q213)-(J212*Q212)-(J211*Q211)</f>
        <v>0.30528125</v>
      </c>
      <c r="O214" s="126">
        <v>2</v>
      </c>
      <c r="P214" s="21">
        <v>245</v>
      </c>
      <c r="Q214" s="126">
        <v>1</v>
      </c>
      <c r="R214" s="16">
        <f t="shared" si="103"/>
        <v>490</v>
      </c>
      <c r="S214" s="24"/>
      <c r="T214" s="24"/>
      <c r="U214" s="31" t="s">
        <v>164</v>
      </c>
      <c r="V214" s="35">
        <f>O214*Q214</f>
        <v>2</v>
      </c>
      <c r="W214" t="s">
        <v>211</v>
      </c>
      <c r="AH214">
        <f>SUBTOTAL(9,R176:R214)</f>
        <v>3525</v>
      </c>
    </row>
    <row r="215" spans="1:34" ht="18" customHeight="1" x14ac:dyDescent="0.3">
      <c r="A215" s="91">
        <f t="shared" si="104"/>
        <v>26</v>
      </c>
      <c r="B215" s="117" t="s">
        <v>166</v>
      </c>
      <c r="C215" s="117"/>
      <c r="D215" s="110" t="s">
        <v>167</v>
      </c>
      <c r="E215" s="125" t="s">
        <v>168</v>
      </c>
      <c r="F215" s="101" t="s">
        <v>172</v>
      </c>
      <c r="G215" s="101" t="s">
        <v>18</v>
      </c>
      <c r="H215" s="102" t="s">
        <v>19</v>
      </c>
      <c r="I215" s="102"/>
      <c r="J215" s="75"/>
      <c r="K215" s="102" t="s">
        <v>17</v>
      </c>
      <c r="L215" s="112"/>
      <c r="M215" s="112"/>
      <c r="N215" s="75"/>
      <c r="O215" s="23">
        <v>2</v>
      </c>
      <c r="P215" s="21"/>
      <c r="Q215" s="23">
        <v>1</v>
      </c>
      <c r="R215" s="16">
        <f t="shared" si="103"/>
        <v>0</v>
      </c>
      <c r="S215" s="24"/>
      <c r="T215" s="24"/>
      <c r="U215" s="31" t="s">
        <v>164</v>
      </c>
      <c r="V215"/>
      <c r="W215" t="s">
        <v>211</v>
      </c>
    </row>
    <row r="216" spans="1:34" ht="18" customHeight="1" x14ac:dyDescent="0.3">
      <c r="A216" s="91">
        <f t="shared" si="104"/>
        <v>27</v>
      </c>
      <c r="B216" s="117" t="s">
        <v>166</v>
      </c>
      <c r="C216" s="117"/>
      <c r="D216" s="110" t="s">
        <v>167</v>
      </c>
      <c r="E216" s="125" t="s">
        <v>168</v>
      </c>
      <c r="F216" s="101" t="s">
        <v>172</v>
      </c>
      <c r="G216" s="101" t="s">
        <v>25</v>
      </c>
      <c r="H216" s="102" t="s">
        <v>19</v>
      </c>
      <c r="I216" s="102"/>
      <c r="J216" s="74"/>
      <c r="K216" s="102" t="s">
        <v>13</v>
      </c>
      <c r="L216" s="102"/>
      <c r="M216" s="75"/>
      <c r="N216" s="75"/>
      <c r="O216" s="23">
        <v>2</v>
      </c>
      <c r="P216" s="21"/>
      <c r="Q216" s="23">
        <v>1</v>
      </c>
      <c r="R216" s="16">
        <f t="shared" si="103"/>
        <v>0</v>
      </c>
      <c r="S216" s="24"/>
      <c r="T216" s="24"/>
      <c r="U216" s="31" t="s">
        <v>164</v>
      </c>
      <c r="V216"/>
      <c r="W216" t="s">
        <v>211</v>
      </c>
    </row>
    <row r="217" spans="1:34" ht="18" customHeight="1" x14ac:dyDescent="0.3">
      <c r="A217" s="91">
        <f t="shared" si="104"/>
        <v>28</v>
      </c>
      <c r="B217" s="117" t="s">
        <v>166</v>
      </c>
      <c r="C217" s="117"/>
      <c r="D217" s="110" t="s">
        <v>167</v>
      </c>
      <c r="E217" s="125" t="s">
        <v>168</v>
      </c>
      <c r="F217" s="101" t="s">
        <v>172</v>
      </c>
      <c r="G217" s="101" t="s">
        <v>25</v>
      </c>
      <c r="H217" s="102" t="s">
        <v>19</v>
      </c>
      <c r="I217" s="102"/>
      <c r="J217" s="74"/>
      <c r="K217" s="102" t="s">
        <v>13</v>
      </c>
      <c r="L217" s="102"/>
      <c r="M217" s="75"/>
      <c r="N217" s="75"/>
      <c r="O217" s="23">
        <v>2</v>
      </c>
      <c r="P217" s="21"/>
      <c r="Q217" s="23">
        <v>1</v>
      </c>
      <c r="R217" s="16">
        <f t="shared" si="103"/>
        <v>0</v>
      </c>
      <c r="S217" s="24"/>
      <c r="T217" s="24"/>
      <c r="U217" s="31" t="s">
        <v>164</v>
      </c>
      <c r="V217"/>
      <c r="W217" t="s">
        <v>211</v>
      </c>
    </row>
    <row r="218" spans="1:34" ht="18" customHeight="1" x14ac:dyDescent="0.3">
      <c r="A218" s="91">
        <f t="shared" si="104"/>
        <v>29</v>
      </c>
      <c r="B218" s="117" t="s">
        <v>173</v>
      </c>
      <c r="C218" s="117"/>
      <c r="D218" s="110" t="s">
        <v>167</v>
      </c>
      <c r="E218" s="125" t="s">
        <v>168</v>
      </c>
      <c r="F218" s="101" t="s">
        <v>174</v>
      </c>
      <c r="G218" s="101" t="s">
        <v>18</v>
      </c>
      <c r="H218" s="124" t="s">
        <v>17</v>
      </c>
      <c r="I218" s="102"/>
      <c r="J218" s="74">
        <v>4.4156249999999994E-3</v>
      </c>
      <c r="K218" s="102"/>
      <c r="L218" s="102"/>
      <c r="M218" s="75"/>
      <c r="N218" s="75"/>
      <c r="O218" s="126">
        <v>2</v>
      </c>
      <c r="P218" s="21"/>
      <c r="Q218" s="126">
        <v>1</v>
      </c>
      <c r="R218" s="16">
        <f t="shared" si="103"/>
        <v>0</v>
      </c>
      <c r="S218" s="24"/>
      <c r="T218" s="24"/>
      <c r="U218" s="31" t="s">
        <v>164</v>
      </c>
      <c r="V218"/>
      <c r="W218" t="s">
        <v>211</v>
      </c>
    </row>
    <row r="219" spans="1:34" ht="18" customHeight="1" x14ac:dyDescent="0.3">
      <c r="A219" s="91">
        <f t="shared" si="104"/>
        <v>30</v>
      </c>
      <c r="B219" s="117" t="s">
        <v>173</v>
      </c>
      <c r="C219" s="117"/>
      <c r="D219" s="110" t="s">
        <v>167</v>
      </c>
      <c r="E219" s="125" t="s">
        <v>168</v>
      </c>
      <c r="F219" s="101" t="s">
        <v>175</v>
      </c>
      <c r="G219" s="101" t="s">
        <v>28</v>
      </c>
      <c r="H219" s="102"/>
      <c r="I219" s="102"/>
      <c r="J219" s="75"/>
      <c r="K219" s="124">
        <v>0.3</v>
      </c>
      <c r="L219" s="124">
        <v>0.3</v>
      </c>
      <c r="M219" s="75">
        <f t="shared" ref="M219" si="111">K219*L219</f>
        <v>0.09</v>
      </c>
      <c r="N219" s="75">
        <f>M219-(J218*Q218)</f>
        <v>8.558437499999999E-2</v>
      </c>
      <c r="O219" s="126">
        <v>2</v>
      </c>
      <c r="P219" s="21">
        <v>95</v>
      </c>
      <c r="Q219" s="126">
        <v>1</v>
      </c>
      <c r="R219" s="16">
        <f t="shared" si="103"/>
        <v>190</v>
      </c>
      <c r="S219" s="24"/>
      <c r="T219" s="24"/>
      <c r="U219" s="31" t="s">
        <v>164</v>
      </c>
      <c r="V219" s="35">
        <f t="shared" ref="V219:V233" si="112">O219*Q219</f>
        <v>2</v>
      </c>
      <c r="W219" t="s">
        <v>211</v>
      </c>
    </row>
    <row r="220" spans="1:34" s="105" customFormat="1" ht="18" customHeight="1" x14ac:dyDescent="0.3">
      <c r="A220" s="128">
        <f t="shared" si="104"/>
        <v>31</v>
      </c>
      <c r="B220" s="143" t="s">
        <v>176</v>
      </c>
      <c r="C220" s="143"/>
      <c r="D220" s="129" t="s">
        <v>167</v>
      </c>
      <c r="E220" s="125" t="s">
        <v>320</v>
      </c>
      <c r="F220" s="130" t="s">
        <v>177</v>
      </c>
      <c r="G220" s="130" t="s">
        <v>26</v>
      </c>
      <c r="H220" s="131" t="s">
        <v>17</v>
      </c>
      <c r="I220" s="131"/>
      <c r="J220" s="138">
        <v>4.4156249999999994E-3</v>
      </c>
      <c r="K220" s="131"/>
      <c r="L220" s="131"/>
      <c r="M220" s="132"/>
      <c r="N220" s="132"/>
      <c r="O220" s="127">
        <v>1</v>
      </c>
      <c r="P220" s="133">
        <v>30</v>
      </c>
      <c r="Q220" s="127">
        <v>3</v>
      </c>
      <c r="R220" s="16">
        <f t="shared" si="103"/>
        <v>90</v>
      </c>
      <c r="S220" s="230"/>
      <c r="T220" s="141"/>
      <c r="U220" s="142" t="s">
        <v>164</v>
      </c>
      <c r="V220" s="144">
        <f t="shared" si="112"/>
        <v>3</v>
      </c>
      <c r="W220" s="105" t="s">
        <v>211</v>
      </c>
    </row>
    <row r="221" spans="1:34" s="105" customFormat="1" ht="18" customHeight="1" x14ac:dyDescent="0.3">
      <c r="A221" s="128">
        <f t="shared" si="104"/>
        <v>32</v>
      </c>
      <c r="B221" s="143" t="s">
        <v>176</v>
      </c>
      <c r="C221" s="143"/>
      <c r="D221" s="129" t="s">
        <v>167</v>
      </c>
      <c r="E221" s="125" t="s">
        <v>320</v>
      </c>
      <c r="F221" s="130" t="s">
        <v>177</v>
      </c>
      <c r="G221" s="130" t="s">
        <v>18</v>
      </c>
      <c r="H221" s="131" t="s">
        <v>13</v>
      </c>
      <c r="I221" s="131"/>
      <c r="J221" s="138">
        <v>1.9625000000000003E-3</v>
      </c>
      <c r="K221" s="131"/>
      <c r="L221" s="131"/>
      <c r="M221" s="132"/>
      <c r="N221" s="132"/>
      <c r="O221" s="127">
        <v>1</v>
      </c>
      <c r="P221" s="133">
        <v>14</v>
      </c>
      <c r="Q221" s="127">
        <v>1</v>
      </c>
      <c r="R221" s="16">
        <f t="shared" si="103"/>
        <v>14</v>
      </c>
      <c r="S221" s="230"/>
      <c r="T221" s="141"/>
      <c r="U221" s="142" t="s">
        <v>164</v>
      </c>
      <c r="V221" s="144">
        <f t="shared" si="112"/>
        <v>1</v>
      </c>
      <c r="W221" s="105" t="s">
        <v>211</v>
      </c>
    </row>
    <row r="222" spans="1:34" s="105" customFormat="1" ht="18" customHeight="1" x14ac:dyDescent="0.3">
      <c r="A222" s="128">
        <f t="shared" si="104"/>
        <v>33</v>
      </c>
      <c r="B222" s="143" t="s">
        <v>176</v>
      </c>
      <c r="C222" s="143"/>
      <c r="D222" s="129" t="s">
        <v>167</v>
      </c>
      <c r="E222" s="125" t="s">
        <v>320</v>
      </c>
      <c r="F222" s="130" t="s">
        <v>177</v>
      </c>
      <c r="G222" s="130" t="s">
        <v>28</v>
      </c>
      <c r="H222" s="131"/>
      <c r="I222" s="131"/>
      <c r="J222" s="138"/>
      <c r="K222" s="131">
        <v>0.2</v>
      </c>
      <c r="L222" s="131">
        <v>0.4</v>
      </c>
      <c r="M222" s="132">
        <f t="shared" ref="M222" si="113">K222*L222</f>
        <v>8.0000000000000016E-2</v>
      </c>
      <c r="N222" s="132">
        <f>M222-(J221*Q221)-(J220*Q220)</f>
        <v>6.4790625000000018E-2</v>
      </c>
      <c r="O222" s="127">
        <v>1</v>
      </c>
      <c r="P222" s="133">
        <v>95</v>
      </c>
      <c r="Q222" s="127">
        <v>1</v>
      </c>
      <c r="R222" s="16">
        <f t="shared" si="103"/>
        <v>95</v>
      </c>
      <c r="S222" s="230"/>
      <c r="T222" s="141"/>
      <c r="U222" s="142" t="s">
        <v>164</v>
      </c>
      <c r="V222" s="144">
        <f t="shared" si="112"/>
        <v>1</v>
      </c>
      <c r="W222" s="105" t="s">
        <v>211</v>
      </c>
    </row>
    <row r="223" spans="1:34" s="105" customFormat="1" ht="18" customHeight="1" x14ac:dyDescent="0.3">
      <c r="A223" s="128">
        <f t="shared" si="104"/>
        <v>34</v>
      </c>
      <c r="B223" s="143" t="s">
        <v>176</v>
      </c>
      <c r="C223" s="143"/>
      <c r="D223" s="129" t="s">
        <v>167</v>
      </c>
      <c r="E223" s="125" t="s">
        <v>320</v>
      </c>
      <c r="F223" s="130" t="s">
        <v>177</v>
      </c>
      <c r="G223" s="130" t="s">
        <v>26</v>
      </c>
      <c r="H223" s="131" t="s">
        <v>17</v>
      </c>
      <c r="I223" s="131"/>
      <c r="J223" s="138">
        <v>4.4156249999999994E-3</v>
      </c>
      <c r="K223" s="131"/>
      <c r="L223" s="131"/>
      <c r="M223" s="132"/>
      <c r="N223" s="132"/>
      <c r="O223" s="127">
        <v>1</v>
      </c>
      <c r="P223" s="133">
        <v>30</v>
      </c>
      <c r="Q223" s="127">
        <v>3</v>
      </c>
      <c r="R223" s="16">
        <f t="shared" si="103"/>
        <v>90</v>
      </c>
      <c r="S223" s="230"/>
      <c r="T223" s="141"/>
      <c r="U223" s="142" t="s">
        <v>164</v>
      </c>
      <c r="V223" s="144">
        <f t="shared" si="112"/>
        <v>3</v>
      </c>
      <c r="W223" s="105" t="s">
        <v>211</v>
      </c>
    </row>
    <row r="224" spans="1:34" s="105" customFormat="1" ht="18" customHeight="1" x14ac:dyDescent="0.3">
      <c r="A224" s="128">
        <f t="shared" si="104"/>
        <v>35</v>
      </c>
      <c r="B224" s="143" t="s">
        <v>176</v>
      </c>
      <c r="C224" s="143"/>
      <c r="D224" s="129" t="s">
        <v>167</v>
      </c>
      <c r="E224" s="125" t="s">
        <v>320</v>
      </c>
      <c r="F224" s="130" t="s">
        <v>177</v>
      </c>
      <c r="G224" s="130" t="s">
        <v>28</v>
      </c>
      <c r="H224" s="131"/>
      <c r="I224" s="131"/>
      <c r="J224" s="138"/>
      <c r="K224" s="131">
        <v>0.2</v>
      </c>
      <c r="L224" s="131">
        <v>0.4</v>
      </c>
      <c r="M224" s="132">
        <f t="shared" ref="M224" si="114">K224*L224</f>
        <v>8.0000000000000016E-2</v>
      </c>
      <c r="N224" s="132">
        <f>M224-(J223*Q223)</f>
        <v>6.6753125000000024E-2</v>
      </c>
      <c r="O224" s="127">
        <v>1</v>
      </c>
      <c r="P224" s="133">
        <v>95</v>
      </c>
      <c r="Q224" s="127">
        <v>1</v>
      </c>
      <c r="R224" s="16">
        <f t="shared" si="103"/>
        <v>95</v>
      </c>
      <c r="S224" s="230"/>
      <c r="T224" s="141"/>
      <c r="U224" s="142" t="s">
        <v>164</v>
      </c>
      <c r="V224" s="144">
        <f t="shared" si="112"/>
        <v>1</v>
      </c>
      <c r="W224" s="105" t="s">
        <v>211</v>
      </c>
    </row>
    <row r="225" spans="1:23" s="137" customFormat="1" ht="18" customHeight="1" x14ac:dyDescent="0.3">
      <c r="A225" s="128">
        <f t="shared" si="104"/>
        <v>36</v>
      </c>
      <c r="B225" s="143" t="s">
        <v>176</v>
      </c>
      <c r="C225" s="143"/>
      <c r="D225" s="129" t="s">
        <v>167</v>
      </c>
      <c r="E225" s="125" t="s">
        <v>320</v>
      </c>
      <c r="F225" s="130" t="s">
        <v>177</v>
      </c>
      <c r="G225" s="130" t="s">
        <v>18</v>
      </c>
      <c r="H225" s="131" t="s">
        <v>13</v>
      </c>
      <c r="I225" s="131"/>
      <c r="J225" s="132"/>
      <c r="K225" s="131" t="s">
        <v>29</v>
      </c>
      <c r="L225" s="131"/>
      <c r="M225" s="132"/>
      <c r="N225" s="132"/>
      <c r="O225" s="127">
        <v>1</v>
      </c>
      <c r="P225" s="133">
        <v>14</v>
      </c>
      <c r="Q225" s="127">
        <v>1</v>
      </c>
      <c r="R225" s="16">
        <f t="shared" si="103"/>
        <v>14</v>
      </c>
      <c r="S225" s="24" t="s">
        <v>49</v>
      </c>
      <c r="T225" s="135"/>
      <c r="U225" s="136" t="s">
        <v>164</v>
      </c>
      <c r="V225" s="93">
        <f t="shared" si="112"/>
        <v>1</v>
      </c>
      <c r="W225" s="137" t="s">
        <v>211</v>
      </c>
    </row>
    <row r="226" spans="1:23" s="137" customFormat="1" ht="18" customHeight="1" x14ac:dyDescent="0.3">
      <c r="A226" s="128">
        <f t="shared" si="104"/>
        <v>37</v>
      </c>
      <c r="B226" s="143" t="s">
        <v>176</v>
      </c>
      <c r="C226" s="143"/>
      <c r="D226" s="129" t="s">
        <v>167</v>
      </c>
      <c r="E226" s="125" t="s">
        <v>320</v>
      </c>
      <c r="F226" s="130" t="s">
        <v>177</v>
      </c>
      <c r="G226" s="130" t="s">
        <v>18</v>
      </c>
      <c r="H226" s="131" t="s">
        <v>13</v>
      </c>
      <c r="I226" s="131"/>
      <c r="J226" s="132"/>
      <c r="K226" s="131" t="s">
        <v>29</v>
      </c>
      <c r="L226" s="131"/>
      <c r="M226" s="132"/>
      <c r="N226" s="132"/>
      <c r="O226" s="127">
        <v>1</v>
      </c>
      <c r="P226" s="133">
        <v>14</v>
      </c>
      <c r="Q226" s="127">
        <v>1</v>
      </c>
      <c r="R226" s="16">
        <f t="shared" si="103"/>
        <v>14</v>
      </c>
      <c r="S226" s="24" t="s">
        <v>49</v>
      </c>
      <c r="T226" s="135"/>
      <c r="U226" s="136" t="s">
        <v>164</v>
      </c>
      <c r="V226" s="93">
        <f t="shared" si="112"/>
        <v>1</v>
      </c>
      <c r="W226" s="137" t="s">
        <v>211</v>
      </c>
    </row>
    <row r="227" spans="1:23" s="137" customFormat="1" ht="18" customHeight="1" x14ac:dyDescent="0.3">
      <c r="A227" s="128">
        <f t="shared" si="104"/>
        <v>38</v>
      </c>
      <c r="B227" s="143" t="s">
        <v>176</v>
      </c>
      <c r="C227" s="143"/>
      <c r="D227" s="129" t="s">
        <v>167</v>
      </c>
      <c r="E227" s="125" t="s">
        <v>320</v>
      </c>
      <c r="F227" s="130" t="s">
        <v>177</v>
      </c>
      <c r="G227" s="130" t="s">
        <v>26</v>
      </c>
      <c r="H227" s="131" t="s">
        <v>17</v>
      </c>
      <c r="I227" s="131"/>
      <c r="J227" s="132"/>
      <c r="K227" s="131" t="s">
        <v>35</v>
      </c>
      <c r="L227" s="131"/>
      <c r="M227" s="132"/>
      <c r="N227" s="132"/>
      <c r="O227" s="127">
        <v>1</v>
      </c>
      <c r="P227" s="133">
        <v>30</v>
      </c>
      <c r="Q227" s="127">
        <v>3</v>
      </c>
      <c r="R227" s="16">
        <f t="shared" si="103"/>
        <v>90</v>
      </c>
      <c r="S227" s="24" t="s">
        <v>318</v>
      </c>
      <c r="T227" s="135"/>
      <c r="U227" s="136" t="s">
        <v>164</v>
      </c>
      <c r="V227" s="93">
        <f t="shared" si="112"/>
        <v>3</v>
      </c>
      <c r="W227" s="137" t="s">
        <v>211</v>
      </c>
    </row>
    <row r="228" spans="1:23" s="137" customFormat="1" ht="18" customHeight="1" x14ac:dyDescent="0.3">
      <c r="A228" s="128">
        <f t="shared" si="104"/>
        <v>39</v>
      </c>
      <c r="B228" s="143" t="s">
        <v>176</v>
      </c>
      <c r="C228" s="143"/>
      <c r="D228" s="129" t="s">
        <v>167</v>
      </c>
      <c r="E228" s="125" t="s">
        <v>320</v>
      </c>
      <c r="F228" s="130" t="s">
        <v>177</v>
      </c>
      <c r="G228" s="130" t="s">
        <v>18</v>
      </c>
      <c r="H228" s="131" t="s">
        <v>17</v>
      </c>
      <c r="I228" s="131"/>
      <c r="J228" s="132"/>
      <c r="K228" s="131" t="s">
        <v>35</v>
      </c>
      <c r="L228" s="131"/>
      <c r="M228" s="132"/>
      <c r="N228" s="132"/>
      <c r="O228" s="127">
        <v>1</v>
      </c>
      <c r="P228" s="133">
        <v>16</v>
      </c>
      <c r="Q228" s="127">
        <v>1</v>
      </c>
      <c r="R228" s="16">
        <f t="shared" si="103"/>
        <v>16</v>
      </c>
      <c r="S228" s="24" t="s">
        <v>49</v>
      </c>
      <c r="T228" s="135"/>
      <c r="U228" s="136" t="s">
        <v>164</v>
      </c>
      <c r="V228" s="93">
        <f t="shared" si="112"/>
        <v>1</v>
      </c>
      <c r="W228" s="137" t="s">
        <v>211</v>
      </c>
    </row>
    <row r="229" spans="1:23" s="137" customFormat="1" ht="18" customHeight="1" x14ac:dyDescent="0.3">
      <c r="A229" s="128">
        <f t="shared" si="104"/>
        <v>40</v>
      </c>
      <c r="B229" s="143" t="s">
        <v>176</v>
      </c>
      <c r="C229" s="143"/>
      <c r="D229" s="129" t="s">
        <v>167</v>
      </c>
      <c r="E229" s="125" t="s">
        <v>320</v>
      </c>
      <c r="F229" s="130" t="s">
        <v>177</v>
      </c>
      <c r="G229" s="130" t="s">
        <v>16</v>
      </c>
      <c r="H229" s="131" t="s">
        <v>17</v>
      </c>
      <c r="I229" s="131"/>
      <c r="J229" s="132"/>
      <c r="K229" s="131" t="s">
        <v>35</v>
      </c>
      <c r="L229" s="131"/>
      <c r="M229" s="132"/>
      <c r="N229" s="132"/>
      <c r="O229" s="127">
        <v>1</v>
      </c>
      <c r="P229" s="133">
        <v>23</v>
      </c>
      <c r="Q229" s="127">
        <v>2</v>
      </c>
      <c r="R229" s="16">
        <f t="shared" si="103"/>
        <v>46</v>
      </c>
      <c r="S229" s="24" t="s">
        <v>49</v>
      </c>
      <c r="T229" s="135"/>
      <c r="U229" s="136" t="s">
        <v>164</v>
      </c>
      <c r="V229" s="93">
        <f t="shared" si="112"/>
        <v>2</v>
      </c>
      <c r="W229" s="137" t="s">
        <v>211</v>
      </c>
    </row>
    <row r="230" spans="1:23" s="137" customFormat="1" ht="18" customHeight="1" x14ac:dyDescent="0.3">
      <c r="A230" s="128">
        <f t="shared" si="104"/>
        <v>41</v>
      </c>
      <c r="B230" s="143" t="s">
        <v>176</v>
      </c>
      <c r="C230" s="143"/>
      <c r="D230" s="129" t="s">
        <v>167</v>
      </c>
      <c r="E230" s="125" t="s">
        <v>320</v>
      </c>
      <c r="F230" s="130" t="s">
        <v>177</v>
      </c>
      <c r="G230" s="130" t="s">
        <v>26</v>
      </c>
      <c r="H230" s="131" t="s">
        <v>17</v>
      </c>
      <c r="I230" s="131"/>
      <c r="J230" s="138"/>
      <c r="K230" s="131" t="s">
        <v>35</v>
      </c>
      <c r="L230" s="131"/>
      <c r="M230" s="132"/>
      <c r="N230" s="132"/>
      <c r="O230" s="127">
        <v>1</v>
      </c>
      <c r="P230" s="133">
        <v>30</v>
      </c>
      <c r="Q230" s="127">
        <v>3</v>
      </c>
      <c r="R230" s="16">
        <f t="shared" si="103"/>
        <v>90</v>
      </c>
      <c r="S230" s="24" t="s">
        <v>318</v>
      </c>
      <c r="T230" s="135"/>
      <c r="U230" s="136" t="s">
        <v>164</v>
      </c>
      <c r="V230" s="93">
        <f t="shared" si="112"/>
        <v>3</v>
      </c>
      <c r="W230" s="137" t="s">
        <v>211</v>
      </c>
    </row>
    <row r="231" spans="1:23" s="137" customFormat="1" ht="18" customHeight="1" x14ac:dyDescent="0.3">
      <c r="A231" s="128">
        <f t="shared" si="104"/>
        <v>42</v>
      </c>
      <c r="B231" s="143" t="s">
        <v>176</v>
      </c>
      <c r="C231" s="143"/>
      <c r="D231" s="129" t="s">
        <v>167</v>
      </c>
      <c r="E231" s="125" t="s">
        <v>320</v>
      </c>
      <c r="F231" s="130" t="s">
        <v>177</v>
      </c>
      <c r="G231" s="130" t="s">
        <v>18</v>
      </c>
      <c r="H231" s="131" t="s">
        <v>13</v>
      </c>
      <c r="I231" s="131"/>
      <c r="J231" s="132"/>
      <c r="K231" s="131" t="s">
        <v>29</v>
      </c>
      <c r="L231" s="131"/>
      <c r="M231" s="132"/>
      <c r="N231" s="132"/>
      <c r="O231" s="127">
        <v>1</v>
      </c>
      <c r="P231" s="133">
        <v>14</v>
      </c>
      <c r="Q231" s="127">
        <v>1</v>
      </c>
      <c r="R231" s="16">
        <f t="shared" si="103"/>
        <v>14</v>
      </c>
      <c r="S231" s="24" t="s">
        <v>49</v>
      </c>
      <c r="T231" s="135"/>
      <c r="U231" s="136" t="s">
        <v>164</v>
      </c>
      <c r="V231" s="93">
        <f t="shared" si="112"/>
        <v>1</v>
      </c>
      <c r="W231" s="137" t="s">
        <v>211</v>
      </c>
    </row>
    <row r="232" spans="1:23" s="137" customFormat="1" ht="18" customHeight="1" x14ac:dyDescent="0.3">
      <c r="A232" s="128">
        <f t="shared" si="104"/>
        <v>43</v>
      </c>
      <c r="B232" s="143" t="s">
        <v>176</v>
      </c>
      <c r="C232" s="143"/>
      <c r="D232" s="129" t="s">
        <v>167</v>
      </c>
      <c r="E232" s="125" t="s">
        <v>320</v>
      </c>
      <c r="F232" s="130" t="s">
        <v>177</v>
      </c>
      <c r="G232" s="130" t="s">
        <v>16</v>
      </c>
      <c r="H232" s="131" t="s">
        <v>17</v>
      </c>
      <c r="I232" s="131"/>
      <c r="J232" s="132"/>
      <c r="K232" s="131" t="s">
        <v>35</v>
      </c>
      <c r="L232" s="131"/>
      <c r="M232" s="132"/>
      <c r="N232" s="132"/>
      <c r="O232" s="127">
        <v>1</v>
      </c>
      <c r="P232" s="133">
        <v>23</v>
      </c>
      <c r="Q232" s="127">
        <v>1</v>
      </c>
      <c r="R232" s="16">
        <f t="shared" si="103"/>
        <v>23</v>
      </c>
      <c r="S232" s="24" t="s">
        <v>49</v>
      </c>
      <c r="T232" s="135"/>
      <c r="U232" s="136" t="s">
        <v>164</v>
      </c>
      <c r="V232" s="93">
        <f t="shared" si="112"/>
        <v>1</v>
      </c>
      <c r="W232" s="137" t="s">
        <v>211</v>
      </c>
    </row>
    <row r="233" spans="1:23" s="137" customFormat="1" ht="18" customHeight="1" x14ac:dyDescent="0.3">
      <c r="A233" s="128">
        <f t="shared" si="104"/>
        <v>44</v>
      </c>
      <c r="B233" s="143" t="s">
        <v>176</v>
      </c>
      <c r="C233" s="143"/>
      <c r="D233" s="129" t="s">
        <v>167</v>
      </c>
      <c r="E233" s="125" t="s">
        <v>320</v>
      </c>
      <c r="F233" s="130" t="s">
        <v>177</v>
      </c>
      <c r="G233" s="130" t="s">
        <v>18</v>
      </c>
      <c r="H233" s="131" t="s">
        <v>17</v>
      </c>
      <c r="I233" s="131"/>
      <c r="J233" s="132"/>
      <c r="K233" s="131" t="s">
        <v>35</v>
      </c>
      <c r="L233" s="131"/>
      <c r="M233" s="132"/>
      <c r="N233" s="132"/>
      <c r="O233" s="127">
        <v>1</v>
      </c>
      <c r="P233" s="133">
        <v>16</v>
      </c>
      <c r="Q233" s="127">
        <v>1</v>
      </c>
      <c r="R233" s="16">
        <f t="shared" si="103"/>
        <v>16</v>
      </c>
      <c r="S233" s="24" t="s">
        <v>49</v>
      </c>
      <c r="T233" s="135"/>
      <c r="U233" s="136" t="s">
        <v>164</v>
      </c>
      <c r="V233" s="93">
        <f t="shared" si="112"/>
        <v>1</v>
      </c>
      <c r="W233" s="137" t="s">
        <v>211</v>
      </c>
    </row>
    <row r="234" spans="1:23" ht="18" customHeight="1" x14ac:dyDescent="0.3">
      <c r="A234" s="105"/>
      <c r="B234" s="118"/>
      <c r="C234" s="118"/>
      <c r="D234" s="103"/>
      <c r="E234" s="103"/>
      <c r="F234" s="113"/>
      <c r="G234" s="103"/>
      <c r="H234" s="104"/>
      <c r="I234" s="105"/>
      <c r="J234" s="105"/>
      <c r="K234" s="104"/>
      <c r="L234" s="105"/>
      <c r="M234" s="105"/>
      <c r="N234" s="114"/>
      <c r="T234" s="34"/>
      <c r="U234" s="31" t="s">
        <v>164</v>
      </c>
      <c r="V234"/>
      <c r="W234" t="s">
        <v>211</v>
      </c>
    </row>
    <row r="235" spans="1:23" ht="18" customHeight="1" x14ac:dyDescent="0.3">
      <c r="A235" s="115" t="s">
        <v>165</v>
      </c>
      <c r="B235" s="116"/>
      <c r="C235" s="116"/>
      <c r="D235" s="103"/>
      <c r="E235" s="103"/>
      <c r="F235" s="113"/>
      <c r="G235" s="103"/>
      <c r="H235" s="104"/>
      <c r="I235" s="105"/>
      <c r="J235" s="105"/>
      <c r="K235" s="104"/>
      <c r="L235" s="105"/>
      <c r="M235" s="105"/>
      <c r="N235" s="114"/>
      <c r="T235" s="34"/>
      <c r="U235" s="31" t="s">
        <v>164</v>
      </c>
      <c r="V235"/>
      <c r="W235" t="s">
        <v>211</v>
      </c>
    </row>
    <row r="236" spans="1:23" s="105" customFormat="1" ht="18" customHeight="1" x14ac:dyDescent="0.3">
      <c r="A236" s="91">
        <v>1</v>
      </c>
      <c r="B236" s="117" t="s">
        <v>178</v>
      </c>
      <c r="C236" s="117"/>
      <c r="D236" s="110" t="s">
        <v>179</v>
      </c>
      <c r="E236" s="125" t="s">
        <v>180</v>
      </c>
      <c r="F236" s="101" t="s">
        <v>181</v>
      </c>
      <c r="G236" s="101" t="s">
        <v>182</v>
      </c>
      <c r="H236" s="124">
        <v>0.05</v>
      </c>
      <c r="I236" s="124">
        <v>0.06</v>
      </c>
      <c r="J236" s="75">
        <v>0.01</v>
      </c>
      <c r="K236" s="102"/>
      <c r="L236" s="102"/>
      <c r="M236" s="75"/>
      <c r="N236" s="75"/>
      <c r="O236" s="126">
        <v>1</v>
      </c>
      <c r="P236" s="139"/>
      <c r="Q236" s="126">
        <v>4</v>
      </c>
      <c r="R236" s="140">
        <f t="shared" ref="R236:R241" si="115">O236*P236*Q236</f>
        <v>0</v>
      </c>
      <c r="S236" s="135" t="s">
        <v>212</v>
      </c>
      <c r="T236" s="141"/>
      <c r="U236" s="142" t="s">
        <v>164</v>
      </c>
      <c r="W236" s="105" t="s">
        <v>211</v>
      </c>
    </row>
    <row r="237" spans="1:23" s="105" customFormat="1" ht="18" customHeight="1" x14ac:dyDescent="0.3">
      <c r="A237" s="91">
        <f t="shared" ref="A237:A300" si="116">A236+1</f>
        <v>2</v>
      </c>
      <c r="B237" s="117" t="s">
        <v>178</v>
      </c>
      <c r="C237" s="117"/>
      <c r="D237" s="110" t="s">
        <v>179</v>
      </c>
      <c r="E237" s="125" t="s">
        <v>180</v>
      </c>
      <c r="F237" s="101" t="s">
        <v>181</v>
      </c>
      <c r="G237" s="101" t="s">
        <v>30</v>
      </c>
      <c r="H237" s="124">
        <v>0.05</v>
      </c>
      <c r="I237" s="124">
        <v>0.5</v>
      </c>
      <c r="J237" s="75">
        <f t="shared" ref="J237" si="117">H237*I237</f>
        <v>2.5000000000000001E-2</v>
      </c>
      <c r="K237" s="102"/>
      <c r="L237" s="102"/>
      <c r="M237" s="75"/>
      <c r="N237" s="75"/>
      <c r="O237" s="126">
        <v>1</v>
      </c>
      <c r="P237" s="139"/>
      <c r="Q237" s="126">
        <v>1</v>
      </c>
      <c r="R237" s="140">
        <f t="shared" si="115"/>
        <v>0</v>
      </c>
      <c r="S237" s="135" t="s">
        <v>212</v>
      </c>
      <c r="T237" s="141"/>
      <c r="U237" s="142" t="s">
        <v>164</v>
      </c>
      <c r="W237" s="105" t="s">
        <v>211</v>
      </c>
    </row>
    <row r="238" spans="1:23" s="105" customFormat="1" ht="18" customHeight="1" x14ac:dyDescent="0.3">
      <c r="A238" s="91">
        <f t="shared" si="116"/>
        <v>3</v>
      </c>
      <c r="B238" s="117" t="s">
        <v>178</v>
      </c>
      <c r="C238" s="117"/>
      <c r="D238" s="110" t="s">
        <v>179</v>
      </c>
      <c r="E238" s="125" t="s">
        <v>180</v>
      </c>
      <c r="F238" s="101" t="s">
        <v>181</v>
      </c>
      <c r="G238" s="101" t="s">
        <v>183</v>
      </c>
      <c r="H238" s="102"/>
      <c r="I238" s="102"/>
      <c r="J238" s="75"/>
      <c r="K238" s="124">
        <v>0.5</v>
      </c>
      <c r="L238" s="124">
        <v>2.4</v>
      </c>
      <c r="M238" s="75">
        <f t="shared" ref="M238" si="118">K238*L238</f>
        <v>1.2</v>
      </c>
      <c r="N238" s="75">
        <f>M238-(J237*Q237)-(J236*Q236)</f>
        <v>1.135</v>
      </c>
      <c r="O238" s="126">
        <v>1</v>
      </c>
      <c r="P238" s="139">
        <v>680</v>
      </c>
      <c r="Q238" s="126">
        <v>1</v>
      </c>
      <c r="R238" s="140">
        <f>O238*P238*Q238*N238</f>
        <v>771.8</v>
      </c>
      <c r="S238" s="135" t="s">
        <v>212</v>
      </c>
      <c r="T238" s="141"/>
      <c r="U238" s="142" t="s">
        <v>164</v>
      </c>
      <c r="V238" s="144">
        <f>O238*Q238*N238</f>
        <v>1.135</v>
      </c>
      <c r="W238" s="105" t="s">
        <v>211</v>
      </c>
    </row>
    <row r="239" spans="1:23" s="105" customFormat="1" ht="18" customHeight="1" x14ac:dyDescent="0.3">
      <c r="A239" s="91">
        <f t="shared" si="116"/>
        <v>4</v>
      </c>
      <c r="B239" s="117" t="s">
        <v>178</v>
      </c>
      <c r="C239" s="117"/>
      <c r="D239" s="110" t="s">
        <v>179</v>
      </c>
      <c r="E239" s="125" t="s">
        <v>180</v>
      </c>
      <c r="F239" s="101" t="s">
        <v>181</v>
      </c>
      <c r="G239" s="101" t="s">
        <v>30</v>
      </c>
      <c r="H239" s="124">
        <v>0.05</v>
      </c>
      <c r="I239" s="124">
        <v>0.3</v>
      </c>
      <c r="J239" s="75">
        <f t="shared" ref="J239:J240" si="119">H239*I239</f>
        <v>1.4999999999999999E-2</v>
      </c>
      <c r="K239" s="102"/>
      <c r="L239" s="102"/>
      <c r="M239" s="75"/>
      <c r="N239" s="75"/>
      <c r="O239" s="126">
        <v>1</v>
      </c>
      <c r="P239" s="139"/>
      <c r="Q239" s="126">
        <v>2</v>
      </c>
      <c r="R239" s="140">
        <f t="shared" si="115"/>
        <v>0</v>
      </c>
      <c r="S239" s="135" t="s">
        <v>212</v>
      </c>
      <c r="T239" s="141"/>
      <c r="U239" s="142" t="s">
        <v>164</v>
      </c>
      <c r="W239" s="105" t="s">
        <v>211</v>
      </c>
    </row>
    <row r="240" spans="1:23" s="105" customFormat="1" ht="18" customHeight="1" x14ac:dyDescent="0.3">
      <c r="A240" s="91">
        <f t="shared" si="116"/>
        <v>5</v>
      </c>
      <c r="B240" s="117" t="s">
        <v>178</v>
      </c>
      <c r="C240" s="117"/>
      <c r="D240" s="110" t="s">
        <v>179</v>
      </c>
      <c r="E240" s="125" t="s">
        <v>180</v>
      </c>
      <c r="F240" s="101" t="s">
        <v>181</v>
      </c>
      <c r="G240" s="101" t="s">
        <v>32</v>
      </c>
      <c r="H240" s="124">
        <v>0.1</v>
      </c>
      <c r="I240" s="124">
        <v>0.1</v>
      </c>
      <c r="J240" s="75">
        <f t="shared" si="119"/>
        <v>1.0000000000000002E-2</v>
      </c>
      <c r="K240" s="102"/>
      <c r="L240" s="102"/>
      <c r="M240" s="75"/>
      <c r="N240" s="75"/>
      <c r="O240" s="126">
        <v>1</v>
      </c>
      <c r="P240" s="139"/>
      <c r="Q240" s="126">
        <v>6</v>
      </c>
      <c r="R240" s="140">
        <f t="shared" si="115"/>
        <v>0</v>
      </c>
      <c r="S240" s="135" t="s">
        <v>212</v>
      </c>
      <c r="T240" s="141"/>
      <c r="U240" s="142" t="s">
        <v>164</v>
      </c>
      <c r="W240" s="105" t="s">
        <v>211</v>
      </c>
    </row>
    <row r="241" spans="1:23" s="105" customFormat="1" ht="18" customHeight="1" x14ac:dyDescent="0.3">
      <c r="A241" s="91">
        <f t="shared" si="116"/>
        <v>6</v>
      </c>
      <c r="B241" s="117" t="s">
        <v>178</v>
      </c>
      <c r="C241" s="117"/>
      <c r="D241" s="110" t="s">
        <v>179</v>
      </c>
      <c r="E241" s="125" t="s">
        <v>180</v>
      </c>
      <c r="F241" s="101" t="s">
        <v>181</v>
      </c>
      <c r="G241" s="101" t="s">
        <v>32</v>
      </c>
      <c r="H241" s="124">
        <v>0.05</v>
      </c>
      <c r="I241" s="124">
        <v>0.05</v>
      </c>
      <c r="J241" s="75">
        <v>0.01</v>
      </c>
      <c r="K241" s="102"/>
      <c r="L241" s="102"/>
      <c r="M241" s="75"/>
      <c r="N241" s="75"/>
      <c r="O241" s="126">
        <v>1</v>
      </c>
      <c r="P241" s="139"/>
      <c r="Q241" s="126">
        <v>1</v>
      </c>
      <c r="R241" s="140">
        <f t="shared" si="115"/>
        <v>0</v>
      </c>
      <c r="S241" s="135" t="s">
        <v>212</v>
      </c>
      <c r="T241" s="141"/>
      <c r="U241" s="142" t="s">
        <v>164</v>
      </c>
      <c r="W241" s="105" t="s">
        <v>211</v>
      </c>
    </row>
    <row r="242" spans="1:23" s="105" customFormat="1" ht="18" customHeight="1" x14ac:dyDescent="0.3">
      <c r="A242" s="91">
        <f t="shared" si="116"/>
        <v>7</v>
      </c>
      <c r="B242" s="117" t="s">
        <v>178</v>
      </c>
      <c r="C242" s="117"/>
      <c r="D242" s="110" t="s">
        <v>179</v>
      </c>
      <c r="E242" s="125" t="s">
        <v>180</v>
      </c>
      <c r="F242" s="101" t="s">
        <v>181</v>
      </c>
      <c r="G242" s="101" t="s">
        <v>183</v>
      </c>
      <c r="H242" s="102"/>
      <c r="I242" s="102"/>
      <c r="J242" s="75"/>
      <c r="K242" s="124">
        <v>0.25</v>
      </c>
      <c r="L242" s="124">
        <v>1.63</v>
      </c>
      <c r="M242" s="75">
        <f t="shared" ref="M242" si="120">K242*L242</f>
        <v>0.40749999999999997</v>
      </c>
      <c r="N242" s="75">
        <f>M242-(J241*Q241)-(J240*Q240)-(J239*Q239)</f>
        <v>0.3075</v>
      </c>
      <c r="O242" s="126">
        <v>1</v>
      </c>
      <c r="P242" s="139">
        <v>680</v>
      </c>
      <c r="Q242" s="126">
        <v>1</v>
      </c>
      <c r="R242" s="140">
        <f>O242*P242*Q242*N242</f>
        <v>209.1</v>
      </c>
      <c r="S242" s="135" t="s">
        <v>212</v>
      </c>
      <c r="T242" s="141"/>
      <c r="U242" s="142" t="s">
        <v>164</v>
      </c>
      <c r="V242" s="144">
        <f>O242*Q242*N242</f>
        <v>0.3075</v>
      </c>
      <c r="W242" s="105" t="s">
        <v>211</v>
      </c>
    </row>
    <row r="243" spans="1:23" s="105" customFormat="1" ht="18" customHeight="1" x14ac:dyDescent="0.3">
      <c r="A243" s="91">
        <f t="shared" si="116"/>
        <v>8</v>
      </c>
      <c r="B243" s="117" t="s">
        <v>178</v>
      </c>
      <c r="C243" s="117"/>
      <c r="D243" s="110" t="s">
        <v>184</v>
      </c>
      <c r="E243" s="125" t="s">
        <v>185</v>
      </c>
      <c r="F243" s="101" t="s">
        <v>181</v>
      </c>
      <c r="G243" s="101" t="s">
        <v>182</v>
      </c>
      <c r="H243" s="124">
        <v>0.05</v>
      </c>
      <c r="I243" s="124">
        <v>0.06</v>
      </c>
      <c r="J243" s="75">
        <v>0.01</v>
      </c>
      <c r="K243" s="102"/>
      <c r="L243" s="102"/>
      <c r="M243" s="75"/>
      <c r="N243" s="75"/>
      <c r="O243" s="126">
        <v>1</v>
      </c>
      <c r="P243" s="139"/>
      <c r="Q243" s="126">
        <v>4</v>
      </c>
      <c r="R243" s="140">
        <f t="shared" ref="R243:R248" si="121">O243*P243*Q243</f>
        <v>0</v>
      </c>
      <c r="S243" s="135" t="s">
        <v>212</v>
      </c>
      <c r="T243" s="141"/>
      <c r="U243" s="142" t="s">
        <v>164</v>
      </c>
      <c r="W243" s="105" t="s">
        <v>211</v>
      </c>
    </row>
    <row r="244" spans="1:23" s="105" customFormat="1" ht="18" customHeight="1" x14ac:dyDescent="0.3">
      <c r="A244" s="91">
        <f t="shared" si="116"/>
        <v>9</v>
      </c>
      <c r="B244" s="117" t="s">
        <v>178</v>
      </c>
      <c r="C244" s="117"/>
      <c r="D244" s="110" t="s">
        <v>184</v>
      </c>
      <c r="E244" s="125" t="s">
        <v>185</v>
      </c>
      <c r="F244" s="101" t="s">
        <v>181</v>
      </c>
      <c r="G244" s="101" t="s">
        <v>30</v>
      </c>
      <c r="H244" s="124">
        <v>0.05</v>
      </c>
      <c r="I244" s="124">
        <v>0.5</v>
      </c>
      <c r="J244" s="75">
        <f t="shared" ref="J244" si="122">H244*I244</f>
        <v>2.5000000000000001E-2</v>
      </c>
      <c r="K244" s="102"/>
      <c r="L244" s="102"/>
      <c r="M244" s="75"/>
      <c r="N244" s="75"/>
      <c r="O244" s="126">
        <v>1</v>
      </c>
      <c r="P244" s="139"/>
      <c r="Q244" s="126">
        <v>1</v>
      </c>
      <c r="R244" s="140">
        <f t="shared" si="121"/>
        <v>0</v>
      </c>
      <c r="S244" s="135" t="s">
        <v>212</v>
      </c>
      <c r="T244" s="141"/>
      <c r="U244" s="142" t="s">
        <v>164</v>
      </c>
      <c r="W244" s="105" t="s">
        <v>211</v>
      </c>
    </row>
    <row r="245" spans="1:23" s="105" customFormat="1" ht="18" customHeight="1" x14ac:dyDescent="0.3">
      <c r="A245" s="91">
        <f t="shared" si="116"/>
        <v>10</v>
      </c>
      <c r="B245" s="117" t="s">
        <v>178</v>
      </c>
      <c r="C245" s="117"/>
      <c r="D245" s="110" t="s">
        <v>184</v>
      </c>
      <c r="E245" s="125" t="s">
        <v>185</v>
      </c>
      <c r="F245" s="101" t="s">
        <v>181</v>
      </c>
      <c r="G245" s="101" t="s">
        <v>183</v>
      </c>
      <c r="H245" s="102"/>
      <c r="I245" s="102"/>
      <c r="J245" s="75"/>
      <c r="K245" s="124">
        <v>0.5</v>
      </c>
      <c r="L245" s="124">
        <v>2.4</v>
      </c>
      <c r="M245" s="75">
        <f t="shared" ref="M245" si="123">K245*L245</f>
        <v>1.2</v>
      </c>
      <c r="N245" s="75">
        <f>M245-(J244*Q244)-(J243*Q243)</f>
        <v>1.135</v>
      </c>
      <c r="O245" s="126">
        <v>1</v>
      </c>
      <c r="P245" s="139">
        <v>680</v>
      </c>
      <c r="Q245" s="126">
        <v>1</v>
      </c>
      <c r="R245" s="140">
        <f>O245*P245*Q245*N245</f>
        <v>771.8</v>
      </c>
      <c r="S245" s="135" t="s">
        <v>212</v>
      </c>
      <c r="T245" s="141"/>
      <c r="U245" s="142" t="s">
        <v>164</v>
      </c>
      <c r="V245" s="144">
        <f>O245*Q245*N245</f>
        <v>1.135</v>
      </c>
      <c r="W245" s="105" t="s">
        <v>211</v>
      </c>
    </row>
    <row r="246" spans="1:23" s="105" customFormat="1" ht="18" customHeight="1" x14ac:dyDescent="0.3">
      <c r="A246" s="91">
        <f t="shared" si="116"/>
        <v>11</v>
      </c>
      <c r="B246" s="117" t="s">
        <v>178</v>
      </c>
      <c r="C246" s="117"/>
      <c r="D246" s="110" t="s">
        <v>184</v>
      </c>
      <c r="E246" s="125" t="s">
        <v>185</v>
      </c>
      <c r="F246" s="101" t="s">
        <v>181</v>
      </c>
      <c r="G246" s="101" t="s">
        <v>30</v>
      </c>
      <c r="H246" s="124">
        <v>0.05</v>
      </c>
      <c r="I246" s="124">
        <v>0.3</v>
      </c>
      <c r="J246" s="75">
        <f t="shared" ref="J246:J247" si="124">H246*I246</f>
        <v>1.4999999999999999E-2</v>
      </c>
      <c r="K246" s="102"/>
      <c r="L246" s="102"/>
      <c r="M246" s="75"/>
      <c r="N246" s="75"/>
      <c r="O246" s="126">
        <v>1</v>
      </c>
      <c r="P246" s="139"/>
      <c r="Q246" s="126">
        <v>2</v>
      </c>
      <c r="R246" s="140">
        <f t="shared" si="121"/>
        <v>0</v>
      </c>
      <c r="S246" s="135" t="s">
        <v>212</v>
      </c>
      <c r="T246" s="141"/>
      <c r="U246" s="142" t="s">
        <v>164</v>
      </c>
      <c r="W246" s="105" t="s">
        <v>211</v>
      </c>
    </row>
    <row r="247" spans="1:23" s="105" customFormat="1" ht="18" customHeight="1" x14ac:dyDescent="0.3">
      <c r="A247" s="91">
        <f t="shared" si="116"/>
        <v>12</v>
      </c>
      <c r="B247" s="117" t="s">
        <v>178</v>
      </c>
      <c r="C247" s="117"/>
      <c r="D247" s="110" t="s">
        <v>184</v>
      </c>
      <c r="E247" s="125" t="s">
        <v>185</v>
      </c>
      <c r="F247" s="101" t="s">
        <v>181</v>
      </c>
      <c r="G247" s="101" t="s">
        <v>32</v>
      </c>
      <c r="H247" s="124">
        <v>0.1</v>
      </c>
      <c r="I247" s="124">
        <v>0.1</v>
      </c>
      <c r="J247" s="75">
        <f t="shared" si="124"/>
        <v>1.0000000000000002E-2</v>
      </c>
      <c r="K247" s="102"/>
      <c r="L247" s="102"/>
      <c r="M247" s="75"/>
      <c r="N247" s="75"/>
      <c r="O247" s="126">
        <v>1</v>
      </c>
      <c r="P247" s="139"/>
      <c r="Q247" s="126">
        <v>6</v>
      </c>
      <c r="R247" s="140">
        <f t="shared" si="121"/>
        <v>0</v>
      </c>
      <c r="S247" s="135" t="s">
        <v>212</v>
      </c>
      <c r="T247" s="141"/>
      <c r="U247" s="142" t="s">
        <v>164</v>
      </c>
      <c r="W247" s="105" t="s">
        <v>211</v>
      </c>
    </row>
    <row r="248" spans="1:23" s="105" customFormat="1" ht="18" customHeight="1" x14ac:dyDescent="0.3">
      <c r="A248" s="91">
        <f t="shared" si="116"/>
        <v>13</v>
      </c>
      <c r="B248" s="117" t="s">
        <v>178</v>
      </c>
      <c r="C248" s="117"/>
      <c r="D248" s="110" t="s">
        <v>184</v>
      </c>
      <c r="E248" s="125" t="s">
        <v>185</v>
      </c>
      <c r="F248" s="101" t="s">
        <v>181</v>
      </c>
      <c r="G248" s="101" t="s">
        <v>32</v>
      </c>
      <c r="H248" s="124">
        <v>0.05</v>
      </c>
      <c r="I248" s="124">
        <v>0.05</v>
      </c>
      <c r="J248" s="75">
        <v>0.01</v>
      </c>
      <c r="K248" s="102"/>
      <c r="L248" s="102"/>
      <c r="M248" s="75"/>
      <c r="N248" s="75"/>
      <c r="O248" s="126">
        <v>1</v>
      </c>
      <c r="P248" s="139"/>
      <c r="Q248" s="126">
        <v>1</v>
      </c>
      <c r="R248" s="140">
        <f t="shared" si="121"/>
        <v>0</v>
      </c>
      <c r="S248" s="135" t="s">
        <v>212</v>
      </c>
      <c r="T248" s="141"/>
      <c r="U248" s="142" t="s">
        <v>164</v>
      </c>
      <c r="W248" s="105" t="s">
        <v>211</v>
      </c>
    </row>
    <row r="249" spans="1:23" s="105" customFormat="1" ht="18" customHeight="1" x14ac:dyDescent="0.3">
      <c r="A249" s="91">
        <f t="shared" si="116"/>
        <v>14</v>
      </c>
      <c r="B249" s="117" t="s">
        <v>178</v>
      </c>
      <c r="C249" s="117"/>
      <c r="D249" s="110" t="s">
        <v>184</v>
      </c>
      <c r="E249" s="125" t="s">
        <v>185</v>
      </c>
      <c r="F249" s="101" t="s">
        <v>181</v>
      </c>
      <c r="G249" s="101" t="s">
        <v>183</v>
      </c>
      <c r="H249" s="102"/>
      <c r="I249" s="102"/>
      <c r="J249" s="75"/>
      <c r="K249" s="124">
        <v>0.25</v>
      </c>
      <c r="L249" s="124">
        <v>1.63</v>
      </c>
      <c r="M249" s="75">
        <f t="shared" ref="M249" si="125">K249*L249</f>
        <v>0.40749999999999997</v>
      </c>
      <c r="N249" s="75">
        <f>M249-(J248*Q248)-(J247*Q247)-(J246*Q246)</f>
        <v>0.3075</v>
      </c>
      <c r="O249" s="126">
        <v>1</v>
      </c>
      <c r="P249" s="139">
        <v>680</v>
      </c>
      <c r="Q249" s="126">
        <v>1</v>
      </c>
      <c r="R249" s="140">
        <f>O249*P249*Q249*N249</f>
        <v>209.1</v>
      </c>
      <c r="S249" s="135" t="s">
        <v>212</v>
      </c>
      <c r="T249" s="141"/>
      <c r="U249" s="142" t="s">
        <v>164</v>
      </c>
      <c r="V249" s="144">
        <f>O249*Q249*N249</f>
        <v>0.3075</v>
      </c>
      <c r="W249" s="105" t="s">
        <v>211</v>
      </c>
    </row>
    <row r="250" spans="1:23" s="105" customFormat="1" ht="18" customHeight="1" x14ac:dyDescent="0.3">
      <c r="A250" s="91">
        <f t="shared" si="116"/>
        <v>15</v>
      </c>
      <c r="B250" s="117" t="s">
        <v>178</v>
      </c>
      <c r="C250" s="117"/>
      <c r="D250" s="110" t="s">
        <v>167</v>
      </c>
      <c r="E250" s="125" t="s">
        <v>186</v>
      </c>
      <c r="F250" s="101" t="s">
        <v>181</v>
      </c>
      <c r="G250" s="101" t="s">
        <v>182</v>
      </c>
      <c r="H250" s="124">
        <v>0.05</v>
      </c>
      <c r="I250" s="124">
        <v>0.06</v>
      </c>
      <c r="J250" s="75">
        <v>0.01</v>
      </c>
      <c r="K250" s="102"/>
      <c r="L250" s="102"/>
      <c r="M250" s="75"/>
      <c r="N250" s="75"/>
      <c r="O250" s="126">
        <v>1</v>
      </c>
      <c r="P250" s="139"/>
      <c r="Q250" s="126">
        <v>2</v>
      </c>
      <c r="R250" s="140">
        <f t="shared" ref="R250:R269" si="126">O250*P250*Q250</f>
        <v>0</v>
      </c>
      <c r="S250" s="135" t="s">
        <v>212</v>
      </c>
      <c r="T250" s="141"/>
      <c r="U250" s="142" t="s">
        <v>164</v>
      </c>
      <c r="W250" s="105" t="s">
        <v>211</v>
      </c>
    </row>
    <row r="251" spans="1:23" s="105" customFormat="1" ht="18" customHeight="1" x14ac:dyDescent="0.3">
      <c r="A251" s="91">
        <f t="shared" si="116"/>
        <v>16</v>
      </c>
      <c r="B251" s="117" t="s">
        <v>178</v>
      </c>
      <c r="C251" s="117"/>
      <c r="D251" s="110" t="s">
        <v>167</v>
      </c>
      <c r="E251" s="125" t="s">
        <v>186</v>
      </c>
      <c r="F251" s="101" t="s">
        <v>181</v>
      </c>
      <c r="G251" s="101" t="s">
        <v>30</v>
      </c>
      <c r="H251" s="124">
        <v>0.05</v>
      </c>
      <c r="I251" s="124">
        <v>0.5</v>
      </c>
      <c r="J251" s="75">
        <f t="shared" ref="J251" si="127">H251*I251</f>
        <v>2.5000000000000001E-2</v>
      </c>
      <c r="K251" s="102"/>
      <c r="L251" s="102"/>
      <c r="M251" s="75"/>
      <c r="N251" s="75"/>
      <c r="O251" s="126">
        <v>1</v>
      </c>
      <c r="P251" s="139"/>
      <c r="Q251" s="126">
        <v>1</v>
      </c>
      <c r="R251" s="140">
        <f t="shared" si="126"/>
        <v>0</v>
      </c>
      <c r="S251" s="135" t="s">
        <v>212</v>
      </c>
      <c r="T251" s="141"/>
      <c r="U251" s="142" t="s">
        <v>164</v>
      </c>
      <c r="W251" s="105" t="s">
        <v>211</v>
      </c>
    </row>
    <row r="252" spans="1:23" s="105" customFormat="1" ht="18" customHeight="1" x14ac:dyDescent="0.3">
      <c r="A252" s="91">
        <f t="shared" si="116"/>
        <v>17</v>
      </c>
      <c r="B252" s="117" t="s">
        <v>178</v>
      </c>
      <c r="C252" s="117"/>
      <c r="D252" s="110" t="s">
        <v>167</v>
      </c>
      <c r="E252" s="125" t="s">
        <v>186</v>
      </c>
      <c r="F252" s="101" t="s">
        <v>181</v>
      </c>
      <c r="G252" s="101" t="s">
        <v>183</v>
      </c>
      <c r="H252" s="102"/>
      <c r="I252" s="102"/>
      <c r="J252" s="75"/>
      <c r="K252" s="124">
        <v>0.5</v>
      </c>
      <c r="L252" s="124">
        <v>2.4</v>
      </c>
      <c r="M252" s="75">
        <f t="shared" ref="M252" si="128">K252*L252</f>
        <v>1.2</v>
      </c>
      <c r="N252" s="75">
        <f>M252-(J251*Q251)-(J250*Q250)</f>
        <v>1.155</v>
      </c>
      <c r="O252" s="126">
        <v>1</v>
      </c>
      <c r="P252" s="139">
        <v>680</v>
      </c>
      <c r="Q252" s="126">
        <v>1</v>
      </c>
      <c r="R252" s="140">
        <f>O252*P252*Q252*N252</f>
        <v>785.4</v>
      </c>
      <c r="S252" s="135" t="s">
        <v>212</v>
      </c>
      <c r="T252" s="141"/>
      <c r="U252" s="142" t="s">
        <v>164</v>
      </c>
      <c r="V252" s="144">
        <f>O252*Q252*N252</f>
        <v>1.155</v>
      </c>
      <c r="W252" s="105" t="s">
        <v>211</v>
      </c>
    </row>
    <row r="253" spans="1:23" s="105" customFormat="1" ht="18" customHeight="1" x14ac:dyDescent="0.3">
      <c r="A253" s="91">
        <f t="shared" si="116"/>
        <v>18</v>
      </c>
      <c r="B253" s="117" t="s">
        <v>178</v>
      </c>
      <c r="C253" s="117"/>
      <c r="D253" s="110" t="s">
        <v>167</v>
      </c>
      <c r="E253" s="125" t="s">
        <v>186</v>
      </c>
      <c r="F253" s="101" t="s">
        <v>181</v>
      </c>
      <c r="G253" s="101" t="s">
        <v>30</v>
      </c>
      <c r="H253" s="124">
        <v>0.05</v>
      </c>
      <c r="I253" s="124">
        <v>0.3</v>
      </c>
      <c r="J253" s="75">
        <f t="shared" ref="J253:J254" si="129">H253*I253</f>
        <v>1.4999999999999999E-2</v>
      </c>
      <c r="K253" s="102"/>
      <c r="L253" s="102"/>
      <c r="M253" s="75"/>
      <c r="N253" s="75"/>
      <c r="O253" s="126">
        <v>1</v>
      </c>
      <c r="P253" s="139"/>
      <c r="Q253" s="126">
        <v>2</v>
      </c>
      <c r="R253" s="140">
        <f t="shared" si="126"/>
        <v>0</v>
      </c>
      <c r="S253" s="135" t="s">
        <v>212</v>
      </c>
      <c r="T253" s="141"/>
      <c r="U253" s="142" t="s">
        <v>164</v>
      </c>
      <c r="W253" s="105" t="s">
        <v>211</v>
      </c>
    </row>
    <row r="254" spans="1:23" s="105" customFormat="1" ht="18" customHeight="1" x14ac:dyDescent="0.3">
      <c r="A254" s="91">
        <f t="shared" si="116"/>
        <v>19</v>
      </c>
      <c r="B254" s="117" t="s">
        <v>178</v>
      </c>
      <c r="C254" s="117"/>
      <c r="D254" s="110" t="s">
        <v>167</v>
      </c>
      <c r="E254" s="125" t="s">
        <v>186</v>
      </c>
      <c r="F254" s="101" t="s">
        <v>181</v>
      </c>
      <c r="G254" s="101" t="s">
        <v>32</v>
      </c>
      <c r="H254" s="124">
        <v>0.1</v>
      </c>
      <c r="I254" s="124">
        <v>0.1</v>
      </c>
      <c r="J254" s="75">
        <f t="shared" si="129"/>
        <v>1.0000000000000002E-2</v>
      </c>
      <c r="K254" s="102"/>
      <c r="L254" s="102"/>
      <c r="M254" s="75"/>
      <c r="N254" s="75"/>
      <c r="O254" s="126">
        <v>1</v>
      </c>
      <c r="P254" s="139"/>
      <c r="Q254" s="126">
        <v>6</v>
      </c>
      <c r="R254" s="140">
        <f t="shared" si="126"/>
        <v>0</v>
      </c>
      <c r="S254" s="135" t="s">
        <v>212</v>
      </c>
      <c r="T254" s="141"/>
      <c r="U254" s="142" t="s">
        <v>164</v>
      </c>
      <c r="W254" s="105" t="s">
        <v>211</v>
      </c>
    </row>
    <row r="255" spans="1:23" s="105" customFormat="1" ht="18" customHeight="1" x14ac:dyDescent="0.3">
      <c r="A255" s="91">
        <f t="shared" si="116"/>
        <v>20</v>
      </c>
      <c r="B255" s="117" t="s">
        <v>178</v>
      </c>
      <c r="C255" s="117"/>
      <c r="D255" s="110" t="s">
        <v>167</v>
      </c>
      <c r="E255" s="125" t="s">
        <v>186</v>
      </c>
      <c r="F255" s="101" t="s">
        <v>181</v>
      </c>
      <c r="G255" s="101" t="s">
        <v>32</v>
      </c>
      <c r="H255" s="124">
        <v>0.05</v>
      </c>
      <c r="I255" s="124">
        <v>0.05</v>
      </c>
      <c r="J255" s="75">
        <v>0.01</v>
      </c>
      <c r="K255" s="102"/>
      <c r="L255" s="102"/>
      <c r="M255" s="75"/>
      <c r="N255" s="75"/>
      <c r="O255" s="126">
        <v>1</v>
      </c>
      <c r="P255" s="139"/>
      <c r="Q255" s="126">
        <v>1</v>
      </c>
      <c r="R255" s="140">
        <f t="shared" si="126"/>
        <v>0</v>
      </c>
      <c r="S255" s="135" t="s">
        <v>212</v>
      </c>
      <c r="T255" s="141"/>
      <c r="U255" s="142" t="s">
        <v>164</v>
      </c>
      <c r="W255" s="105" t="s">
        <v>211</v>
      </c>
    </row>
    <row r="256" spans="1:23" s="105" customFormat="1" ht="18" customHeight="1" x14ac:dyDescent="0.3">
      <c r="A256" s="91">
        <f t="shared" si="116"/>
        <v>21</v>
      </c>
      <c r="B256" s="117" t="s">
        <v>178</v>
      </c>
      <c r="C256" s="117"/>
      <c r="D256" s="110" t="s">
        <v>167</v>
      </c>
      <c r="E256" s="125" t="s">
        <v>186</v>
      </c>
      <c r="F256" s="101" t="s">
        <v>181</v>
      </c>
      <c r="G256" s="101" t="s">
        <v>183</v>
      </c>
      <c r="H256" s="102"/>
      <c r="I256" s="102"/>
      <c r="J256" s="75"/>
      <c r="K256" s="124">
        <v>0.25</v>
      </c>
      <c r="L256" s="124">
        <v>1.63</v>
      </c>
      <c r="M256" s="75">
        <f t="shared" ref="M256" si="130">K256*L256</f>
        <v>0.40749999999999997</v>
      </c>
      <c r="N256" s="75">
        <f>M256-(J255*Q255)-(J254*Q254)-(J253*Q253)</f>
        <v>0.3075</v>
      </c>
      <c r="O256" s="126">
        <v>1</v>
      </c>
      <c r="P256" s="139">
        <v>680</v>
      </c>
      <c r="Q256" s="126">
        <v>1</v>
      </c>
      <c r="R256" s="140">
        <f>O256*P256*Q256*N256</f>
        <v>209.1</v>
      </c>
      <c r="S256" s="135" t="s">
        <v>212</v>
      </c>
      <c r="T256" s="141"/>
      <c r="U256" s="142" t="s">
        <v>164</v>
      </c>
      <c r="V256" s="144">
        <f>O256*Q256*N256</f>
        <v>0.3075</v>
      </c>
      <c r="W256" s="105" t="s">
        <v>211</v>
      </c>
    </row>
    <row r="257" spans="1:23" ht="18" customHeight="1" x14ac:dyDescent="0.3">
      <c r="A257" s="91">
        <f t="shared" si="116"/>
        <v>22</v>
      </c>
      <c r="B257" s="117" t="s">
        <v>187</v>
      </c>
      <c r="C257" s="117"/>
      <c r="D257" s="110" t="s">
        <v>188</v>
      </c>
      <c r="E257" s="125" t="s">
        <v>189</v>
      </c>
      <c r="F257" s="101" t="s">
        <v>181</v>
      </c>
      <c r="G257" s="101" t="s">
        <v>182</v>
      </c>
      <c r="H257" s="124">
        <v>0.05</v>
      </c>
      <c r="I257" s="124">
        <v>0.06</v>
      </c>
      <c r="J257" s="75">
        <v>0.01</v>
      </c>
      <c r="K257" s="102"/>
      <c r="L257" s="102"/>
      <c r="M257" s="75"/>
      <c r="N257" s="75"/>
      <c r="O257" s="126">
        <v>1</v>
      </c>
      <c r="P257" s="21"/>
      <c r="Q257" s="126">
        <v>2</v>
      </c>
      <c r="R257" s="16">
        <f t="shared" si="126"/>
        <v>0</v>
      </c>
      <c r="S257" s="135" t="s">
        <v>212</v>
      </c>
      <c r="T257" s="24"/>
      <c r="U257" s="31" t="s">
        <v>164</v>
      </c>
      <c r="V257"/>
      <c r="W257" t="s">
        <v>211</v>
      </c>
    </row>
    <row r="258" spans="1:23" ht="18" customHeight="1" x14ac:dyDescent="0.3">
      <c r="A258" s="91">
        <f t="shared" si="116"/>
        <v>23</v>
      </c>
      <c r="B258" s="117" t="s">
        <v>187</v>
      </c>
      <c r="C258" s="117"/>
      <c r="D258" s="110" t="s">
        <v>188</v>
      </c>
      <c r="E258" s="125" t="s">
        <v>189</v>
      </c>
      <c r="F258" s="101" t="s">
        <v>181</v>
      </c>
      <c r="G258" s="101" t="s">
        <v>30</v>
      </c>
      <c r="H258" s="124">
        <v>0.05</v>
      </c>
      <c r="I258" s="124">
        <v>0.5</v>
      </c>
      <c r="J258" s="75">
        <f t="shared" ref="J258" si="131">H258*I258</f>
        <v>2.5000000000000001E-2</v>
      </c>
      <c r="K258" s="102"/>
      <c r="L258" s="102"/>
      <c r="M258" s="75"/>
      <c r="N258" s="75"/>
      <c r="O258" s="126">
        <v>1</v>
      </c>
      <c r="P258" s="21"/>
      <c r="Q258" s="126">
        <v>1</v>
      </c>
      <c r="R258" s="16">
        <f t="shared" si="126"/>
        <v>0</v>
      </c>
      <c r="S258" s="135" t="s">
        <v>212</v>
      </c>
      <c r="T258" s="24"/>
      <c r="U258" s="31" t="s">
        <v>164</v>
      </c>
      <c r="V258"/>
      <c r="W258" t="s">
        <v>211</v>
      </c>
    </row>
    <row r="259" spans="1:23" ht="18" customHeight="1" x14ac:dyDescent="0.3">
      <c r="A259" s="91">
        <f t="shared" si="116"/>
        <v>24</v>
      </c>
      <c r="B259" s="117" t="s">
        <v>187</v>
      </c>
      <c r="C259" s="117"/>
      <c r="D259" s="110" t="s">
        <v>188</v>
      </c>
      <c r="E259" s="125" t="s">
        <v>189</v>
      </c>
      <c r="F259" s="101" t="s">
        <v>181</v>
      </c>
      <c r="G259" s="101" t="s">
        <v>183</v>
      </c>
      <c r="H259" s="102"/>
      <c r="I259" s="102"/>
      <c r="J259" s="75"/>
      <c r="K259" s="124">
        <v>0.5</v>
      </c>
      <c r="L259" s="124">
        <v>2.4</v>
      </c>
      <c r="M259" s="75">
        <f t="shared" ref="M259" si="132">K259*L259</f>
        <v>1.2</v>
      </c>
      <c r="N259" s="75">
        <f>M259-(J258*Q258)-(J257*Q257)</f>
        <v>1.155</v>
      </c>
      <c r="O259" s="126">
        <v>1</v>
      </c>
      <c r="P259" s="21">
        <v>680</v>
      </c>
      <c r="Q259" s="126">
        <v>1</v>
      </c>
      <c r="R259" s="16">
        <f>O259*P259*Q259*N259</f>
        <v>785.4</v>
      </c>
      <c r="S259" s="135" t="s">
        <v>212</v>
      </c>
      <c r="T259" s="24"/>
      <c r="U259" s="31" t="s">
        <v>164</v>
      </c>
      <c r="V259" s="35">
        <f>O259*Q259*N259</f>
        <v>1.155</v>
      </c>
      <c r="W259" t="s">
        <v>211</v>
      </c>
    </row>
    <row r="260" spans="1:23" ht="18" customHeight="1" x14ac:dyDescent="0.3">
      <c r="A260" s="91">
        <f t="shared" si="116"/>
        <v>25</v>
      </c>
      <c r="B260" s="117" t="s">
        <v>187</v>
      </c>
      <c r="C260" s="117"/>
      <c r="D260" s="110" t="s">
        <v>188</v>
      </c>
      <c r="E260" s="125" t="s">
        <v>189</v>
      </c>
      <c r="F260" s="101" t="s">
        <v>181</v>
      </c>
      <c r="G260" s="101" t="s">
        <v>30</v>
      </c>
      <c r="H260" s="124">
        <v>0.05</v>
      </c>
      <c r="I260" s="124">
        <v>0.3</v>
      </c>
      <c r="J260" s="75">
        <f t="shared" ref="J260:J261" si="133">H260*I260</f>
        <v>1.4999999999999999E-2</v>
      </c>
      <c r="K260" s="102"/>
      <c r="L260" s="102"/>
      <c r="M260" s="75"/>
      <c r="N260" s="75"/>
      <c r="O260" s="126">
        <v>1</v>
      </c>
      <c r="P260" s="21"/>
      <c r="Q260" s="126">
        <v>2</v>
      </c>
      <c r="R260" s="16">
        <f t="shared" si="126"/>
        <v>0</v>
      </c>
      <c r="S260" s="135" t="s">
        <v>212</v>
      </c>
      <c r="T260" s="24"/>
      <c r="U260" s="31" t="s">
        <v>164</v>
      </c>
      <c r="V260"/>
      <c r="W260" t="s">
        <v>211</v>
      </c>
    </row>
    <row r="261" spans="1:23" ht="18" customHeight="1" x14ac:dyDescent="0.3">
      <c r="A261" s="91">
        <f t="shared" si="116"/>
        <v>26</v>
      </c>
      <c r="B261" s="117" t="s">
        <v>187</v>
      </c>
      <c r="C261" s="117"/>
      <c r="D261" s="110" t="s">
        <v>188</v>
      </c>
      <c r="E261" s="125" t="s">
        <v>189</v>
      </c>
      <c r="F261" s="101" t="s">
        <v>181</v>
      </c>
      <c r="G261" s="101" t="s">
        <v>32</v>
      </c>
      <c r="H261" s="124">
        <v>0.1</v>
      </c>
      <c r="I261" s="124">
        <v>0.1</v>
      </c>
      <c r="J261" s="75">
        <f t="shared" si="133"/>
        <v>1.0000000000000002E-2</v>
      </c>
      <c r="K261" s="102"/>
      <c r="L261" s="102"/>
      <c r="M261" s="75"/>
      <c r="N261" s="75"/>
      <c r="O261" s="126">
        <v>1</v>
      </c>
      <c r="P261" s="21"/>
      <c r="Q261" s="126">
        <v>6</v>
      </c>
      <c r="R261" s="16">
        <f t="shared" si="126"/>
        <v>0</v>
      </c>
      <c r="S261" s="135" t="s">
        <v>212</v>
      </c>
      <c r="T261" s="24"/>
      <c r="U261" s="31" t="s">
        <v>164</v>
      </c>
      <c r="V261"/>
      <c r="W261" t="s">
        <v>211</v>
      </c>
    </row>
    <row r="262" spans="1:23" ht="18" customHeight="1" x14ac:dyDescent="0.3">
      <c r="A262" s="91">
        <f t="shared" si="116"/>
        <v>27</v>
      </c>
      <c r="B262" s="117" t="s">
        <v>187</v>
      </c>
      <c r="C262" s="117"/>
      <c r="D262" s="110" t="s">
        <v>188</v>
      </c>
      <c r="E262" s="125" t="s">
        <v>189</v>
      </c>
      <c r="F262" s="101" t="s">
        <v>181</v>
      </c>
      <c r="G262" s="101" t="s">
        <v>32</v>
      </c>
      <c r="H262" s="124">
        <v>0.05</v>
      </c>
      <c r="I262" s="124">
        <v>0.05</v>
      </c>
      <c r="J262" s="75">
        <v>0.01</v>
      </c>
      <c r="K262" s="102"/>
      <c r="L262" s="102"/>
      <c r="M262" s="75"/>
      <c r="N262" s="75"/>
      <c r="O262" s="126">
        <v>1</v>
      </c>
      <c r="P262" s="21"/>
      <c r="Q262" s="126">
        <v>1</v>
      </c>
      <c r="R262" s="16">
        <f t="shared" si="126"/>
        <v>0</v>
      </c>
      <c r="S262" s="135" t="s">
        <v>212</v>
      </c>
      <c r="T262" s="24"/>
      <c r="U262" s="31" t="s">
        <v>164</v>
      </c>
      <c r="V262"/>
      <c r="W262" t="s">
        <v>211</v>
      </c>
    </row>
    <row r="263" spans="1:23" ht="18" customHeight="1" x14ac:dyDescent="0.3">
      <c r="A263" s="91">
        <f t="shared" si="116"/>
        <v>28</v>
      </c>
      <c r="B263" s="117" t="s">
        <v>187</v>
      </c>
      <c r="C263" s="117"/>
      <c r="D263" s="110" t="s">
        <v>188</v>
      </c>
      <c r="E263" s="125" t="s">
        <v>189</v>
      </c>
      <c r="F263" s="101" t="s">
        <v>181</v>
      </c>
      <c r="G263" s="101" t="s">
        <v>183</v>
      </c>
      <c r="H263" s="102"/>
      <c r="I263" s="102"/>
      <c r="J263" s="75"/>
      <c r="K263" s="124">
        <v>0.25</v>
      </c>
      <c r="L263" s="124">
        <v>1.63</v>
      </c>
      <c r="M263" s="75">
        <f t="shared" ref="M263" si="134">K263*L263</f>
        <v>0.40749999999999997</v>
      </c>
      <c r="N263" s="75">
        <f>M263-(J262*Q262)-(J261*Q261)-(J260*Q260)</f>
        <v>0.3075</v>
      </c>
      <c r="O263" s="126">
        <v>1</v>
      </c>
      <c r="P263" s="21">
        <v>680</v>
      </c>
      <c r="Q263" s="126">
        <v>1</v>
      </c>
      <c r="R263" s="16">
        <f>O263*P263*Q263*N263</f>
        <v>209.1</v>
      </c>
      <c r="S263" s="135" t="s">
        <v>212</v>
      </c>
      <c r="T263" s="24"/>
      <c r="U263" s="31" t="s">
        <v>164</v>
      </c>
      <c r="V263" s="35">
        <f>O263*Q263*N263</f>
        <v>0.3075</v>
      </c>
      <c r="W263" t="s">
        <v>211</v>
      </c>
    </row>
    <row r="264" spans="1:23" ht="18" customHeight="1" x14ac:dyDescent="0.3">
      <c r="A264" s="91">
        <f t="shared" si="116"/>
        <v>29</v>
      </c>
      <c r="B264" s="117" t="s">
        <v>187</v>
      </c>
      <c r="C264" s="117"/>
      <c r="D264" s="110" t="s">
        <v>190</v>
      </c>
      <c r="E264" s="125" t="s">
        <v>191</v>
      </c>
      <c r="F264" s="101" t="s">
        <v>181</v>
      </c>
      <c r="G264" s="101" t="s">
        <v>182</v>
      </c>
      <c r="H264" s="124">
        <v>0.05</v>
      </c>
      <c r="I264" s="124">
        <v>0.06</v>
      </c>
      <c r="J264" s="75">
        <v>0.01</v>
      </c>
      <c r="K264" s="102"/>
      <c r="L264" s="102"/>
      <c r="M264" s="75"/>
      <c r="N264" s="75"/>
      <c r="O264" s="126">
        <v>1</v>
      </c>
      <c r="P264" s="21"/>
      <c r="Q264" s="126">
        <v>2</v>
      </c>
      <c r="R264" s="16">
        <f t="shared" si="126"/>
        <v>0</v>
      </c>
      <c r="S264" s="135" t="s">
        <v>212</v>
      </c>
      <c r="T264" s="24"/>
      <c r="U264" s="31" t="s">
        <v>164</v>
      </c>
      <c r="V264"/>
      <c r="W264" t="s">
        <v>211</v>
      </c>
    </row>
    <row r="265" spans="1:23" ht="18" customHeight="1" x14ac:dyDescent="0.3">
      <c r="A265" s="91">
        <f t="shared" si="116"/>
        <v>30</v>
      </c>
      <c r="B265" s="117" t="s">
        <v>187</v>
      </c>
      <c r="C265" s="117"/>
      <c r="D265" s="110" t="s">
        <v>190</v>
      </c>
      <c r="E265" s="125" t="s">
        <v>191</v>
      </c>
      <c r="F265" s="101" t="s">
        <v>181</v>
      </c>
      <c r="G265" s="101" t="s">
        <v>30</v>
      </c>
      <c r="H265" s="124">
        <v>0.05</v>
      </c>
      <c r="I265" s="124">
        <v>0.5</v>
      </c>
      <c r="J265" s="75">
        <f t="shared" ref="J265" si="135">H265*I265</f>
        <v>2.5000000000000001E-2</v>
      </c>
      <c r="K265" s="102"/>
      <c r="L265" s="102"/>
      <c r="M265" s="75"/>
      <c r="N265" s="75"/>
      <c r="O265" s="126">
        <v>1</v>
      </c>
      <c r="P265" s="21"/>
      <c r="Q265" s="126">
        <v>1</v>
      </c>
      <c r="R265" s="16">
        <f t="shared" si="126"/>
        <v>0</v>
      </c>
      <c r="S265" s="135" t="s">
        <v>212</v>
      </c>
      <c r="T265" s="24"/>
      <c r="U265" s="31" t="s">
        <v>164</v>
      </c>
      <c r="V265"/>
      <c r="W265" t="s">
        <v>211</v>
      </c>
    </row>
    <row r="266" spans="1:23" ht="18" customHeight="1" x14ac:dyDescent="0.3">
      <c r="A266" s="91">
        <f t="shared" si="116"/>
        <v>31</v>
      </c>
      <c r="B266" s="117" t="s">
        <v>187</v>
      </c>
      <c r="C266" s="117"/>
      <c r="D266" s="110" t="s">
        <v>190</v>
      </c>
      <c r="E266" s="125" t="s">
        <v>191</v>
      </c>
      <c r="F266" s="101" t="s">
        <v>181</v>
      </c>
      <c r="G266" s="101" t="s">
        <v>183</v>
      </c>
      <c r="H266" s="102"/>
      <c r="I266" s="102"/>
      <c r="J266" s="75"/>
      <c r="K266" s="124">
        <v>0.5</v>
      </c>
      <c r="L266" s="124">
        <v>2.4</v>
      </c>
      <c r="M266" s="75">
        <f t="shared" ref="M266" si="136">K266*L266</f>
        <v>1.2</v>
      </c>
      <c r="N266" s="75">
        <f>M266-(J265*Q265)-(J264*Q264)</f>
        <v>1.155</v>
      </c>
      <c r="O266" s="126">
        <v>1</v>
      </c>
      <c r="P266" s="21">
        <v>680</v>
      </c>
      <c r="Q266" s="126">
        <v>1</v>
      </c>
      <c r="R266" s="16">
        <f>O266*P266*Q266*N266</f>
        <v>785.4</v>
      </c>
      <c r="S266" s="135" t="s">
        <v>212</v>
      </c>
      <c r="T266" s="24"/>
      <c r="U266" s="31" t="s">
        <v>164</v>
      </c>
      <c r="V266" s="35">
        <f>O266*Q266*N266</f>
        <v>1.155</v>
      </c>
      <c r="W266" t="s">
        <v>211</v>
      </c>
    </row>
    <row r="267" spans="1:23" ht="18" customHeight="1" x14ac:dyDescent="0.3">
      <c r="A267" s="91">
        <f t="shared" si="116"/>
        <v>32</v>
      </c>
      <c r="B267" s="117" t="s">
        <v>187</v>
      </c>
      <c r="C267" s="117"/>
      <c r="D267" s="110" t="s">
        <v>190</v>
      </c>
      <c r="E267" s="125" t="s">
        <v>191</v>
      </c>
      <c r="F267" s="101" t="s">
        <v>181</v>
      </c>
      <c r="G267" s="101" t="s">
        <v>30</v>
      </c>
      <c r="H267" s="124">
        <v>0.05</v>
      </c>
      <c r="I267" s="124">
        <v>0.3</v>
      </c>
      <c r="J267" s="75">
        <f t="shared" ref="J267:J268" si="137">H267*I267</f>
        <v>1.4999999999999999E-2</v>
      </c>
      <c r="K267" s="102"/>
      <c r="L267" s="102"/>
      <c r="M267" s="75"/>
      <c r="N267" s="75"/>
      <c r="O267" s="126">
        <v>1</v>
      </c>
      <c r="P267" s="21"/>
      <c r="Q267" s="126">
        <v>2</v>
      </c>
      <c r="R267" s="16">
        <f t="shared" si="126"/>
        <v>0</v>
      </c>
      <c r="S267" s="135" t="s">
        <v>212</v>
      </c>
      <c r="T267" s="24"/>
      <c r="U267" s="31" t="s">
        <v>164</v>
      </c>
      <c r="V267"/>
      <c r="W267" t="s">
        <v>211</v>
      </c>
    </row>
    <row r="268" spans="1:23" ht="18" customHeight="1" x14ac:dyDescent="0.3">
      <c r="A268" s="91">
        <f t="shared" si="116"/>
        <v>33</v>
      </c>
      <c r="B268" s="117" t="s">
        <v>187</v>
      </c>
      <c r="C268" s="117"/>
      <c r="D268" s="110" t="s">
        <v>190</v>
      </c>
      <c r="E268" s="125" t="s">
        <v>191</v>
      </c>
      <c r="F268" s="101" t="s">
        <v>181</v>
      </c>
      <c r="G268" s="101" t="s">
        <v>32</v>
      </c>
      <c r="H268" s="124">
        <v>0.1</v>
      </c>
      <c r="I268" s="124">
        <v>0.1</v>
      </c>
      <c r="J268" s="75">
        <f t="shared" si="137"/>
        <v>1.0000000000000002E-2</v>
      </c>
      <c r="K268" s="102"/>
      <c r="L268" s="102"/>
      <c r="M268" s="75"/>
      <c r="N268" s="75"/>
      <c r="O268" s="126">
        <v>1</v>
      </c>
      <c r="P268" s="21"/>
      <c r="Q268" s="126">
        <v>6</v>
      </c>
      <c r="R268" s="16">
        <f t="shared" si="126"/>
        <v>0</v>
      </c>
      <c r="S268" s="135" t="s">
        <v>212</v>
      </c>
      <c r="T268" s="24"/>
      <c r="U268" s="31" t="s">
        <v>164</v>
      </c>
      <c r="V268"/>
      <c r="W268" t="s">
        <v>211</v>
      </c>
    </row>
    <row r="269" spans="1:23" ht="18" customHeight="1" x14ac:dyDescent="0.3">
      <c r="A269" s="91">
        <f t="shared" si="116"/>
        <v>34</v>
      </c>
      <c r="B269" s="117" t="s">
        <v>187</v>
      </c>
      <c r="C269" s="117"/>
      <c r="D269" s="110" t="s">
        <v>190</v>
      </c>
      <c r="E269" s="125" t="s">
        <v>191</v>
      </c>
      <c r="F269" s="101" t="s">
        <v>181</v>
      </c>
      <c r="G269" s="101" t="s">
        <v>32</v>
      </c>
      <c r="H269" s="124">
        <v>0.05</v>
      </c>
      <c r="I269" s="124">
        <v>0.05</v>
      </c>
      <c r="J269" s="75">
        <v>0.01</v>
      </c>
      <c r="K269" s="102"/>
      <c r="L269" s="102"/>
      <c r="M269" s="75"/>
      <c r="N269" s="75"/>
      <c r="O269" s="126">
        <v>1</v>
      </c>
      <c r="P269" s="21"/>
      <c r="Q269" s="126">
        <v>1</v>
      </c>
      <c r="R269" s="16">
        <f t="shared" si="126"/>
        <v>0</v>
      </c>
      <c r="S269" s="135" t="s">
        <v>212</v>
      </c>
      <c r="T269" s="24"/>
      <c r="U269" s="31" t="s">
        <v>164</v>
      </c>
      <c r="V269"/>
      <c r="W269" t="s">
        <v>211</v>
      </c>
    </row>
    <row r="270" spans="1:23" ht="18" customHeight="1" x14ac:dyDescent="0.3">
      <c r="A270" s="91">
        <f t="shared" si="116"/>
        <v>35</v>
      </c>
      <c r="B270" s="117" t="s">
        <v>187</v>
      </c>
      <c r="C270" s="117"/>
      <c r="D270" s="110" t="s">
        <v>190</v>
      </c>
      <c r="E270" s="125" t="s">
        <v>191</v>
      </c>
      <c r="F270" s="101" t="s">
        <v>181</v>
      </c>
      <c r="G270" s="101" t="s">
        <v>183</v>
      </c>
      <c r="H270" s="102"/>
      <c r="I270" s="102"/>
      <c r="J270" s="75"/>
      <c r="K270" s="124">
        <v>0.25</v>
      </c>
      <c r="L270" s="124">
        <v>1.63</v>
      </c>
      <c r="M270" s="75">
        <f t="shared" ref="M270" si="138">K270*L270</f>
        <v>0.40749999999999997</v>
      </c>
      <c r="N270" s="75">
        <f>M270-(J269*Q269)-(J268*Q268)-(J267*Q267)</f>
        <v>0.3075</v>
      </c>
      <c r="O270" s="126">
        <v>1</v>
      </c>
      <c r="P270" s="21">
        <v>680</v>
      </c>
      <c r="Q270" s="126">
        <v>1</v>
      </c>
      <c r="R270" s="16">
        <f>O270*P270*Q270*N270</f>
        <v>209.1</v>
      </c>
      <c r="S270" s="135" t="s">
        <v>212</v>
      </c>
      <c r="T270" s="24"/>
      <c r="U270" s="31" t="s">
        <v>164</v>
      </c>
      <c r="V270" s="35">
        <f>O270*Q270*N270</f>
        <v>0.3075</v>
      </c>
      <c r="W270" t="s">
        <v>211</v>
      </c>
    </row>
    <row r="271" spans="1:23" ht="18" customHeight="1" x14ac:dyDescent="0.3">
      <c r="A271" s="91">
        <f t="shared" si="116"/>
        <v>36</v>
      </c>
      <c r="B271" s="117" t="s">
        <v>187</v>
      </c>
      <c r="C271" s="117"/>
      <c r="D271" s="110" t="s">
        <v>56</v>
      </c>
      <c r="E271" s="125" t="s">
        <v>192</v>
      </c>
      <c r="F271" s="101" t="s">
        <v>181</v>
      </c>
      <c r="G271" s="101" t="s">
        <v>182</v>
      </c>
      <c r="H271" s="124">
        <v>0.05</v>
      </c>
      <c r="I271" s="124">
        <v>0.06</v>
      </c>
      <c r="J271" s="75">
        <v>0.01</v>
      </c>
      <c r="K271" s="102"/>
      <c r="L271" s="102"/>
      <c r="M271" s="75"/>
      <c r="N271" s="75"/>
      <c r="O271" s="126">
        <v>1</v>
      </c>
      <c r="P271" s="21"/>
      <c r="Q271" s="126">
        <v>2</v>
      </c>
      <c r="R271" s="16">
        <f t="shared" ref="R271:R297" si="139">O271*P271*Q271</f>
        <v>0</v>
      </c>
      <c r="S271" s="135" t="s">
        <v>212</v>
      </c>
      <c r="T271" s="24"/>
      <c r="U271" s="31" t="s">
        <v>164</v>
      </c>
      <c r="V271"/>
      <c r="W271" t="s">
        <v>211</v>
      </c>
    </row>
    <row r="272" spans="1:23" ht="18" customHeight="1" x14ac:dyDescent="0.3">
      <c r="A272" s="91">
        <f t="shared" si="116"/>
        <v>37</v>
      </c>
      <c r="B272" s="117" t="s">
        <v>187</v>
      </c>
      <c r="C272" s="117"/>
      <c r="D272" s="110" t="s">
        <v>56</v>
      </c>
      <c r="E272" s="125" t="s">
        <v>192</v>
      </c>
      <c r="F272" s="101" t="s">
        <v>181</v>
      </c>
      <c r="G272" s="101" t="s">
        <v>30</v>
      </c>
      <c r="H272" s="124">
        <v>0.05</v>
      </c>
      <c r="I272" s="124">
        <v>0.5</v>
      </c>
      <c r="J272" s="75">
        <f t="shared" ref="J272" si="140">H272*I272</f>
        <v>2.5000000000000001E-2</v>
      </c>
      <c r="K272" s="102"/>
      <c r="L272" s="102"/>
      <c r="M272" s="75"/>
      <c r="N272" s="75"/>
      <c r="O272" s="126">
        <v>1</v>
      </c>
      <c r="P272" s="21"/>
      <c r="Q272" s="126">
        <v>1</v>
      </c>
      <c r="R272" s="16">
        <f t="shared" si="139"/>
        <v>0</v>
      </c>
      <c r="S272" s="135" t="s">
        <v>212</v>
      </c>
      <c r="T272" s="24"/>
      <c r="U272" s="31" t="s">
        <v>164</v>
      </c>
      <c r="V272"/>
      <c r="W272" t="s">
        <v>211</v>
      </c>
    </row>
    <row r="273" spans="1:23" ht="18" customHeight="1" x14ac:dyDescent="0.3">
      <c r="A273" s="91">
        <f t="shared" si="116"/>
        <v>38</v>
      </c>
      <c r="B273" s="117" t="s">
        <v>187</v>
      </c>
      <c r="C273" s="117"/>
      <c r="D273" s="110" t="s">
        <v>56</v>
      </c>
      <c r="E273" s="125" t="s">
        <v>192</v>
      </c>
      <c r="F273" s="101" t="s">
        <v>181</v>
      </c>
      <c r="G273" s="101" t="s">
        <v>183</v>
      </c>
      <c r="H273" s="102"/>
      <c r="I273" s="102"/>
      <c r="J273" s="75"/>
      <c r="K273" s="124">
        <v>0.5</v>
      </c>
      <c r="L273" s="124">
        <v>2.4</v>
      </c>
      <c r="M273" s="75">
        <f t="shared" ref="M273" si="141">K273*L273</f>
        <v>1.2</v>
      </c>
      <c r="N273" s="75">
        <f>M273-(J272*Q272)-(J271*Q271)</f>
        <v>1.155</v>
      </c>
      <c r="O273" s="126">
        <v>1</v>
      </c>
      <c r="P273" s="21">
        <v>680</v>
      </c>
      <c r="Q273" s="126">
        <v>1</v>
      </c>
      <c r="R273" s="16">
        <f>O273*P273*Q273*N273</f>
        <v>785.4</v>
      </c>
      <c r="S273" s="135" t="s">
        <v>212</v>
      </c>
      <c r="T273" s="24"/>
      <c r="U273" s="31" t="s">
        <v>164</v>
      </c>
      <c r="V273" s="35">
        <f>O273*Q273*N273</f>
        <v>1.155</v>
      </c>
      <c r="W273" t="s">
        <v>211</v>
      </c>
    </row>
    <row r="274" spans="1:23" ht="18" customHeight="1" x14ac:dyDescent="0.3">
      <c r="A274" s="91">
        <f t="shared" si="116"/>
        <v>39</v>
      </c>
      <c r="B274" s="117" t="s">
        <v>187</v>
      </c>
      <c r="C274" s="117"/>
      <c r="D274" s="110" t="s">
        <v>56</v>
      </c>
      <c r="E274" s="125" t="s">
        <v>192</v>
      </c>
      <c r="F274" s="101" t="s">
        <v>181</v>
      </c>
      <c r="G274" s="101" t="s">
        <v>30</v>
      </c>
      <c r="H274" s="124">
        <v>0.05</v>
      </c>
      <c r="I274" s="124">
        <v>0.2</v>
      </c>
      <c r="J274" s="75">
        <f t="shared" ref="J274:J275" si="142">H274*I274</f>
        <v>1.0000000000000002E-2</v>
      </c>
      <c r="K274" s="102"/>
      <c r="L274" s="102"/>
      <c r="M274" s="75"/>
      <c r="N274" s="75"/>
      <c r="O274" s="126">
        <v>1</v>
      </c>
      <c r="P274" s="21"/>
      <c r="Q274" s="126">
        <v>2</v>
      </c>
      <c r="R274" s="16">
        <f t="shared" si="139"/>
        <v>0</v>
      </c>
      <c r="S274" s="135" t="s">
        <v>212</v>
      </c>
      <c r="T274" s="24"/>
      <c r="U274" s="31" t="s">
        <v>164</v>
      </c>
      <c r="V274"/>
      <c r="W274" t="s">
        <v>211</v>
      </c>
    </row>
    <row r="275" spans="1:23" ht="18" customHeight="1" x14ac:dyDescent="0.3">
      <c r="A275" s="91">
        <f t="shared" si="116"/>
        <v>40</v>
      </c>
      <c r="B275" s="117" t="s">
        <v>187</v>
      </c>
      <c r="C275" s="117"/>
      <c r="D275" s="110" t="s">
        <v>56</v>
      </c>
      <c r="E275" s="125" t="s">
        <v>192</v>
      </c>
      <c r="F275" s="101" t="s">
        <v>181</v>
      </c>
      <c r="G275" s="101" t="s">
        <v>32</v>
      </c>
      <c r="H275" s="124">
        <v>0.1</v>
      </c>
      <c r="I275" s="124">
        <v>0.1</v>
      </c>
      <c r="J275" s="75">
        <f t="shared" si="142"/>
        <v>1.0000000000000002E-2</v>
      </c>
      <c r="K275" s="102"/>
      <c r="L275" s="102"/>
      <c r="M275" s="75"/>
      <c r="N275" s="75"/>
      <c r="O275" s="126">
        <v>1</v>
      </c>
      <c r="P275" s="21"/>
      <c r="Q275" s="126">
        <v>6</v>
      </c>
      <c r="R275" s="16">
        <f t="shared" si="139"/>
        <v>0</v>
      </c>
      <c r="S275" s="135" t="s">
        <v>212</v>
      </c>
      <c r="T275" s="24"/>
      <c r="U275" s="31" t="s">
        <v>164</v>
      </c>
      <c r="V275"/>
      <c r="W275" t="s">
        <v>211</v>
      </c>
    </row>
    <row r="276" spans="1:23" ht="18" customHeight="1" x14ac:dyDescent="0.3">
      <c r="A276" s="91">
        <f t="shared" si="116"/>
        <v>41</v>
      </c>
      <c r="B276" s="117" t="s">
        <v>187</v>
      </c>
      <c r="C276" s="117"/>
      <c r="D276" s="110" t="s">
        <v>56</v>
      </c>
      <c r="E276" s="125" t="s">
        <v>192</v>
      </c>
      <c r="F276" s="101" t="s">
        <v>181</v>
      </c>
      <c r="G276" s="101" t="s">
        <v>32</v>
      </c>
      <c r="H276" s="124">
        <v>0.05</v>
      </c>
      <c r="I276" s="124">
        <v>0.05</v>
      </c>
      <c r="J276" s="75">
        <v>0.01</v>
      </c>
      <c r="K276" s="102"/>
      <c r="L276" s="102"/>
      <c r="M276" s="75"/>
      <c r="N276" s="75"/>
      <c r="O276" s="126">
        <v>1</v>
      </c>
      <c r="P276" s="21"/>
      <c r="Q276" s="126">
        <v>1</v>
      </c>
      <c r="R276" s="16">
        <f t="shared" si="139"/>
        <v>0</v>
      </c>
      <c r="S276" s="135" t="s">
        <v>212</v>
      </c>
      <c r="T276" s="24"/>
      <c r="U276" s="31" t="s">
        <v>164</v>
      </c>
      <c r="V276"/>
      <c r="W276" t="s">
        <v>211</v>
      </c>
    </row>
    <row r="277" spans="1:23" ht="18" customHeight="1" x14ac:dyDescent="0.3">
      <c r="A277" s="91">
        <f t="shared" si="116"/>
        <v>42</v>
      </c>
      <c r="B277" s="117" t="s">
        <v>187</v>
      </c>
      <c r="C277" s="117"/>
      <c r="D277" s="110" t="s">
        <v>56</v>
      </c>
      <c r="E277" s="125" t="s">
        <v>192</v>
      </c>
      <c r="F277" s="101" t="s">
        <v>181</v>
      </c>
      <c r="G277" s="101" t="s">
        <v>183</v>
      </c>
      <c r="H277" s="102"/>
      <c r="I277" s="102"/>
      <c r="J277" s="75"/>
      <c r="K277" s="124">
        <v>0.25</v>
      </c>
      <c r="L277" s="124">
        <v>1.63</v>
      </c>
      <c r="M277" s="75">
        <f t="shared" ref="M277" si="143">K277*L277</f>
        <v>0.40749999999999997</v>
      </c>
      <c r="N277" s="75">
        <f>M277-(J276*Q276)-(J275*Q275)-(J274*Q274)</f>
        <v>0.31749999999999995</v>
      </c>
      <c r="O277" s="126">
        <v>1</v>
      </c>
      <c r="P277" s="21">
        <v>680</v>
      </c>
      <c r="Q277" s="126">
        <v>1</v>
      </c>
      <c r="R277" s="16">
        <f>O277*P277*Q277*N277</f>
        <v>215.89999999999998</v>
      </c>
      <c r="S277" s="135" t="s">
        <v>212</v>
      </c>
      <c r="T277" s="24"/>
      <c r="U277" s="31" t="s">
        <v>164</v>
      </c>
      <c r="V277" s="35">
        <f>O277*Q277*N277</f>
        <v>0.31749999999999995</v>
      </c>
      <c r="W277" t="s">
        <v>211</v>
      </c>
    </row>
    <row r="278" spans="1:23" ht="18" customHeight="1" x14ac:dyDescent="0.3">
      <c r="A278" s="91">
        <f t="shared" si="116"/>
        <v>43</v>
      </c>
      <c r="B278" s="117" t="s">
        <v>187</v>
      </c>
      <c r="C278" s="117"/>
      <c r="D278" s="110" t="s">
        <v>57</v>
      </c>
      <c r="E278" s="125" t="s">
        <v>193</v>
      </c>
      <c r="F278" s="101" t="s">
        <v>181</v>
      </c>
      <c r="G278" s="101" t="s">
        <v>182</v>
      </c>
      <c r="H278" s="124">
        <v>0.05</v>
      </c>
      <c r="I278" s="124">
        <v>0.06</v>
      </c>
      <c r="J278" s="75">
        <v>0.01</v>
      </c>
      <c r="K278" s="102"/>
      <c r="L278" s="102"/>
      <c r="M278" s="75"/>
      <c r="N278" s="75"/>
      <c r="O278" s="126">
        <v>1</v>
      </c>
      <c r="P278" s="21"/>
      <c r="Q278" s="126">
        <v>2</v>
      </c>
      <c r="R278" s="16">
        <f t="shared" si="139"/>
        <v>0</v>
      </c>
      <c r="S278" s="135" t="s">
        <v>212</v>
      </c>
      <c r="T278" s="24"/>
      <c r="U278" s="31" t="s">
        <v>164</v>
      </c>
      <c r="V278"/>
      <c r="W278" t="s">
        <v>211</v>
      </c>
    </row>
    <row r="279" spans="1:23" ht="18" customHeight="1" x14ac:dyDescent="0.3">
      <c r="A279" s="91">
        <f t="shared" si="116"/>
        <v>44</v>
      </c>
      <c r="B279" s="117" t="s">
        <v>187</v>
      </c>
      <c r="C279" s="117"/>
      <c r="D279" s="110" t="s">
        <v>57</v>
      </c>
      <c r="E279" s="125" t="s">
        <v>193</v>
      </c>
      <c r="F279" s="101" t="s">
        <v>181</v>
      </c>
      <c r="G279" s="101" t="s">
        <v>30</v>
      </c>
      <c r="H279" s="124">
        <v>0.05</v>
      </c>
      <c r="I279" s="124">
        <v>0.5</v>
      </c>
      <c r="J279" s="75">
        <f t="shared" ref="J279" si="144">H279*I279</f>
        <v>2.5000000000000001E-2</v>
      </c>
      <c r="K279" s="102"/>
      <c r="L279" s="102"/>
      <c r="M279" s="75"/>
      <c r="N279" s="75"/>
      <c r="O279" s="126">
        <v>1</v>
      </c>
      <c r="P279" s="21"/>
      <c r="Q279" s="126">
        <v>1</v>
      </c>
      <c r="R279" s="16">
        <f t="shared" si="139"/>
        <v>0</v>
      </c>
      <c r="S279" s="135" t="s">
        <v>212</v>
      </c>
      <c r="T279" s="24"/>
      <c r="U279" s="31" t="s">
        <v>164</v>
      </c>
      <c r="V279"/>
      <c r="W279" t="s">
        <v>211</v>
      </c>
    </row>
    <row r="280" spans="1:23" ht="18" customHeight="1" x14ac:dyDescent="0.3">
      <c r="A280" s="91">
        <f t="shared" si="116"/>
        <v>45</v>
      </c>
      <c r="B280" s="117" t="s">
        <v>187</v>
      </c>
      <c r="C280" s="117"/>
      <c r="D280" s="110" t="s">
        <v>57</v>
      </c>
      <c r="E280" s="125" t="s">
        <v>193</v>
      </c>
      <c r="F280" s="101" t="s">
        <v>181</v>
      </c>
      <c r="G280" s="101" t="s">
        <v>183</v>
      </c>
      <c r="H280" s="102"/>
      <c r="I280" s="102"/>
      <c r="J280" s="75"/>
      <c r="K280" s="124">
        <v>0.5</v>
      </c>
      <c r="L280" s="124">
        <v>2.4</v>
      </c>
      <c r="M280" s="75">
        <f t="shared" ref="M280" si="145">K280*L280</f>
        <v>1.2</v>
      </c>
      <c r="N280" s="75">
        <f>M280-(J279*Q279)-(J278*Q278)</f>
        <v>1.155</v>
      </c>
      <c r="O280" s="126">
        <v>1</v>
      </c>
      <c r="P280" s="21">
        <v>680</v>
      </c>
      <c r="Q280" s="126">
        <v>1</v>
      </c>
      <c r="R280" s="16">
        <f>O280*P280*Q280*N280</f>
        <v>785.4</v>
      </c>
      <c r="S280" s="135" t="s">
        <v>212</v>
      </c>
      <c r="T280" s="24"/>
      <c r="U280" s="31" t="s">
        <v>164</v>
      </c>
      <c r="V280" s="35">
        <f>O280*Q280*N280</f>
        <v>1.155</v>
      </c>
      <c r="W280" t="s">
        <v>211</v>
      </c>
    </row>
    <row r="281" spans="1:23" ht="18" customHeight="1" x14ac:dyDescent="0.3">
      <c r="A281" s="91">
        <f t="shared" si="116"/>
        <v>46</v>
      </c>
      <c r="B281" s="117" t="s">
        <v>187</v>
      </c>
      <c r="C281" s="117"/>
      <c r="D281" s="110" t="s">
        <v>57</v>
      </c>
      <c r="E281" s="125" t="s">
        <v>193</v>
      </c>
      <c r="F281" s="101" t="s">
        <v>181</v>
      </c>
      <c r="G281" s="101" t="s">
        <v>30</v>
      </c>
      <c r="H281" s="124">
        <v>0.05</v>
      </c>
      <c r="I281" s="124">
        <v>0.2</v>
      </c>
      <c r="J281" s="75">
        <f t="shared" ref="J281:J282" si="146">H281*I281</f>
        <v>1.0000000000000002E-2</v>
      </c>
      <c r="K281" s="102"/>
      <c r="L281" s="102"/>
      <c r="M281" s="75"/>
      <c r="N281" s="75"/>
      <c r="O281" s="126">
        <v>1</v>
      </c>
      <c r="P281" s="21"/>
      <c r="Q281" s="126">
        <v>2</v>
      </c>
      <c r="R281" s="16">
        <f t="shared" si="139"/>
        <v>0</v>
      </c>
      <c r="S281" s="135" t="s">
        <v>212</v>
      </c>
      <c r="T281" s="24"/>
      <c r="U281" s="31" t="s">
        <v>164</v>
      </c>
      <c r="V281"/>
      <c r="W281" t="s">
        <v>211</v>
      </c>
    </row>
    <row r="282" spans="1:23" ht="18" customHeight="1" x14ac:dyDescent="0.3">
      <c r="A282" s="91">
        <f t="shared" si="116"/>
        <v>47</v>
      </c>
      <c r="B282" s="117" t="s">
        <v>187</v>
      </c>
      <c r="C282" s="117"/>
      <c r="D282" s="110" t="s">
        <v>57</v>
      </c>
      <c r="E282" s="125" t="s">
        <v>193</v>
      </c>
      <c r="F282" s="101" t="s">
        <v>181</v>
      </c>
      <c r="G282" s="101" t="s">
        <v>32</v>
      </c>
      <c r="H282" s="124">
        <v>0.1</v>
      </c>
      <c r="I282" s="124">
        <v>0.1</v>
      </c>
      <c r="J282" s="75">
        <f t="shared" si="146"/>
        <v>1.0000000000000002E-2</v>
      </c>
      <c r="K282" s="102"/>
      <c r="L282" s="102"/>
      <c r="M282" s="75"/>
      <c r="N282" s="75"/>
      <c r="O282" s="126">
        <v>1</v>
      </c>
      <c r="P282" s="21"/>
      <c r="Q282" s="126">
        <v>6</v>
      </c>
      <c r="R282" s="16">
        <f t="shared" si="139"/>
        <v>0</v>
      </c>
      <c r="S282" s="135" t="s">
        <v>212</v>
      </c>
      <c r="T282" s="24"/>
      <c r="U282" s="31" t="s">
        <v>164</v>
      </c>
      <c r="V282"/>
      <c r="W282" t="s">
        <v>211</v>
      </c>
    </row>
    <row r="283" spans="1:23" ht="18" customHeight="1" x14ac:dyDescent="0.3">
      <c r="A283" s="91">
        <f t="shared" si="116"/>
        <v>48</v>
      </c>
      <c r="B283" s="117" t="s">
        <v>187</v>
      </c>
      <c r="C283" s="117"/>
      <c r="D283" s="110" t="s">
        <v>57</v>
      </c>
      <c r="E283" s="125" t="s">
        <v>193</v>
      </c>
      <c r="F283" s="101" t="s">
        <v>181</v>
      </c>
      <c r="G283" s="101" t="s">
        <v>32</v>
      </c>
      <c r="H283" s="124">
        <v>0.05</v>
      </c>
      <c r="I283" s="124">
        <v>0.05</v>
      </c>
      <c r="J283" s="75">
        <v>0.01</v>
      </c>
      <c r="K283" s="102"/>
      <c r="L283" s="102"/>
      <c r="M283" s="75"/>
      <c r="N283" s="75"/>
      <c r="O283" s="126">
        <v>1</v>
      </c>
      <c r="P283" s="21"/>
      <c r="Q283" s="126">
        <v>1</v>
      </c>
      <c r="R283" s="16">
        <f t="shared" si="139"/>
        <v>0</v>
      </c>
      <c r="S283" s="135" t="s">
        <v>212</v>
      </c>
      <c r="T283" s="24"/>
      <c r="U283" s="31" t="s">
        <v>164</v>
      </c>
      <c r="V283"/>
      <c r="W283" t="s">
        <v>211</v>
      </c>
    </row>
    <row r="284" spans="1:23" ht="18" customHeight="1" x14ac:dyDescent="0.3">
      <c r="A284" s="91">
        <f t="shared" si="116"/>
        <v>49</v>
      </c>
      <c r="B284" s="117" t="s">
        <v>187</v>
      </c>
      <c r="C284" s="117"/>
      <c r="D284" s="110" t="s">
        <v>57</v>
      </c>
      <c r="E284" s="125" t="s">
        <v>193</v>
      </c>
      <c r="F284" s="101" t="s">
        <v>181</v>
      </c>
      <c r="G284" s="101" t="s">
        <v>183</v>
      </c>
      <c r="H284" s="102"/>
      <c r="I284" s="102"/>
      <c r="J284" s="75"/>
      <c r="K284" s="124">
        <v>0.25</v>
      </c>
      <c r="L284" s="124">
        <v>1.63</v>
      </c>
      <c r="M284" s="75">
        <f t="shared" ref="M284" si="147">K284*L284</f>
        <v>0.40749999999999997</v>
      </c>
      <c r="N284" s="75">
        <f>M284-(J283*Q283)-(J282*Q282)-(J281*Q281)</f>
        <v>0.31749999999999995</v>
      </c>
      <c r="O284" s="126">
        <v>1</v>
      </c>
      <c r="P284" s="21">
        <v>680</v>
      </c>
      <c r="Q284" s="126">
        <v>1</v>
      </c>
      <c r="R284" s="16">
        <f>O284*P284*Q284*N284</f>
        <v>215.89999999999998</v>
      </c>
      <c r="S284" s="135" t="s">
        <v>212</v>
      </c>
      <c r="T284" s="24"/>
      <c r="U284" s="31" t="s">
        <v>164</v>
      </c>
      <c r="V284" s="35">
        <f>O284*Q284*N284</f>
        <v>0.31749999999999995</v>
      </c>
      <c r="W284" t="s">
        <v>211</v>
      </c>
    </row>
    <row r="285" spans="1:23" ht="18" customHeight="1" x14ac:dyDescent="0.3">
      <c r="A285" s="91">
        <f t="shared" si="116"/>
        <v>50</v>
      </c>
      <c r="B285" s="117" t="s">
        <v>194</v>
      </c>
      <c r="C285" s="117"/>
      <c r="D285" s="110" t="s">
        <v>44</v>
      </c>
      <c r="E285" s="125" t="s">
        <v>195</v>
      </c>
      <c r="F285" s="101" t="s">
        <v>181</v>
      </c>
      <c r="G285" s="101" t="s">
        <v>182</v>
      </c>
      <c r="H285" s="124">
        <v>0.05</v>
      </c>
      <c r="I285" s="124">
        <v>0.06</v>
      </c>
      <c r="J285" s="75">
        <v>0.01</v>
      </c>
      <c r="K285" s="102"/>
      <c r="L285" s="102"/>
      <c r="M285" s="75"/>
      <c r="N285" s="75"/>
      <c r="O285" s="126">
        <v>1</v>
      </c>
      <c r="P285" s="21"/>
      <c r="Q285" s="126">
        <v>2</v>
      </c>
      <c r="R285" s="16">
        <f t="shared" si="139"/>
        <v>0</v>
      </c>
      <c r="S285" s="135" t="s">
        <v>212</v>
      </c>
      <c r="T285" s="24"/>
      <c r="U285" s="31" t="s">
        <v>164</v>
      </c>
      <c r="V285"/>
      <c r="W285" t="s">
        <v>211</v>
      </c>
    </row>
    <row r="286" spans="1:23" ht="18" customHeight="1" x14ac:dyDescent="0.3">
      <c r="A286" s="91">
        <f t="shared" si="116"/>
        <v>51</v>
      </c>
      <c r="B286" s="117" t="s">
        <v>194</v>
      </c>
      <c r="C286" s="117"/>
      <c r="D286" s="110" t="s">
        <v>44</v>
      </c>
      <c r="E286" s="125" t="s">
        <v>195</v>
      </c>
      <c r="F286" s="101" t="s">
        <v>181</v>
      </c>
      <c r="G286" s="101" t="s">
        <v>30</v>
      </c>
      <c r="H286" s="124">
        <v>0.05</v>
      </c>
      <c r="I286" s="124">
        <v>0.5</v>
      </c>
      <c r="J286" s="75">
        <f t="shared" ref="J286" si="148">H286*I286</f>
        <v>2.5000000000000001E-2</v>
      </c>
      <c r="K286" s="102"/>
      <c r="L286" s="102"/>
      <c r="M286" s="75"/>
      <c r="N286" s="75"/>
      <c r="O286" s="126">
        <v>1</v>
      </c>
      <c r="P286" s="21"/>
      <c r="Q286" s="126">
        <v>1</v>
      </c>
      <c r="R286" s="16">
        <f t="shared" si="139"/>
        <v>0</v>
      </c>
      <c r="S286" s="135" t="s">
        <v>212</v>
      </c>
      <c r="T286" s="24"/>
      <c r="U286" s="31" t="s">
        <v>164</v>
      </c>
      <c r="V286"/>
      <c r="W286" t="s">
        <v>211</v>
      </c>
    </row>
    <row r="287" spans="1:23" ht="18" customHeight="1" x14ac:dyDescent="0.3">
      <c r="A287" s="91">
        <f t="shared" si="116"/>
        <v>52</v>
      </c>
      <c r="B287" s="117" t="s">
        <v>194</v>
      </c>
      <c r="C287" s="117"/>
      <c r="D287" s="110" t="s">
        <v>44</v>
      </c>
      <c r="E287" s="125" t="s">
        <v>195</v>
      </c>
      <c r="F287" s="101" t="s">
        <v>181</v>
      </c>
      <c r="G287" s="101" t="s">
        <v>183</v>
      </c>
      <c r="H287" s="102"/>
      <c r="I287" s="102"/>
      <c r="J287" s="75"/>
      <c r="K287" s="124">
        <v>0.5</v>
      </c>
      <c r="L287" s="124">
        <v>2.4</v>
      </c>
      <c r="M287" s="75">
        <f t="shared" ref="M287" si="149">K287*L287</f>
        <v>1.2</v>
      </c>
      <c r="N287" s="75">
        <f>M287-(J286*Q286)-(J285*Q285)</f>
        <v>1.155</v>
      </c>
      <c r="O287" s="126">
        <v>1</v>
      </c>
      <c r="P287" s="21">
        <v>680</v>
      </c>
      <c r="Q287" s="126">
        <v>1</v>
      </c>
      <c r="R287" s="16">
        <f>O287*P287*Q287*N287</f>
        <v>785.4</v>
      </c>
      <c r="S287" s="135" t="s">
        <v>212</v>
      </c>
      <c r="T287" s="24"/>
      <c r="U287" s="31" t="s">
        <v>164</v>
      </c>
      <c r="V287" s="35">
        <f>O287*Q287*N287</f>
        <v>1.155</v>
      </c>
      <c r="W287" t="s">
        <v>211</v>
      </c>
    </row>
    <row r="288" spans="1:23" ht="18" customHeight="1" x14ac:dyDescent="0.3">
      <c r="A288" s="91">
        <f t="shared" si="116"/>
        <v>53</v>
      </c>
      <c r="B288" s="117" t="s">
        <v>194</v>
      </c>
      <c r="C288" s="117"/>
      <c r="D288" s="110" t="s">
        <v>44</v>
      </c>
      <c r="E288" s="125" t="s">
        <v>195</v>
      </c>
      <c r="F288" s="101" t="s">
        <v>181</v>
      </c>
      <c r="G288" s="101" t="s">
        <v>30</v>
      </c>
      <c r="H288" s="124">
        <v>0.05</v>
      </c>
      <c r="I288" s="124">
        <v>0.2</v>
      </c>
      <c r="J288" s="75">
        <f t="shared" ref="J288:J289" si="150">H288*I288</f>
        <v>1.0000000000000002E-2</v>
      </c>
      <c r="K288" s="102"/>
      <c r="L288" s="102"/>
      <c r="M288" s="75"/>
      <c r="N288" s="75"/>
      <c r="O288" s="126">
        <v>1</v>
      </c>
      <c r="P288" s="21"/>
      <c r="Q288" s="126">
        <v>2</v>
      </c>
      <c r="R288" s="16">
        <f t="shared" si="139"/>
        <v>0</v>
      </c>
      <c r="S288" s="135" t="s">
        <v>212</v>
      </c>
      <c r="T288" s="24"/>
      <c r="U288" s="31" t="s">
        <v>164</v>
      </c>
      <c r="V288"/>
      <c r="W288" t="s">
        <v>211</v>
      </c>
    </row>
    <row r="289" spans="1:23" ht="18" customHeight="1" x14ac:dyDescent="0.3">
      <c r="A289" s="91">
        <f t="shared" si="116"/>
        <v>54</v>
      </c>
      <c r="B289" s="117" t="s">
        <v>194</v>
      </c>
      <c r="C289" s="117"/>
      <c r="D289" s="110" t="s">
        <v>44</v>
      </c>
      <c r="E289" s="125" t="s">
        <v>195</v>
      </c>
      <c r="F289" s="101" t="s">
        <v>181</v>
      </c>
      <c r="G289" s="101" t="s">
        <v>32</v>
      </c>
      <c r="H289" s="124">
        <v>0.1</v>
      </c>
      <c r="I289" s="124">
        <v>0.1</v>
      </c>
      <c r="J289" s="75">
        <f t="shared" si="150"/>
        <v>1.0000000000000002E-2</v>
      </c>
      <c r="K289" s="102"/>
      <c r="L289" s="102"/>
      <c r="M289" s="75"/>
      <c r="N289" s="75"/>
      <c r="O289" s="126">
        <v>1</v>
      </c>
      <c r="P289" s="21"/>
      <c r="Q289" s="126">
        <v>6</v>
      </c>
      <c r="R289" s="16">
        <f t="shared" si="139"/>
        <v>0</v>
      </c>
      <c r="S289" s="135" t="s">
        <v>212</v>
      </c>
      <c r="T289" s="24"/>
      <c r="U289" s="31" t="s">
        <v>164</v>
      </c>
      <c r="V289"/>
      <c r="W289" t="s">
        <v>211</v>
      </c>
    </row>
    <row r="290" spans="1:23" ht="18" customHeight="1" x14ac:dyDescent="0.3">
      <c r="A290" s="91">
        <f t="shared" si="116"/>
        <v>55</v>
      </c>
      <c r="B290" s="117" t="s">
        <v>194</v>
      </c>
      <c r="C290" s="117"/>
      <c r="D290" s="110" t="s">
        <v>44</v>
      </c>
      <c r="E290" s="125" t="s">
        <v>195</v>
      </c>
      <c r="F290" s="101" t="s">
        <v>181</v>
      </c>
      <c r="G290" s="101" t="s">
        <v>32</v>
      </c>
      <c r="H290" s="124">
        <v>0.05</v>
      </c>
      <c r="I290" s="124">
        <v>0.05</v>
      </c>
      <c r="J290" s="75">
        <v>0.01</v>
      </c>
      <c r="K290" s="102"/>
      <c r="L290" s="102"/>
      <c r="M290" s="75"/>
      <c r="N290" s="75"/>
      <c r="O290" s="126">
        <v>1</v>
      </c>
      <c r="P290" s="21"/>
      <c r="Q290" s="126">
        <v>1</v>
      </c>
      <c r="R290" s="16">
        <f t="shared" si="139"/>
        <v>0</v>
      </c>
      <c r="S290" s="135" t="s">
        <v>212</v>
      </c>
      <c r="T290" s="24"/>
      <c r="U290" s="31" t="s">
        <v>164</v>
      </c>
      <c r="V290"/>
      <c r="W290" t="s">
        <v>211</v>
      </c>
    </row>
    <row r="291" spans="1:23" ht="18" customHeight="1" x14ac:dyDescent="0.3">
      <c r="A291" s="91">
        <f t="shared" si="116"/>
        <v>56</v>
      </c>
      <c r="B291" s="117" t="s">
        <v>194</v>
      </c>
      <c r="C291" s="117"/>
      <c r="D291" s="110" t="s">
        <v>44</v>
      </c>
      <c r="E291" s="125" t="s">
        <v>195</v>
      </c>
      <c r="F291" s="101" t="s">
        <v>181</v>
      </c>
      <c r="G291" s="101" t="s">
        <v>183</v>
      </c>
      <c r="H291" s="102"/>
      <c r="I291" s="102"/>
      <c r="J291" s="75"/>
      <c r="K291" s="124">
        <v>0.25</v>
      </c>
      <c r="L291" s="124">
        <v>1.63</v>
      </c>
      <c r="M291" s="75">
        <f t="shared" ref="M291" si="151">K291*L291</f>
        <v>0.40749999999999997</v>
      </c>
      <c r="N291" s="75">
        <f>M291-(J290*Q290)-(J289*Q289)-(J288*Q288)</f>
        <v>0.31749999999999995</v>
      </c>
      <c r="O291" s="126">
        <v>1</v>
      </c>
      <c r="P291" s="21">
        <v>680</v>
      </c>
      <c r="Q291" s="126">
        <v>1</v>
      </c>
      <c r="R291" s="16">
        <f>O291*P291*Q291*N291</f>
        <v>215.89999999999998</v>
      </c>
      <c r="S291" s="135" t="s">
        <v>212</v>
      </c>
      <c r="T291" s="24"/>
      <c r="U291" s="31" t="s">
        <v>164</v>
      </c>
      <c r="V291" s="35">
        <f>O291*Q291*N291</f>
        <v>0.31749999999999995</v>
      </c>
      <c r="W291" t="s">
        <v>211</v>
      </c>
    </row>
    <row r="292" spans="1:23" ht="18" customHeight="1" x14ac:dyDescent="0.3">
      <c r="A292" s="91">
        <f t="shared" si="116"/>
        <v>57</v>
      </c>
      <c r="B292" s="117" t="s">
        <v>194</v>
      </c>
      <c r="C292" s="117"/>
      <c r="D292" s="110" t="s">
        <v>150</v>
      </c>
      <c r="E292" s="125" t="s">
        <v>196</v>
      </c>
      <c r="F292" s="101" t="s">
        <v>181</v>
      </c>
      <c r="G292" s="101" t="s">
        <v>182</v>
      </c>
      <c r="H292" s="124">
        <v>0.05</v>
      </c>
      <c r="I292" s="124">
        <v>0.06</v>
      </c>
      <c r="J292" s="75">
        <v>0.01</v>
      </c>
      <c r="K292" s="102"/>
      <c r="L292" s="102"/>
      <c r="M292" s="75"/>
      <c r="N292" s="75"/>
      <c r="O292" s="126">
        <v>1</v>
      </c>
      <c r="P292" s="21"/>
      <c r="Q292" s="126">
        <v>2</v>
      </c>
      <c r="R292" s="16">
        <f t="shared" si="139"/>
        <v>0</v>
      </c>
      <c r="S292" s="135" t="s">
        <v>212</v>
      </c>
      <c r="T292" s="24"/>
      <c r="U292" s="31" t="s">
        <v>164</v>
      </c>
      <c r="V292"/>
      <c r="W292" t="s">
        <v>211</v>
      </c>
    </row>
    <row r="293" spans="1:23" ht="18" customHeight="1" x14ac:dyDescent="0.3">
      <c r="A293" s="91">
        <f t="shared" si="116"/>
        <v>58</v>
      </c>
      <c r="B293" s="117" t="s">
        <v>194</v>
      </c>
      <c r="C293" s="117"/>
      <c r="D293" s="110" t="s">
        <v>150</v>
      </c>
      <c r="E293" s="125" t="s">
        <v>196</v>
      </c>
      <c r="F293" s="101" t="s">
        <v>181</v>
      </c>
      <c r="G293" s="101" t="s">
        <v>30</v>
      </c>
      <c r="H293" s="124">
        <v>0.05</v>
      </c>
      <c r="I293" s="124">
        <v>0.5</v>
      </c>
      <c r="J293" s="75">
        <f t="shared" ref="J293" si="152">H293*I293</f>
        <v>2.5000000000000001E-2</v>
      </c>
      <c r="K293" s="102"/>
      <c r="L293" s="102"/>
      <c r="M293" s="75"/>
      <c r="N293" s="75"/>
      <c r="O293" s="126">
        <v>1</v>
      </c>
      <c r="P293" s="21"/>
      <c r="Q293" s="126">
        <v>1</v>
      </c>
      <c r="R293" s="16">
        <f t="shared" si="139"/>
        <v>0</v>
      </c>
      <c r="S293" s="135" t="s">
        <v>212</v>
      </c>
      <c r="T293" s="24"/>
      <c r="U293" s="31" t="s">
        <v>164</v>
      </c>
      <c r="V293"/>
      <c r="W293" t="s">
        <v>211</v>
      </c>
    </row>
    <row r="294" spans="1:23" ht="18" customHeight="1" x14ac:dyDescent="0.3">
      <c r="A294" s="91">
        <f t="shared" si="116"/>
        <v>59</v>
      </c>
      <c r="B294" s="117" t="s">
        <v>194</v>
      </c>
      <c r="C294" s="117"/>
      <c r="D294" s="110" t="s">
        <v>150</v>
      </c>
      <c r="E294" s="125" t="s">
        <v>196</v>
      </c>
      <c r="F294" s="101" t="s">
        <v>181</v>
      </c>
      <c r="G294" s="101" t="s">
        <v>183</v>
      </c>
      <c r="H294" s="102"/>
      <c r="I294" s="102"/>
      <c r="J294" s="75"/>
      <c r="K294" s="124">
        <v>0.5</v>
      </c>
      <c r="L294" s="124">
        <v>2.4</v>
      </c>
      <c r="M294" s="75">
        <f t="shared" ref="M294" si="153">K294*L294</f>
        <v>1.2</v>
      </c>
      <c r="N294" s="75">
        <f>M294-(J293*Q293)-(J292*Q292)</f>
        <v>1.155</v>
      </c>
      <c r="O294" s="126">
        <v>1</v>
      </c>
      <c r="P294" s="21">
        <v>680</v>
      </c>
      <c r="Q294" s="126">
        <v>1</v>
      </c>
      <c r="R294" s="16">
        <f>O294*P294*Q294*N294</f>
        <v>785.4</v>
      </c>
      <c r="S294" s="135" t="s">
        <v>212</v>
      </c>
      <c r="T294" s="24"/>
      <c r="U294" s="31" t="s">
        <v>164</v>
      </c>
      <c r="V294" s="35">
        <f>O294*Q294*N294</f>
        <v>1.155</v>
      </c>
      <c r="W294" t="s">
        <v>211</v>
      </c>
    </row>
    <row r="295" spans="1:23" ht="18" customHeight="1" x14ac:dyDescent="0.3">
      <c r="A295" s="91">
        <f t="shared" si="116"/>
        <v>60</v>
      </c>
      <c r="B295" s="117" t="s">
        <v>194</v>
      </c>
      <c r="C295" s="117"/>
      <c r="D295" s="110" t="s">
        <v>150</v>
      </c>
      <c r="E295" s="125" t="s">
        <v>196</v>
      </c>
      <c r="F295" s="101" t="s">
        <v>181</v>
      </c>
      <c r="G295" s="101" t="s">
        <v>30</v>
      </c>
      <c r="H295" s="124">
        <v>0.05</v>
      </c>
      <c r="I295" s="124">
        <v>0.2</v>
      </c>
      <c r="J295" s="75">
        <f t="shared" ref="J295:J296" si="154">H295*I295</f>
        <v>1.0000000000000002E-2</v>
      </c>
      <c r="K295" s="102"/>
      <c r="L295" s="102"/>
      <c r="M295" s="75"/>
      <c r="N295" s="75"/>
      <c r="O295" s="126">
        <v>1</v>
      </c>
      <c r="P295" s="21"/>
      <c r="Q295" s="126">
        <v>2</v>
      </c>
      <c r="R295" s="16">
        <f t="shared" si="139"/>
        <v>0</v>
      </c>
      <c r="S295" s="135" t="s">
        <v>212</v>
      </c>
      <c r="T295" s="24"/>
      <c r="U295" s="31" t="s">
        <v>164</v>
      </c>
      <c r="V295"/>
      <c r="W295" t="s">
        <v>211</v>
      </c>
    </row>
    <row r="296" spans="1:23" ht="18" customHeight="1" x14ac:dyDescent="0.3">
      <c r="A296" s="91">
        <f t="shared" si="116"/>
        <v>61</v>
      </c>
      <c r="B296" s="117" t="s">
        <v>194</v>
      </c>
      <c r="C296" s="117"/>
      <c r="D296" s="110" t="s">
        <v>150</v>
      </c>
      <c r="E296" s="125" t="s">
        <v>196</v>
      </c>
      <c r="F296" s="101" t="s">
        <v>181</v>
      </c>
      <c r="G296" s="101" t="s">
        <v>32</v>
      </c>
      <c r="H296" s="124">
        <v>0.1</v>
      </c>
      <c r="I296" s="124">
        <v>0.1</v>
      </c>
      <c r="J296" s="75">
        <f t="shared" si="154"/>
        <v>1.0000000000000002E-2</v>
      </c>
      <c r="K296" s="102"/>
      <c r="L296" s="102"/>
      <c r="M296" s="75"/>
      <c r="N296" s="75"/>
      <c r="O296" s="126">
        <v>1</v>
      </c>
      <c r="P296" s="21"/>
      <c r="Q296" s="126">
        <v>6</v>
      </c>
      <c r="R296" s="16">
        <f t="shared" si="139"/>
        <v>0</v>
      </c>
      <c r="S296" s="135" t="s">
        <v>212</v>
      </c>
      <c r="T296" s="24"/>
      <c r="U296" s="31" t="s">
        <v>164</v>
      </c>
      <c r="V296"/>
      <c r="W296" t="s">
        <v>211</v>
      </c>
    </row>
    <row r="297" spans="1:23" ht="18" customHeight="1" x14ac:dyDescent="0.3">
      <c r="A297" s="91">
        <f t="shared" si="116"/>
        <v>62</v>
      </c>
      <c r="B297" s="117" t="s">
        <v>194</v>
      </c>
      <c r="C297" s="117"/>
      <c r="D297" s="110" t="s">
        <v>150</v>
      </c>
      <c r="E297" s="125" t="s">
        <v>196</v>
      </c>
      <c r="F297" s="101" t="s">
        <v>181</v>
      </c>
      <c r="G297" s="101" t="s">
        <v>32</v>
      </c>
      <c r="H297" s="124">
        <v>0.05</v>
      </c>
      <c r="I297" s="124">
        <v>0.05</v>
      </c>
      <c r="J297" s="75">
        <v>0.01</v>
      </c>
      <c r="K297" s="102"/>
      <c r="L297" s="102"/>
      <c r="M297" s="75"/>
      <c r="N297" s="75"/>
      <c r="O297" s="126">
        <v>1</v>
      </c>
      <c r="P297" s="21"/>
      <c r="Q297" s="126">
        <v>1</v>
      </c>
      <c r="R297" s="16">
        <f t="shared" si="139"/>
        <v>0</v>
      </c>
      <c r="S297" s="135" t="s">
        <v>212</v>
      </c>
      <c r="T297" s="24"/>
      <c r="U297" s="31" t="s">
        <v>164</v>
      </c>
      <c r="V297"/>
      <c r="W297" t="s">
        <v>211</v>
      </c>
    </row>
    <row r="298" spans="1:23" ht="18" customHeight="1" x14ac:dyDescent="0.3">
      <c r="A298" s="91">
        <f t="shared" si="116"/>
        <v>63</v>
      </c>
      <c r="B298" s="117" t="s">
        <v>194</v>
      </c>
      <c r="C298" s="117"/>
      <c r="D298" s="110" t="s">
        <v>150</v>
      </c>
      <c r="E298" s="125" t="s">
        <v>196</v>
      </c>
      <c r="F298" s="101" t="s">
        <v>181</v>
      </c>
      <c r="G298" s="101" t="s">
        <v>183</v>
      </c>
      <c r="H298" s="102"/>
      <c r="I298" s="102"/>
      <c r="J298" s="75"/>
      <c r="K298" s="124">
        <v>0.25</v>
      </c>
      <c r="L298" s="124">
        <v>1.63</v>
      </c>
      <c r="M298" s="75">
        <f t="shared" ref="M298" si="155">K298*L298</f>
        <v>0.40749999999999997</v>
      </c>
      <c r="N298" s="75">
        <f>M298-(J297*Q297)-(J296*Q296)-(J295*Q295)</f>
        <v>0.31749999999999995</v>
      </c>
      <c r="O298" s="126">
        <v>1</v>
      </c>
      <c r="P298" s="21">
        <v>680</v>
      </c>
      <c r="Q298" s="126">
        <v>1</v>
      </c>
      <c r="R298" s="16">
        <f>O298*P298*Q298*N298</f>
        <v>215.89999999999998</v>
      </c>
      <c r="S298" s="135" t="s">
        <v>212</v>
      </c>
      <c r="T298" s="24"/>
      <c r="U298" s="31" t="s">
        <v>164</v>
      </c>
      <c r="V298" s="35">
        <f>O298*Q298*N298</f>
        <v>0.31749999999999995</v>
      </c>
      <c r="W298" t="s">
        <v>211</v>
      </c>
    </row>
    <row r="299" spans="1:23" ht="18" customHeight="1" x14ac:dyDescent="0.3">
      <c r="A299" s="91">
        <f t="shared" si="116"/>
        <v>64</v>
      </c>
      <c r="B299" s="117" t="s">
        <v>194</v>
      </c>
      <c r="C299" s="117"/>
      <c r="D299" s="110" t="s">
        <v>143</v>
      </c>
      <c r="E299" s="125" t="s">
        <v>197</v>
      </c>
      <c r="F299" s="101" t="s">
        <v>181</v>
      </c>
      <c r="G299" s="101" t="s">
        <v>182</v>
      </c>
      <c r="H299" s="124">
        <v>0.05</v>
      </c>
      <c r="I299" s="124">
        <v>0.06</v>
      </c>
      <c r="J299" s="75">
        <v>0.01</v>
      </c>
      <c r="K299" s="102"/>
      <c r="L299" s="102"/>
      <c r="M299" s="75"/>
      <c r="N299" s="75"/>
      <c r="O299" s="126">
        <v>1</v>
      </c>
      <c r="P299" s="21"/>
      <c r="Q299" s="126">
        <v>2</v>
      </c>
      <c r="R299" s="16">
        <f t="shared" ref="R299:R324" si="156">O299*P299*Q299</f>
        <v>0</v>
      </c>
      <c r="S299" s="135" t="s">
        <v>212</v>
      </c>
      <c r="T299" s="24"/>
      <c r="U299" s="31" t="s">
        <v>164</v>
      </c>
      <c r="V299"/>
      <c r="W299" t="s">
        <v>211</v>
      </c>
    </row>
    <row r="300" spans="1:23" ht="18" customHeight="1" x14ac:dyDescent="0.3">
      <c r="A300" s="91">
        <f t="shared" si="116"/>
        <v>65</v>
      </c>
      <c r="B300" s="117" t="s">
        <v>194</v>
      </c>
      <c r="C300" s="117"/>
      <c r="D300" s="110" t="s">
        <v>143</v>
      </c>
      <c r="E300" s="125" t="s">
        <v>197</v>
      </c>
      <c r="F300" s="101" t="s">
        <v>181</v>
      </c>
      <c r="G300" s="101" t="s">
        <v>30</v>
      </c>
      <c r="H300" s="124">
        <v>0.05</v>
      </c>
      <c r="I300" s="124">
        <v>0.5</v>
      </c>
      <c r="J300" s="75">
        <f t="shared" ref="J300" si="157">H300*I300</f>
        <v>2.5000000000000001E-2</v>
      </c>
      <c r="K300" s="102"/>
      <c r="L300" s="102"/>
      <c r="M300" s="75"/>
      <c r="N300" s="75"/>
      <c r="O300" s="126">
        <v>1</v>
      </c>
      <c r="P300" s="21"/>
      <c r="Q300" s="126">
        <v>1</v>
      </c>
      <c r="R300" s="16">
        <f t="shared" si="156"/>
        <v>0</v>
      </c>
      <c r="S300" s="135" t="s">
        <v>212</v>
      </c>
      <c r="T300" s="24"/>
      <c r="U300" s="31" t="s">
        <v>164</v>
      </c>
      <c r="V300"/>
      <c r="W300" t="s">
        <v>211</v>
      </c>
    </row>
    <row r="301" spans="1:23" ht="18" customHeight="1" x14ac:dyDescent="0.3">
      <c r="A301" s="91">
        <f t="shared" ref="A301:A325" si="158">A300+1</f>
        <v>66</v>
      </c>
      <c r="B301" s="117" t="s">
        <v>194</v>
      </c>
      <c r="C301" s="117"/>
      <c r="D301" s="110" t="s">
        <v>143</v>
      </c>
      <c r="E301" s="125" t="s">
        <v>197</v>
      </c>
      <c r="F301" s="101" t="s">
        <v>181</v>
      </c>
      <c r="G301" s="101" t="s">
        <v>183</v>
      </c>
      <c r="H301" s="102"/>
      <c r="I301" s="102"/>
      <c r="J301" s="75"/>
      <c r="K301" s="124">
        <v>0.5</v>
      </c>
      <c r="L301" s="124">
        <v>2.4</v>
      </c>
      <c r="M301" s="75">
        <f t="shared" ref="M301" si="159">K301*L301</f>
        <v>1.2</v>
      </c>
      <c r="N301" s="75">
        <f>M301-(J300*Q300)-(J299*Q299)</f>
        <v>1.155</v>
      </c>
      <c r="O301" s="126">
        <v>1</v>
      </c>
      <c r="P301" s="21">
        <v>680</v>
      </c>
      <c r="Q301" s="126">
        <v>1</v>
      </c>
      <c r="R301" s="16">
        <f>O301*P301*Q301*N301</f>
        <v>785.4</v>
      </c>
      <c r="S301" s="135" t="s">
        <v>212</v>
      </c>
      <c r="T301" s="24"/>
      <c r="U301" s="31" t="s">
        <v>164</v>
      </c>
      <c r="V301" s="35">
        <f>O301*Q301*N301</f>
        <v>1.155</v>
      </c>
      <c r="W301" t="s">
        <v>211</v>
      </c>
    </row>
    <row r="302" spans="1:23" ht="18" customHeight="1" x14ac:dyDescent="0.3">
      <c r="A302" s="91">
        <f t="shared" si="158"/>
        <v>67</v>
      </c>
      <c r="B302" s="117" t="s">
        <v>194</v>
      </c>
      <c r="C302" s="117"/>
      <c r="D302" s="110" t="s">
        <v>143</v>
      </c>
      <c r="E302" s="125" t="s">
        <v>197</v>
      </c>
      <c r="F302" s="101" t="s">
        <v>181</v>
      </c>
      <c r="G302" s="101" t="s">
        <v>30</v>
      </c>
      <c r="H302" s="124">
        <v>0.05</v>
      </c>
      <c r="I302" s="124">
        <v>0.2</v>
      </c>
      <c r="J302" s="75">
        <f t="shared" ref="J302:J303" si="160">H302*I302</f>
        <v>1.0000000000000002E-2</v>
      </c>
      <c r="K302" s="102"/>
      <c r="L302" s="102"/>
      <c r="M302" s="75"/>
      <c r="N302" s="75"/>
      <c r="O302" s="126">
        <v>1</v>
      </c>
      <c r="P302" s="21"/>
      <c r="Q302" s="126">
        <v>2</v>
      </c>
      <c r="R302" s="16">
        <f t="shared" si="156"/>
        <v>0</v>
      </c>
      <c r="S302" s="135" t="s">
        <v>212</v>
      </c>
      <c r="T302" s="24"/>
      <c r="U302" s="31" t="s">
        <v>164</v>
      </c>
      <c r="V302"/>
      <c r="W302" t="s">
        <v>211</v>
      </c>
    </row>
    <row r="303" spans="1:23" ht="18" customHeight="1" x14ac:dyDescent="0.3">
      <c r="A303" s="91">
        <f t="shared" si="158"/>
        <v>68</v>
      </c>
      <c r="B303" s="117" t="s">
        <v>194</v>
      </c>
      <c r="C303" s="117"/>
      <c r="D303" s="110" t="s">
        <v>143</v>
      </c>
      <c r="E303" s="125" t="s">
        <v>197</v>
      </c>
      <c r="F303" s="101" t="s">
        <v>181</v>
      </c>
      <c r="G303" s="101" t="s">
        <v>32</v>
      </c>
      <c r="H303" s="124">
        <v>0.1</v>
      </c>
      <c r="I303" s="124">
        <v>0.1</v>
      </c>
      <c r="J303" s="75">
        <f t="shared" si="160"/>
        <v>1.0000000000000002E-2</v>
      </c>
      <c r="K303" s="102"/>
      <c r="L303" s="102"/>
      <c r="M303" s="75"/>
      <c r="N303" s="75"/>
      <c r="O303" s="126">
        <v>1</v>
      </c>
      <c r="P303" s="21"/>
      <c r="Q303" s="126">
        <v>6</v>
      </c>
      <c r="R303" s="16">
        <f t="shared" si="156"/>
        <v>0</v>
      </c>
      <c r="S303" s="135" t="s">
        <v>212</v>
      </c>
      <c r="T303" s="24"/>
      <c r="U303" s="31" t="s">
        <v>164</v>
      </c>
      <c r="V303"/>
      <c r="W303" t="s">
        <v>211</v>
      </c>
    </row>
    <row r="304" spans="1:23" ht="18" customHeight="1" x14ac:dyDescent="0.3">
      <c r="A304" s="91">
        <f t="shared" si="158"/>
        <v>69</v>
      </c>
      <c r="B304" s="117" t="s">
        <v>194</v>
      </c>
      <c r="C304" s="117"/>
      <c r="D304" s="110" t="s">
        <v>143</v>
      </c>
      <c r="E304" s="125" t="s">
        <v>197</v>
      </c>
      <c r="F304" s="101" t="s">
        <v>181</v>
      </c>
      <c r="G304" s="101" t="s">
        <v>32</v>
      </c>
      <c r="H304" s="124">
        <v>0.05</v>
      </c>
      <c r="I304" s="124">
        <v>0.05</v>
      </c>
      <c r="J304" s="75">
        <v>0.01</v>
      </c>
      <c r="K304" s="102"/>
      <c r="L304" s="102"/>
      <c r="M304" s="75"/>
      <c r="N304" s="75"/>
      <c r="O304" s="126">
        <v>1</v>
      </c>
      <c r="P304" s="21"/>
      <c r="Q304" s="126">
        <v>1</v>
      </c>
      <c r="R304" s="16">
        <f t="shared" si="156"/>
        <v>0</v>
      </c>
      <c r="S304" s="135" t="s">
        <v>212</v>
      </c>
      <c r="T304" s="24"/>
      <c r="U304" s="31" t="s">
        <v>164</v>
      </c>
      <c r="V304"/>
      <c r="W304" t="s">
        <v>211</v>
      </c>
    </row>
    <row r="305" spans="1:23" ht="18" customHeight="1" x14ac:dyDescent="0.3">
      <c r="A305" s="91">
        <f t="shared" si="158"/>
        <v>70</v>
      </c>
      <c r="B305" s="117" t="s">
        <v>194</v>
      </c>
      <c r="C305" s="117"/>
      <c r="D305" s="110" t="s">
        <v>143</v>
      </c>
      <c r="E305" s="125" t="s">
        <v>197</v>
      </c>
      <c r="F305" s="101" t="s">
        <v>181</v>
      </c>
      <c r="G305" s="101" t="s">
        <v>183</v>
      </c>
      <c r="H305" s="102"/>
      <c r="I305" s="102"/>
      <c r="J305" s="75"/>
      <c r="K305" s="124">
        <v>0.25</v>
      </c>
      <c r="L305" s="124">
        <v>1.63</v>
      </c>
      <c r="M305" s="75">
        <f t="shared" ref="M305" si="161">K305*L305</f>
        <v>0.40749999999999997</v>
      </c>
      <c r="N305" s="75">
        <f>M305-(J304*Q304)-(J303*Q303)-(J302*Q302)</f>
        <v>0.31749999999999995</v>
      </c>
      <c r="O305" s="126">
        <v>1</v>
      </c>
      <c r="P305" s="21">
        <v>680</v>
      </c>
      <c r="Q305" s="126">
        <v>1</v>
      </c>
      <c r="R305" s="16">
        <f>O305*P305*Q305*N305</f>
        <v>215.89999999999998</v>
      </c>
      <c r="S305" s="135" t="s">
        <v>212</v>
      </c>
      <c r="T305" s="24"/>
      <c r="U305" s="31" t="s">
        <v>164</v>
      </c>
      <c r="V305" s="35">
        <f>O305*Q305*N305</f>
        <v>0.31749999999999995</v>
      </c>
      <c r="W305" t="s">
        <v>211</v>
      </c>
    </row>
    <row r="306" spans="1:23" ht="18" customHeight="1" x14ac:dyDescent="0.3">
      <c r="A306" s="91">
        <f t="shared" si="158"/>
        <v>71</v>
      </c>
      <c r="B306" s="117" t="s">
        <v>194</v>
      </c>
      <c r="C306" s="117"/>
      <c r="D306" s="110" t="s">
        <v>198</v>
      </c>
      <c r="E306" s="125" t="s">
        <v>199</v>
      </c>
      <c r="F306" s="101" t="s">
        <v>181</v>
      </c>
      <c r="G306" s="101" t="s">
        <v>182</v>
      </c>
      <c r="H306" s="124">
        <v>0.05</v>
      </c>
      <c r="I306" s="124">
        <v>0.06</v>
      </c>
      <c r="J306" s="75">
        <v>0.01</v>
      </c>
      <c r="K306" s="102"/>
      <c r="L306" s="102"/>
      <c r="M306" s="75"/>
      <c r="N306" s="75"/>
      <c r="O306" s="126">
        <v>1</v>
      </c>
      <c r="P306" s="21"/>
      <c r="Q306" s="126">
        <v>2</v>
      </c>
      <c r="R306" s="16">
        <f t="shared" si="156"/>
        <v>0</v>
      </c>
      <c r="S306" s="135" t="s">
        <v>212</v>
      </c>
      <c r="T306" s="24"/>
      <c r="U306" s="31" t="s">
        <v>164</v>
      </c>
      <c r="V306"/>
      <c r="W306" t="s">
        <v>211</v>
      </c>
    </row>
    <row r="307" spans="1:23" ht="18" customHeight="1" x14ac:dyDescent="0.3">
      <c r="A307" s="91">
        <f t="shared" si="158"/>
        <v>72</v>
      </c>
      <c r="B307" s="117" t="s">
        <v>194</v>
      </c>
      <c r="C307" s="117"/>
      <c r="D307" s="110" t="s">
        <v>198</v>
      </c>
      <c r="E307" s="125" t="s">
        <v>199</v>
      </c>
      <c r="F307" s="101" t="s">
        <v>181</v>
      </c>
      <c r="G307" s="101" t="s">
        <v>30</v>
      </c>
      <c r="H307" s="124">
        <v>0.05</v>
      </c>
      <c r="I307" s="124">
        <v>0.5</v>
      </c>
      <c r="J307" s="75">
        <f t="shared" ref="J307" si="162">H307*I307</f>
        <v>2.5000000000000001E-2</v>
      </c>
      <c r="K307" s="102"/>
      <c r="L307" s="102"/>
      <c r="M307" s="75"/>
      <c r="N307" s="75"/>
      <c r="O307" s="126">
        <v>1</v>
      </c>
      <c r="P307" s="21"/>
      <c r="Q307" s="126">
        <v>1</v>
      </c>
      <c r="R307" s="16">
        <f t="shared" si="156"/>
        <v>0</v>
      </c>
      <c r="S307" s="135" t="s">
        <v>212</v>
      </c>
      <c r="T307" s="24"/>
      <c r="U307" s="31" t="s">
        <v>164</v>
      </c>
      <c r="V307"/>
      <c r="W307" t="s">
        <v>211</v>
      </c>
    </row>
    <row r="308" spans="1:23" ht="18" customHeight="1" x14ac:dyDescent="0.3">
      <c r="A308" s="91">
        <f t="shared" si="158"/>
        <v>73</v>
      </c>
      <c r="B308" s="117" t="s">
        <v>194</v>
      </c>
      <c r="C308" s="117"/>
      <c r="D308" s="110" t="s">
        <v>198</v>
      </c>
      <c r="E308" s="125" t="s">
        <v>199</v>
      </c>
      <c r="F308" s="101" t="s">
        <v>181</v>
      </c>
      <c r="G308" s="101" t="s">
        <v>183</v>
      </c>
      <c r="H308" s="102"/>
      <c r="I308" s="102"/>
      <c r="J308" s="75"/>
      <c r="K308" s="124">
        <v>0.5</v>
      </c>
      <c r="L308" s="124">
        <v>2.4</v>
      </c>
      <c r="M308" s="75">
        <f t="shared" ref="M308" si="163">K308*L308</f>
        <v>1.2</v>
      </c>
      <c r="N308" s="75">
        <f>M308-(J307*Q307)-(J306*Q306)</f>
        <v>1.155</v>
      </c>
      <c r="O308" s="126">
        <v>1</v>
      </c>
      <c r="P308" s="21">
        <v>680</v>
      </c>
      <c r="Q308" s="126">
        <v>1</v>
      </c>
      <c r="R308" s="16">
        <f>O308*P308*Q308*N308</f>
        <v>785.4</v>
      </c>
      <c r="S308" s="135" t="s">
        <v>212</v>
      </c>
      <c r="T308" s="24"/>
      <c r="U308" s="31" t="s">
        <v>164</v>
      </c>
      <c r="V308" s="35">
        <f>O308*Q308*N308</f>
        <v>1.155</v>
      </c>
      <c r="W308" t="s">
        <v>211</v>
      </c>
    </row>
    <row r="309" spans="1:23" ht="18" customHeight="1" x14ac:dyDescent="0.3">
      <c r="A309" s="91">
        <f t="shared" si="158"/>
        <v>74</v>
      </c>
      <c r="B309" s="117" t="s">
        <v>194</v>
      </c>
      <c r="C309" s="117"/>
      <c r="D309" s="110" t="s">
        <v>198</v>
      </c>
      <c r="E309" s="125" t="s">
        <v>199</v>
      </c>
      <c r="F309" s="101" t="s">
        <v>181</v>
      </c>
      <c r="G309" s="101" t="s">
        <v>30</v>
      </c>
      <c r="H309" s="124">
        <v>0.05</v>
      </c>
      <c r="I309" s="124">
        <v>0.2</v>
      </c>
      <c r="J309" s="75">
        <f t="shared" ref="J309:J310" si="164">H309*I309</f>
        <v>1.0000000000000002E-2</v>
      </c>
      <c r="K309" s="102"/>
      <c r="L309" s="102"/>
      <c r="M309" s="75"/>
      <c r="N309" s="75"/>
      <c r="O309" s="126">
        <v>1</v>
      </c>
      <c r="P309" s="21"/>
      <c r="Q309" s="126">
        <v>2</v>
      </c>
      <c r="R309" s="16">
        <f t="shared" si="156"/>
        <v>0</v>
      </c>
      <c r="S309" s="135" t="s">
        <v>212</v>
      </c>
      <c r="T309" s="24"/>
      <c r="U309" s="31" t="s">
        <v>164</v>
      </c>
      <c r="V309"/>
      <c r="W309" t="s">
        <v>211</v>
      </c>
    </row>
    <row r="310" spans="1:23" ht="18" customHeight="1" x14ac:dyDescent="0.3">
      <c r="A310" s="91">
        <f t="shared" si="158"/>
        <v>75</v>
      </c>
      <c r="B310" s="117" t="s">
        <v>194</v>
      </c>
      <c r="C310" s="117"/>
      <c r="D310" s="110" t="s">
        <v>198</v>
      </c>
      <c r="E310" s="125" t="s">
        <v>199</v>
      </c>
      <c r="F310" s="101" t="s">
        <v>181</v>
      </c>
      <c r="G310" s="101" t="s">
        <v>32</v>
      </c>
      <c r="H310" s="124">
        <v>0.1</v>
      </c>
      <c r="I310" s="124">
        <v>0.1</v>
      </c>
      <c r="J310" s="75">
        <f t="shared" si="164"/>
        <v>1.0000000000000002E-2</v>
      </c>
      <c r="K310" s="102"/>
      <c r="L310" s="102"/>
      <c r="M310" s="75"/>
      <c r="N310" s="75"/>
      <c r="O310" s="126">
        <v>1</v>
      </c>
      <c r="P310" s="21"/>
      <c r="Q310" s="126">
        <v>6</v>
      </c>
      <c r="R310" s="16">
        <f t="shared" si="156"/>
        <v>0</v>
      </c>
      <c r="S310" s="135" t="s">
        <v>212</v>
      </c>
      <c r="T310" s="24"/>
      <c r="U310" s="31" t="s">
        <v>164</v>
      </c>
      <c r="V310"/>
      <c r="W310" t="s">
        <v>211</v>
      </c>
    </row>
    <row r="311" spans="1:23" ht="18" customHeight="1" x14ac:dyDescent="0.3">
      <c r="A311" s="91">
        <f t="shared" si="158"/>
        <v>76</v>
      </c>
      <c r="B311" s="117" t="s">
        <v>194</v>
      </c>
      <c r="C311" s="117"/>
      <c r="D311" s="110" t="s">
        <v>198</v>
      </c>
      <c r="E311" s="125" t="s">
        <v>199</v>
      </c>
      <c r="F311" s="101" t="s">
        <v>181</v>
      </c>
      <c r="G311" s="101" t="s">
        <v>32</v>
      </c>
      <c r="H311" s="124">
        <v>0.05</v>
      </c>
      <c r="I311" s="124">
        <v>0.05</v>
      </c>
      <c r="J311" s="75">
        <v>0.01</v>
      </c>
      <c r="K311" s="102"/>
      <c r="L311" s="102"/>
      <c r="M311" s="75"/>
      <c r="N311" s="75"/>
      <c r="O311" s="126">
        <v>1</v>
      </c>
      <c r="P311" s="21"/>
      <c r="Q311" s="126">
        <v>1</v>
      </c>
      <c r="R311" s="16">
        <f t="shared" si="156"/>
        <v>0</v>
      </c>
      <c r="S311" s="135" t="s">
        <v>212</v>
      </c>
      <c r="T311" s="24"/>
      <c r="U311" s="31" t="s">
        <v>164</v>
      </c>
      <c r="V311"/>
      <c r="W311" t="s">
        <v>211</v>
      </c>
    </row>
    <row r="312" spans="1:23" ht="18" customHeight="1" x14ac:dyDescent="0.3">
      <c r="A312" s="91">
        <f t="shared" si="158"/>
        <v>77</v>
      </c>
      <c r="B312" s="117" t="s">
        <v>194</v>
      </c>
      <c r="C312" s="117"/>
      <c r="D312" s="110" t="s">
        <v>198</v>
      </c>
      <c r="E312" s="125" t="s">
        <v>199</v>
      </c>
      <c r="F312" s="101" t="s">
        <v>181</v>
      </c>
      <c r="G312" s="101" t="s">
        <v>183</v>
      </c>
      <c r="H312" s="102"/>
      <c r="I312" s="102"/>
      <c r="J312" s="75"/>
      <c r="K312" s="124">
        <v>0.25</v>
      </c>
      <c r="L312" s="124">
        <v>1.63</v>
      </c>
      <c r="M312" s="75">
        <f t="shared" ref="M312" si="165">K312*L312</f>
        <v>0.40749999999999997</v>
      </c>
      <c r="N312" s="75">
        <f>M312-(J311*Q311)-(J310*Q310)-(J309*Q309)</f>
        <v>0.31749999999999995</v>
      </c>
      <c r="O312" s="126">
        <v>1</v>
      </c>
      <c r="P312" s="21">
        <v>680</v>
      </c>
      <c r="Q312" s="126">
        <v>1</v>
      </c>
      <c r="R312" s="16">
        <f>O312*P312*Q312*N312</f>
        <v>215.89999999999998</v>
      </c>
      <c r="S312" s="135" t="s">
        <v>212</v>
      </c>
      <c r="T312" s="24"/>
      <c r="U312" s="31" t="s">
        <v>164</v>
      </c>
      <c r="V312" s="35">
        <f>O312*Q312*N312</f>
        <v>0.31749999999999995</v>
      </c>
      <c r="W312" t="s">
        <v>211</v>
      </c>
    </row>
    <row r="313" spans="1:23" ht="18" customHeight="1" x14ac:dyDescent="0.3">
      <c r="A313" s="91">
        <f t="shared" si="158"/>
        <v>78</v>
      </c>
      <c r="B313" s="117" t="s">
        <v>200</v>
      </c>
      <c r="C313" s="117"/>
      <c r="D313" s="110" t="s">
        <v>201</v>
      </c>
      <c r="E313" s="125" t="s">
        <v>202</v>
      </c>
      <c r="F313" s="101" t="s">
        <v>181</v>
      </c>
      <c r="G313" s="101" t="s">
        <v>182</v>
      </c>
      <c r="H313" s="124">
        <v>0.05</v>
      </c>
      <c r="I313" s="124">
        <v>0.06</v>
      </c>
      <c r="J313" s="75">
        <v>0.01</v>
      </c>
      <c r="K313" s="102"/>
      <c r="L313" s="102"/>
      <c r="M313" s="75"/>
      <c r="N313" s="75"/>
      <c r="O313" s="126">
        <v>1</v>
      </c>
      <c r="P313" s="21"/>
      <c r="Q313" s="126">
        <v>2</v>
      </c>
      <c r="R313" s="16">
        <f t="shared" si="156"/>
        <v>0</v>
      </c>
      <c r="S313" s="135" t="s">
        <v>212</v>
      </c>
      <c r="T313" s="24"/>
      <c r="U313" s="31" t="s">
        <v>164</v>
      </c>
      <c r="V313"/>
      <c r="W313" t="s">
        <v>211</v>
      </c>
    </row>
    <row r="314" spans="1:23" ht="18" customHeight="1" x14ac:dyDescent="0.3">
      <c r="A314" s="91">
        <f t="shared" si="158"/>
        <v>79</v>
      </c>
      <c r="B314" s="117" t="s">
        <v>200</v>
      </c>
      <c r="C314" s="117"/>
      <c r="D314" s="110" t="s">
        <v>201</v>
      </c>
      <c r="E314" s="125" t="s">
        <v>202</v>
      </c>
      <c r="F314" s="101" t="s">
        <v>181</v>
      </c>
      <c r="G314" s="101" t="s">
        <v>30</v>
      </c>
      <c r="H314" s="124">
        <v>0.05</v>
      </c>
      <c r="I314" s="124">
        <v>0.5</v>
      </c>
      <c r="J314" s="75">
        <f t="shared" ref="J314" si="166">H314*I314</f>
        <v>2.5000000000000001E-2</v>
      </c>
      <c r="K314" s="102"/>
      <c r="L314" s="102"/>
      <c r="M314" s="75"/>
      <c r="N314" s="75"/>
      <c r="O314" s="126">
        <v>1</v>
      </c>
      <c r="P314" s="21"/>
      <c r="Q314" s="126">
        <v>1</v>
      </c>
      <c r="R314" s="16">
        <f t="shared" si="156"/>
        <v>0</v>
      </c>
      <c r="S314" s="135" t="s">
        <v>212</v>
      </c>
      <c r="T314" s="24"/>
      <c r="U314" s="31" t="s">
        <v>164</v>
      </c>
      <c r="V314"/>
      <c r="W314" t="s">
        <v>211</v>
      </c>
    </row>
    <row r="315" spans="1:23" ht="18" customHeight="1" x14ac:dyDescent="0.3">
      <c r="A315" s="91">
        <f t="shared" si="158"/>
        <v>80</v>
      </c>
      <c r="B315" s="117" t="s">
        <v>200</v>
      </c>
      <c r="C315" s="117"/>
      <c r="D315" s="110" t="s">
        <v>201</v>
      </c>
      <c r="E315" s="125" t="s">
        <v>202</v>
      </c>
      <c r="F315" s="101" t="s">
        <v>181</v>
      </c>
      <c r="G315" s="101" t="s">
        <v>183</v>
      </c>
      <c r="H315" s="102"/>
      <c r="I315" s="102"/>
      <c r="J315" s="75"/>
      <c r="K315" s="124">
        <v>0.5</v>
      </c>
      <c r="L315" s="124">
        <v>2.4</v>
      </c>
      <c r="M315" s="75">
        <f t="shared" ref="M315" si="167">K315*L315</f>
        <v>1.2</v>
      </c>
      <c r="N315" s="75">
        <f>M315-(J314*Q314)-(J313*Q313)</f>
        <v>1.155</v>
      </c>
      <c r="O315" s="126">
        <v>1</v>
      </c>
      <c r="P315" s="21">
        <v>680</v>
      </c>
      <c r="Q315" s="126">
        <v>1</v>
      </c>
      <c r="R315" s="16">
        <f>O315*P315*Q315*N315</f>
        <v>785.4</v>
      </c>
      <c r="S315" s="135" t="s">
        <v>212</v>
      </c>
      <c r="T315" s="24"/>
      <c r="U315" s="31" t="s">
        <v>164</v>
      </c>
      <c r="V315" s="35">
        <f>O315*Q315*N315</f>
        <v>1.155</v>
      </c>
      <c r="W315" t="s">
        <v>211</v>
      </c>
    </row>
    <row r="316" spans="1:23" ht="18" customHeight="1" x14ac:dyDescent="0.3">
      <c r="A316" s="91">
        <f t="shared" si="158"/>
        <v>81</v>
      </c>
      <c r="B316" s="117" t="s">
        <v>200</v>
      </c>
      <c r="C316" s="117"/>
      <c r="D316" s="110" t="s">
        <v>201</v>
      </c>
      <c r="E316" s="125" t="s">
        <v>202</v>
      </c>
      <c r="F316" s="101" t="s">
        <v>181</v>
      </c>
      <c r="G316" s="101" t="s">
        <v>30</v>
      </c>
      <c r="H316" s="124">
        <v>0.05</v>
      </c>
      <c r="I316" s="124">
        <v>0.2</v>
      </c>
      <c r="J316" s="75">
        <f t="shared" ref="J316:J317" si="168">H316*I316</f>
        <v>1.0000000000000002E-2</v>
      </c>
      <c r="K316" s="102"/>
      <c r="L316" s="102"/>
      <c r="M316" s="75"/>
      <c r="N316" s="75"/>
      <c r="O316" s="126">
        <v>1</v>
      </c>
      <c r="P316" s="21"/>
      <c r="Q316" s="126">
        <v>2</v>
      </c>
      <c r="R316" s="16">
        <f t="shared" si="156"/>
        <v>0</v>
      </c>
      <c r="S316" s="135" t="s">
        <v>212</v>
      </c>
      <c r="T316" s="24"/>
      <c r="U316" s="31" t="s">
        <v>164</v>
      </c>
      <c r="V316"/>
      <c r="W316" t="s">
        <v>211</v>
      </c>
    </row>
    <row r="317" spans="1:23" ht="18" customHeight="1" x14ac:dyDescent="0.3">
      <c r="A317" s="91">
        <f t="shared" si="158"/>
        <v>82</v>
      </c>
      <c r="B317" s="117" t="s">
        <v>200</v>
      </c>
      <c r="C317" s="117"/>
      <c r="D317" s="110" t="s">
        <v>201</v>
      </c>
      <c r="E317" s="125" t="s">
        <v>202</v>
      </c>
      <c r="F317" s="101" t="s">
        <v>181</v>
      </c>
      <c r="G317" s="101" t="s">
        <v>32</v>
      </c>
      <c r="H317" s="124">
        <v>0.1</v>
      </c>
      <c r="I317" s="124">
        <v>0.1</v>
      </c>
      <c r="J317" s="75">
        <f t="shared" si="168"/>
        <v>1.0000000000000002E-2</v>
      </c>
      <c r="K317" s="102"/>
      <c r="L317" s="102"/>
      <c r="M317" s="75"/>
      <c r="N317" s="75"/>
      <c r="O317" s="126">
        <v>1</v>
      </c>
      <c r="P317" s="21"/>
      <c r="Q317" s="126">
        <v>6</v>
      </c>
      <c r="R317" s="16">
        <f t="shared" si="156"/>
        <v>0</v>
      </c>
      <c r="S317" s="135" t="s">
        <v>212</v>
      </c>
      <c r="T317" s="24"/>
      <c r="U317" s="31" t="s">
        <v>164</v>
      </c>
      <c r="V317"/>
      <c r="W317" t="s">
        <v>211</v>
      </c>
    </row>
    <row r="318" spans="1:23" ht="18" customHeight="1" x14ac:dyDescent="0.3">
      <c r="A318" s="91">
        <f t="shared" si="158"/>
        <v>83</v>
      </c>
      <c r="B318" s="117" t="s">
        <v>200</v>
      </c>
      <c r="C318" s="117"/>
      <c r="D318" s="110" t="s">
        <v>201</v>
      </c>
      <c r="E318" s="125" t="s">
        <v>202</v>
      </c>
      <c r="F318" s="101" t="s">
        <v>181</v>
      </c>
      <c r="G318" s="101" t="s">
        <v>32</v>
      </c>
      <c r="H318" s="124">
        <v>0.05</v>
      </c>
      <c r="I318" s="124">
        <v>0.05</v>
      </c>
      <c r="J318" s="75">
        <v>0.01</v>
      </c>
      <c r="K318" s="102"/>
      <c r="L318" s="102"/>
      <c r="M318" s="75"/>
      <c r="N318" s="75"/>
      <c r="O318" s="126">
        <v>1</v>
      </c>
      <c r="P318" s="21"/>
      <c r="Q318" s="126">
        <v>1</v>
      </c>
      <c r="R318" s="16">
        <f t="shared" si="156"/>
        <v>0</v>
      </c>
      <c r="S318" s="135" t="s">
        <v>212</v>
      </c>
      <c r="T318" s="24"/>
      <c r="U318" s="31" t="s">
        <v>164</v>
      </c>
      <c r="V318"/>
      <c r="W318" t="s">
        <v>211</v>
      </c>
    </row>
    <row r="319" spans="1:23" ht="18" customHeight="1" x14ac:dyDescent="0.3">
      <c r="A319" s="91">
        <f t="shared" si="158"/>
        <v>84</v>
      </c>
      <c r="B319" s="117" t="s">
        <v>200</v>
      </c>
      <c r="C319" s="117"/>
      <c r="D319" s="110" t="s">
        <v>201</v>
      </c>
      <c r="E319" s="125" t="s">
        <v>202</v>
      </c>
      <c r="F319" s="101" t="s">
        <v>181</v>
      </c>
      <c r="G319" s="101" t="s">
        <v>183</v>
      </c>
      <c r="H319" s="102"/>
      <c r="I319" s="102"/>
      <c r="J319" s="75"/>
      <c r="K319" s="124">
        <v>0.25</v>
      </c>
      <c r="L319" s="124">
        <v>1.63</v>
      </c>
      <c r="M319" s="75">
        <f t="shared" ref="M319" si="169">K319*L319</f>
        <v>0.40749999999999997</v>
      </c>
      <c r="N319" s="75">
        <f>M319-(J318*Q318)-(J317*Q317)-(J316*Q316)</f>
        <v>0.31749999999999995</v>
      </c>
      <c r="O319" s="126">
        <v>1</v>
      </c>
      <c r="P319" s="21">
        <v>680</v>
      </c>
      <c r="Q319" s="126">
        <v>1</v>
      </c>
      <c r="R319" s="16">
        <f>O319*P319*Q319*N319</f>
        <v>215.89999999999998</v>
      </c>
      <c r="S319" s="135" t="s">
        <v>212</v>
      </c>
      <c r="T319" s="24"/>
      <c r="U319" s="31" t="s">
        <v>164</v>
      </c>
      <c r="V319" s="35">
        <f>O319*Q319*N319</f>
        <v>0.31749999999999995</v>
      </c>
      <c r="W319" t="s">
        <v>211</v>
      </c>
    </row>
    <row r="320" spans="1:23" ht="18" customHeight="1" x14ac:dyDescent="0.3">
      <c r="A320" s="91">
        <f t="shared" si="158"/>
        <v>85</v>
      </c>
      <c r="B320" s="117" t="s">
        <v>200</v>
      </c>
      <c r="C320" s="117"/>
      <c r="D320" s="110" t="s">
        <v>203</v>
      </c>
      <c r="E320" s="125" t="s">
        <v>204</v>
      </c>
      <c r="F320" s="101" t="s">
        <v>181</v>
      </c>
      <c r="G320" s="101" t="s">
        <v>182</v>
      </c>
      <c r="H320" s="124">
        <v>0.05</v>
      </c>
      <c r="I320" s="124">
        <v>0.06</v>
      </c>
      <c r="J320" s="75">
        <v>0.01</v>
      </c>
      <c r="K320" s="102"/>
      <c r="L320" s="102"/>
      <c r="M320" s="75"/>
      <c r="N320" s="75"/>
      <c r="O320" s="126">
        <v>1</v>
      </c>
      <c r="P320" s="21"/>
      <c r="Q320" s="126">
        <v>2</v>
      </c>
      <c r="R320" s="16">
        <f t="shared" si="156"/>
        <v>0</v>
      </c>
      <c r="S320" s="135" t="s">
        <v>212</v>
      </c>
      <c r="T320" s="24"/>
      <c r="U320" s="31" t="s">
        <v>164</v>
      </c>
      <c r="V320"/>
      <c r="W320" t="s">
        <v>211</v>
      </c>
    </row>
    <row r="321" spans="1:34" ht="18" customHeight="1" x14ac:dyDescent="0.3">
      <c r="A321" s="91">
        <f t="shared" si="158"/>
        <v>86</v>
      </c>
      <c r="B321" s="117" t="s">
        <v>200</v>
      </c>
      <c r="C321" s="117"/>
      <c r="D321" s="110" t="s">
        <v>203</v>
      </c>
      <c r="E321" s="125" t="s">
        <v>204</v>
      </c>
      <c r="F321" s="101" t="s">
        <v>181</v>
      </c>
      <c r="G321" s="101" t="s">
        <v>183</v>
      </c>
      <c r="H321" s="102"/>
      <c r="I321" s="102"/>
      <c r="J321" s="75"/>
      <c r="K321" s="124">
        <v>0.5</v>
      </c>
      <c r="L321" s="124">
        <v>1.4</v>
      </c>
      <c r="M321" s="75">
        <f t="shared" ref="M321" si="170">K321*L321</f>
        <v>0.7</v>
      </c>
      <c r="N321" s="75">
        <f>M321-(J320*Q320)-(J319*Q319)</f>
        <v>0.67999999999999994</v>
      </c>
      <c r="O321" s="126">
        <v>1</v>
      </c>
      <c r="P321" s="21">
        <v>680</v>
      </c>
      <c r="Q321" s="126">
        <v>1</v>
      </c>
      <c r="R321" s="16">
        <f>O321*P321*Q321*N321</f>
        <v>462.4</v>
      </c>
      <c r="S321" s="135" t="s">
        <v>212</v>
      </c>
      <c r="T321" s="24"/>
      <c r="U321" s="31" t="s">
        <v>164</v>
      </c>
      <c r="V321" s="35">
        <f>O321*Q321*N321</f>
        <v>0.67999999999999994</v>
      </c>
      <c r="W321" t="s">
        <v>211</v>
      </c>
      <c r="AH321">
        <f>SUBTOTAL(9,R238:R325)</f>
        <v>12773.799999999996</v>
      </c>
    </row>
    <row r="322" spans="1:34" ht="18" customHeight="1" x14ac:dyDescent="0.3">
      <c r="A322" s="91">
        <f t="shared" si="158"/>
        <v>87</v>
      </c>
      <c r="B322" s="117" t="s">
        <v>200</v>
      </c>
      <c r="C322" s="117"/>
      <c r="D322" s="110" t="s">
        <v>203</v>
      </c>
      <c r="E322" s="125" t="s">
        <v>204</v>
      </c>
      <c r="F322" s="101" t="s">
        <v>181</v>
      </c>
      <c r="G322" s="101" t="s">
        <v>30</v>
      </c>
      <c r="H322" s="124">
        <v>0.05</v>
      </c>
      <c r="I322" s="124">
        <v>0.3</v>
      </c>
      <c r="J322" s="75">
        <f t="shared" ref="J322:J323" si="171">H322*I322</f>
        <v>1.4999999999999999E-2</v>
      </c>
      <c r="K322" s="102"/>
      <c r="L322" s="102"/>
      <c r="M322" s="75"/>
      <c r="N322" s="75"/>
      <c r="O322" s="126">
        <v>1</v>
      </c>
      <c r="P322" s="21"/>
      <c r="Q322" s="126">
        <v>1</v>
      </c>
      <c r="R322" s="16">
        <f t="shared" si="156"/>
        <v>0</v>
      </c>
      <c r="S322" s="135" t="s">
        <v>212</v>
      </c>
      <c r="T322" s="24"/>
      <c r="U322" s="31" t="s">
        <v>164</v>
      </c>
      <c r="V322"/>
      <c r="W322" t="s">
        <v>211</v>
      </c>
    </row>
    <row r="323" spans="1:34" ht="18" customHeight="1" x14ac:dyDescent="0.3">
      <c r="A323" s="91">
        <f t="shared" si="158"/>
        <v>88</v>
      </c>
      <c r="B323" s="117" t="s">
        <v>200</v>
      </c>
      <c r="C323" s="117"/>
      <c r="D323" s="110" t="s">
        <v>203</v>
      </c>
      <c r="E323" s="125" t="s">
        <v>204</v>
      </c>
      <c r="F323" s="101" t="s">
        <v>181</v>
      </c>
      <c r="G323" s="101" t="s">
        <v>32</v>
      </c>
      <c r="H323" s="124">
        <v>0.1</v>
      </c>
      <c r="I323" s="124">
        <v>0.1</v>
      </c>
      <c r="J323" s="75">
        <f t="shared" si="171"/>
        <v>1.0000000000000002E-2</v>
      </c>
      <c r="K323" s="102"/>
      <c r="L323" s="102"/>
      <c r="M323" s="75"/>
      <c r="N323" s="75"/>
      <c r="O323" s="126">
        <v>1</v>
      </c>
      <c r="P323" s="21"/>
      <c r="Q323" s="126">
        <v>5</v>
      </c>
      <c r="R323" s="16">
        <f t="shared" si="156"/>
        <v>0</v>
      </c>
      <c r="S323" s="135" t="s">
        <v>212</v>
      </c>
      <c r="T323" s="24"/>
      <c r="U323" s="31" t="s">
        <v>164</v>
      </c>
      <c r="V323"/>
      <c r="W323" t="s">
        <v>211</v>
      </c>
    </row>
    <row r="324" spans="1:34" ht="18" customHeight="1" x14ac:dyDescent="0.3">
      <c r="A324" s="91">
        <f t="shared" si="158"/>
        <v>89</v>
      </c>
      <c r="B324" s="117" t="s">
        <v>200</v>
      </c>
      <c r="C324" s="117"/>
      <c r="D324" s="110" t="s">
        <v>203</v>
      </c>
      <c r="E324" s="125" t="s">
        <v>204</v>
      </c>
      <c r="F324" s="101" t="s">
        <v>181</v>
      </c>
      <c r="G324" s="101" t="s">
        <v>32</v>
      </c>
      <c r="H324" s="124">
        <v>0.05</v>
      </c>
      <c r="I324" s="124">
        <v>0.05</v>
      </c>
      <c r="J324" s="75">
        <v>0.01</v>
      </c>
      <c r="K324" s="102"/>
      <c r="L324" s="102"/>
      <c r="M324" s="75"/>
      <c r="N324" s="75"/>
      <c r="O324" s="126">
        <v>1</v>
      </c>
      <c r="P324" s="21"/>
      <c r="Q324" s="126">
        <v>1</v>
      </c>
      <c r="R324" s="16">
        <f t="shared" si="156"/>
        <v>0</v>
      </c>
      <c r="S324" s="135" t="s">
        <v>212</v>
      </c>
      <c r="T324" s="24"/>
      <c r="U324" s="31" t="s">
        <v>164</v>
      </c>
      <c r="V324"/>
      <c r="W324" t="s">
        <v>211</v>
      </c>
    </row>
    <row r="325" spans="1:34" ht="18" customHeight="1" x14ac:dyDescent="0.3">
      <c r="A325" s="91">
        <f t="shared" si="158"/>
        <v>90</v>
      </c>
      <c r="B325" s="117" t="s">
        <v>200</v>
      </c>
      <c r="C325" s="117"/>
      <c r="D325" s="110" t="s">
        <v>203</v>
      </c>
      <c r="E325" s="125" t="s">
        <v>204</v>
      </c>
      <c r="F325" s="101" t="s">
        <v>181</v>
      </c>
      <c r="G325" s="101" t="s">
        <v>183</v>
      </c>
      <c r="H325" s="102"/>
      <c r="I325" s="102"/>
      <c r="J325" s="75"/>
      <c r="K325" s="124">
        <v>0.4</v>
      </c>
      <c r="L325" s="124">
        <v>1.5</v>
      </c>
      <c r="M325" s="75">
        <f t="shared" ref="M325" si="172">K325*L325</f>
        <v>0.60000000000000009</v>
      </c>
      <c r="N325" s="75">
        <f>M325-(J324*Q324)-(J323*Q323)-(J322*Q322)</f>
        <v>0.52500000000000002</v>
      </c>
      <c r="O325" s="126">
        <v>1</v>
      </c>
      <c r="P325" s="21">
        <v>680</v>
      </c>
      <c r="Q325" s="126">
        <v>1</v>
      </c>
      <c r="R325" s="16">
        <f>O325*P325*Q325*N325</f>
        <v>357</v>
      </c>
      <c r="S325" s="135" t="s">
        <v>212</v>
      </c>
      <c r="T325" s="24"/>
      <c r="U325" s="31" t="s">
        <v>164</v>
      </c>
      <c r="V325" s="35">
        <f>O325*Q325*N325</f>
        <v>0.52500000000000002</v>
      </c>
      <c r="W325" t="s">
        <v>211</v>
      </c>
    </row>
    <row r="326" spans="1:34" ht="18" customHeight="1" x14ac:dyDescent="0.3">
      <c r="A326" s="105"/>
      <c r="B326" s="118"/>
      <c r="C326" s="118"/>
      <c r="D326" s="103"/>
      <c r="E326" s="103"/>
      <c r="F326" s="113"/>
      <c r="G326" s="103"/>
      <c r="H326" s="104"/>
      <c r="I326" s="105"/>
      <c r="J326" s="105"/>
      <c r="K326" s="104"/>
      <c r="L326" s="105"/>
      <c r="M326" s="105"/>
      <c r="N326" s="114"/>
      <c r="T326" s="34"/>
      <c r="U326" s="31" t="s">
        <v>164</v>
      </c>
      <c r="V326"/>
      <c r="W326" t="s">
        <v>211</v>
      </c>
    </row>
    <row r="327" spans="1:34" ht="18" customHeight="1" x14ac:dyDescent="0.3">
      <c r="A327" s="115" t="s">
        <v>165</v>
      </c>
      <c r="B327" s="116"/>
      <c r="C327" s="116"/>
      <c r="D327" s="103"/>
      <c r="E327" s="103"/>
      <c r="F327" s="113"/>
      <c r="G327" s="103"/>
      <c r="H327" s="104"/>
      <c r="I327" s="105"/>
      <c r="J327" s="105"/>
      <c r="K327" s="104"/>
      <c r="L327" s="105"/>
      <c r="M327" s="105"/>
      <c r="N327" s="114"/>
      <c r="T327" s="34"/>
      <c r="U327" s="31" t="s">
        <v>164</v>
      </c>
      <c r="V327"/>
      <c r="W327" t="s">
        <v>211</v>
      </c>
    </row>
    <row r="328" spans="1:34" ht="18" customHeight="1" x14ac:dyDescent="0.3">
      <c r="A328" s="91">
        <v>1</v>
      </c>
      <c r="B328" s="117" t="s">
        <v>205</v>
      </c>
      <c r="C328" s="117"/>
      <c r="D328" s="110" t="s">
        <v>198</v>
      </c>
      <c r="E328" s="125" t="s">
        <v>206</v>
      </c>
      <c r="F328" s="101" t="s">
        <v>88</v>
      </c>
      <c r="G328" s="101" t="s">
        <v>30</v>
      </c>
      <c r="H328" s="124">
        <v>0.05</v>
      </c>
      <c r="I328" s="124">
        <v>0.2</v>
      </c>
      <c r="J328" s="75">
        <f t="shared" ref="J328:J330" si="173">H328*I328</f>
        <v>1.0000000000000002E-2</v>
      </c>
      <c r="K328" s="102"/>
      <c r="L328" s="102"/>
      <c r="M328" s="75"/>
      <c r="N328" s="75"/>
      <c r="O328" s="126">
        <v>2</v>
      </c>
      <c r="P328" s="21"/>
      <c r="Q328" s="126">
        <v>1</v>
      </c>
      <c r="R328" s="16">
        <f t="shared" ref="R328:R391" si="174">O328*P328*Q328</f>
        <v>0</v>
      </c>
      <c r="S328" s="24" t="s">
        <v>213</v>
      </c>
      <c r="T328" s="24"/>
      <c r="U328" s="31" t="s">
        <v>164</v>
      </c>
      <c r="V328"/>
      <c r="W328" t="s">
        <v>211</v>
      </c>
    </row>
    <row r="329" spans="1:34" ht="18" customHeight="1" x14ac:dyDescent="0.3">
      <c r="A329" s="91">
        <f t="shared" ref="A329:A392" si="175">A328+1</f>
        <v>2</v>
      </c>
      <c r="B329" s="117" t="s">
        <v>205</v>
      </c>
      <c r="C329" s="117"/>
      <c r="D329" s="110" t="s">
        <v>198</v>
      </c>
      <c r="E329" s="125" t="s">
        <v>206</v>
      </c>
      <c r="F329" s="101" t="s">
        <v>88</v>
      </c>
      <c r="G329" s="101" t="s">
        <v>30</v>
      </c>
      <c r="H329" s="124">
        <v>0.05</v>
      </c>
      <c r="I329" s="124">
        <v>0.1</v>
      </c>
      <c r="J329" s="75">
        <f t="shared" si="173"/>
        <v>5.000000000000001E-3</v>
      </c>
      <c r="K329" s="102"/>
      <c r="L329" s="102"/>
      <c r="M329" s="75"/>
      <c r="N329" s="75"/>
      <c r="O329" s="126">
        <v>2</v>
      </c>
      <c r="P329" s="21"/>
      <c r="Q329" s="126">
        <v>1</v>
      </c>
      <c r="R329" s="16">
        <f t="shared" si="174"/>
        <v>0</v>
      </c>
      <c r="S329" s="24" t="s">
        <v>213</v>
      </c>
      <c r="T329" s="24"/>
      <c r="U329" s="31" t="s">
        <v>164</v>
      </c>
      <c r="V329"/>
      <c r="W329" t="s">
        <v>211</v>
      </c>
    </row>
    <row r="330" spans="1:34" ht="18" customHeight="1" x14ac:dyDescent="0.3">
      <c r="A330" s="91">
        <f t="shared" si="175"/>
        <v>3</v>
      </c>
      <c r="B330" s="117" t="s">
        <v>205</v>
      </c>
      <c r="C330" s="117"/>
      <c r="D330" s="110" t="s">
        <v>198</v>
      </c>
      <c r="E330" s="125" t="s">
        <v>206</v>
      </c>
      <c r="F330" s="101" t="s">
        <v>88</v>
      </c>
      <c r="G330" s="101" t="s">
        <v>32</v>
      </c>
      <c r="H330" s="124">
        <v>0.1</v>
      </c>
      <c r="I330" s="124">
        <v>0.1</v>
      </c>
      <c r="J330" s="75">
        <f t="shared" si="173"/>
        <v>1.0000000000000002E-2</v>
      </c>
      <c r="K330" s="102"/>
      <c r="L330" s="102"/>
      <c r="M330" s="75"/>
      <c r="N330" s="75"/>
      <c r="O330" s="126">
        <v>2</v>
      </c>
      <c r="P330" s="21"/>
      <c r="Q330" s="126">
        <v>4</v>
      </c>
      <c r="R330" s="16">
        <f t="shared" si="174"/>
        <v>0</v>
      </c>
      <c r="S330" s="24" t="s">
        <v>213</v>
      </c>
      <c r="T330" s="24"/>
      <c r="U330" s="31" t="s">
        <v>164</v>
      </c>
      <c r="V330"/>
      <c r="W330" t="s">
        <v>211</v>
      </c>
    </row>
    <row r="331" spans="1:34" ht="18" customHeight="1" x14ac:dyDescent="0.3">
      <c r="A331" s="91">
        <f t="shared" si="175"/>
        <v>4</v>
      </c>
      <c r="B331" s="117" t="s">
        <v>205</v>
      </c>
      <c r="C331" s="117"/>
      <c r="D331" s="110" t="s">
        <v>198</v>
      </c>
      <c r="E331" s="125" t="s">
        <v>206</v>
      </c>
      <c r="F331" s="101" t="s">
        <v>88</v>
      </c>
      <c r="G331" s="101" t="s">
        <v>18</v>
      </c>
      <c r="H331" s="124" t="s">
        <v>13</v>
      </c>
      <c r="I331" s="102"/>
      <c r="J331" s="74">
        <v>1.9625000000000003E-3</v>
      </c>
      <c r="K331" s="111"/>
      <c r="L331" s="112"/>
      <c r="M331" s="112"/>
      <c r="N331" s="75"/>
      <c r="O331" s="126">
        <v>2</v>
      </c>
      <c r="P331" s="21"/>
      <c r="Q331" s="126">
        <v>1</v>
      </c>
      <c r="R331" s="16">
        <f t="shared" si="174"/>
        <v>0</v>
      </c>
      <c r="S331" s="24" t="s">
        <v>213</v>
      </c>
      <c r="T331" s="24"/>
      <c r="U331" s="31" t="s">
        <v>164</v>
      </c>
      <c r="V331"/>
      <c r="W331" t="s">
        <v>211</v>
      </c>
    </row>
    <row r="332" spans="1:34" ht="18" customHeight="1" x14ac:dyDescent="0.3">
      <c r="A332" s="91">
        <f t="shared" si="175"/>
        <v>5</v>
      </c>
      <c r="B332" s="117" t="s">
        <v>205</v>
      </c>
      <c r="C332" s="117"/>
      <c r="D332" s="110" t="s">
        <v>198</v>
      </c>
      <c r="E332" s="125" t="s">
        <v>206</v>
      </c>
      <c r="F332" s="101" t="s">
        <v>88</v>
      </c>
      <c r="G332" s="101" t="s">
        <v>31</v>
      </c>
      <c r="H332" s="124" t="s">
        <v>13</v>
      </c>
      <c r="I332" s="102"/>
      <c r="J332" s="74">
        <v>1.9625000000000003E-3</v>
      </c>
      <c r="K332" s="102"/>
      <c r="L332" s="102"/>
      <c r="M332" s="75"/>
      <c r="N332" s="75"/>
      <c r="O332" s="126">
        <v>2</v>
      </c>
      <c r="P332" s="21"/>
      <c r="Q332" s="126">
        <v>1</v>
      </c>
      <c r="R332" s="16">
        <f t="shared" si="174"/>
        <v>0</v>
      </c>
      <c r="S332" s="24" t="s">
        <v>213</v>
      </c>
      <c r="T332" s="24"/>
      <c r="U332" s="31" t="s">
        <v>164</v>
      </c>
      <c r="V332"/>
      <c r="W332" t="s">
        <v>211</v>
      </c>
    </row>
    <row r="333" spans="1:34" ht="18" customHeight="1" x14ac:dyDescent="0.3">
      <c r="A333" s="91">
        <f t="shared" si="175"/>
        <v>6</v>
      </c>
      <c r="B333" s="117" t="s">
        <v>205</v>
      </c>
      <c r="C333" s="117"/>
      <c r="D333" s="110" t="s">
        <v>198</v>
      </c>
      <c r="E333" s="125" t="s">
        <v>206</v>
      </c>
      <c r="F333" s="101" t="s">
        <v>88</v>
      </c>
      <c r="G333" s="101" t="s">
        <v>25</v>
      </c>
      <c r="H333" s="124" t="s">
        <v>19</v>
      </c>
      <c r="I333" s="102"/>
      <c r="J333" s="77">
        <v>4.9062500000000007E-4</v>
      </c>
      <c r="K333" s="102"/>
      <c r="L333" s="102"/>
      <c r="M333" s="75"/>
      <c r="N333" s="75"/>
      <c r="O333" s="126">
        <v>2</v>
      </c>
      <c r="P333" s="21"/>
      <c r="Q333" s="126">
        <v>5</v>
      </c>
      <c r="R333" s="16">
        <f t="shared" si="174"/>
        <v>0</v>
      </c>
      <c r="S333" s="24" t="s">
        <v>213</v>
      </c>
      <c r="T333" s="24"/>
      <c r="U333" s="31" t="s">
        <v>164</v>
      </c>
      <c r="V333"/>
      <c r="W333" t="s">
        <v>211</v>
      </c>
    </row>
    <row r="334" spans="1:34" ht="18" customHeight="1" x14ac:dyDescent="0.3">
      <c r="A334" s="91">
        <f t="shared" si="175"/>
        <v>7</v>
      </c>
      <c r="B334" s="117" t="s">
        <v>205</v>
      </c>
      <c r="C334" s="117"/>
      <c r="D334" s="110" t="s">
        <v>198</v>
      </c>
      <c r="E334" s="125" t="s">
        <v>206</v>
      </c>
      <c r="F334" s="101" t="s">
        <v>88</v>
      </c>
      <c r="G334" s="101" t="s">
        <v>28</v>
      </c>
      <c r="H334" s="102"/>
      <c r="I334" s="102"/>
      <c r="J334" s="75"/>
      <c r="K334" s="124">
        <v>0.6</v>
      </c>
      <c r="L334" s="124">
        <v>0.9</v>
      </c>
      <c r="M334" s="75">
        <f t="shared" ref="M334" si="176">K334*L334</f>
        <v>0.54</v>
      </c>
      <c r="N334" s="75">
        <f>M334-(J333*Q333)-(J332*Q332)-(J331*Q331)-(J330*Q330)-(J329*Q329)-(J328*Q328)</f>
        <v>0.47862187500000009</v>
      </c>
      <c r="O334" s="126">
        <v>2</v>
      </c>
      <c r="P334" s="21">
        <v>310</v>
      </c>
      <c r="Q334" s="126">
        <v>1</v>
      </c>
      <c r="R334" s="16">
        <f t="shared" si="174"/>
        <v>620</v>
      </c>
      <c r="S334" s="24" t="s">
        <v>213</v>
      </c>
      <c r="T334" s="24"/>
      <c r="U334" s="31" t="s">
        <v>164</v>
      </c>
      <c r="V334" s="35">
        <f>O334*Q334</f>
        <v>2</v>
      </c>
      <c r="W334" t="s">
        <v>211</v>
      </c>
    </row>
    <row r="335" spans="1:34" ht="18" customHeight="1" x14ac:dyDescent="0.3">
      <c r="A335" s="91">
        <f t="shared" si="175"/>
        <v>8</v>
      </c>
      <c r="B335" s="117" t="s">
        <v>205</v>
      </c>
      <c r="C335" s="117"/>
      <c r="D335" s="110" t="s">
        <v>198</v>
      </c>
      <c r="E335" s="125" t="s">
        <v>206</v>
      </c>
      <c r="F335" s="101" t="s">
        <v>88</v>
      </c>
      <c r="G335" s="101" t="s">
        <v>16</v>
      </c>
      <c r="H335" s="124" t="s">
        <v>13</v>
      </c>
      <c r="I335" s="102"/>
      <c r="J335" s="74">
        <v>1.9625000000000003E-3</v>
      </c>
      <c r="K335" s="102"/>
      <c r="L335" s="102"/>
      <c r="M335" s="75"/>
      <c r="N335" s="75"/>
      <c r="O335" s="126">
        <v>2</v>
      </c>
      <c r="P335" s="21"/>
      <c r="Q335" s="126">
        <v>2</v>
      </c>
      <c r="R335" s="16">
        <f t="shared" si="174"/>
        <v>0</v>
      </c>
      <c r="S335" s="24" t="s">
        <v>213</v>
      </c>
      <c r="T335" s="24"/>
      <c r="U335" s="31" t="s">
        <v>164</v>
      </c>
      <c r="V335"/>
      <c r="W335" t="s">
        <v>211</v>
      </c>
    </row>
    <row r="336" spans="1:34" ht="18" customHeight="1" x14ac:dyDescent="0.3">
      <c r="A336" s="91">
        <f t="shared" si="175"/>
        <v>9</v>
      </c>
      <c r="B336" s="117" t="s">
        <v>205</v>
      </c>
      <c r="C336" s="117"/>
      <c r="D336" s="110" t="s">
        <v>198</v>
      </c>
      <c r="E336" s="125" t="s">
        <v>206</v>
      </c>
      <c r="F336" s="101" t="s">
        <v>88</v>
      </c>
      <c r="G336" s="101" t="s">
        <v>25</v>
      </c>
      <c r="H336" s="124" t="s">
        <v>19</v>
      </c>
      <c r="I336" s="102"/>
      <c r="J336" s="77">
        <v>4.9062500000000007E-4</v>
      </c>
      <c r="K336" s="102"/>
      <c r="L336" s="102"/>
      <c r="M336" s="75"/>
      <c r="N336" s="75"/>
      <c r="O336" s="126">
        <v>2</v>
      </c>
      <c r="P336" s="21"/>
      <c r="Q336" s="126">
        <v>2</v>
      </c>
      <c r="R336" s="16">
        <f t="shared" si="174"/>
        <v>0</v>
      </c>
      <c r="S336" s="24" t="s">
        <v>213</v>
      </c>
      <c r="T336" s="24"/>
      <c r="U336" s="31" t="s">
        <v>164</v>
      </c>
      <c r="V336"/>
      <c r="W336" t="s">
        <v>211</v>
      </c>
    </row>
    <row r="337" spans="1:23" ht="18" customHeight="1" x14ac:dyDescent="0.3">
      <c r="A337" s="91">
        <f t="shared" si="175"/>
        <v>10</v>
      </c>
      <c r="B337" s="117" t="s">
        <v>205</v>
      </c>
      <c r="C337" s="117"/>
      <c r="D337" s="110" t="s">
        <v>198</v>
      </c>
      <c r="E337" s="125" t="s">
        <v>206</v>
      </c>
      <c r="F337" s="101" t="s">
        <v>88</v>
      </c>
      <c r="G337" s="101" t="s">
        <v>28</v>
      </c>
      <c r="H337" s="102"/>
      <c r="I337" s="102"/>
      <c r="J337" s="75"/>
      <c r="K337" s="124">
        <v>0.3</v>
      </c>
      <c r="L337" s="124">
        <v>0.4</v>
      </c>
      <c r="M337" s="75">
        <f t="shared" ref="M337" si="177">K337*L337</f>
        <v>0.12</v>
      </c>
      <c r="N337" s="75">
        <f>M337-(J336*Q336)-(J335*Q335)</f>
        <v>0.11509374999999999</v>
      </c>
      <c r="O337" s="126">
        <v>2</v>
      </c>
      <c r="P337" s="21">
        <v>150</v>
      </c>
      <c r="Q337" s="126">
        <v>1</v>
      </c>
      <c r="R337" s="16">
        <f t="shared" si="174"/>
        <v>300</v>
      </c>
      <c r="S337" s="24" t="s">
        <v>213</v>
      </c>
      <c r="T337" s="24"/>
      <c r="U337" s="31" t="s">
        <v>164</v>
      </c>
      <c r="V337" s="35">
        <f>O337*Q337</f>
        <v>2</v>
      </c>
      <c r="W337" t="s">
        <v>211</v>
      </c>
    </row>
    <row r="338" spans="1:23" ht="18" customHeight="1" x14ac:dyDescent="0.3">
      <c r="A338" s="91">
        <f t="shared" si="175"/>
        <v>11</v>
      </c>
      <c r="B338" s="117" t="s">
        <v>205</v>
      </c>
      <c r="C338" s="117"/>
      <c r="D338" s="110" t="s">
        <v>198</v>
      </c>
      <c r="E338" s="125" t="s">
        <v>206</v>
      </c>
      <c r="F338" s="101" t="s">
        <v>79</v>
      </c>
      <c r="G338" s="101" t="s">
        <v>18</v>
      </c>
      <c r="H338" s="124" t="s">
        <v>17</v>
      </c>
      <c r="I338" s="102"/>
      <c r="J338" s="74">
        <v>4.4156249999999994E-3</v>
      </c>
      <c r="K338" s="102"/>
      <c r="L338" s="102"/>
      <c r="M338" s="75"/>
      <c r="N338" s="75"/>
      <c r="O338" s="126">
        <v>2</v>
      </c>
      <c r="P338" s="21"/>
      <c r="Q338" s="126">
        <v>1</v>
      </c>
      <c r="R338" s="16">
        <f t="shared" si="174"/>
        <v>0</v>
      </c>
      <c r="S338" s="24" t="s">
        <v>213</v>
      </c>
      <c r="T338" s="24"/>
      <c r="U338" s="31" t="s">
        <v>164</v>
      </c>
      <c r="V338"/>
      <c r="W338" t="s">
        <v>211</v>
      </c>
    </row>
    <row r="339" spans="1:23" ht="18" customHeight="1" x14ac:dyDescent="0.3">
      <c r="A339" s="91">
        <f t="shared" si="175"/>
        <v>12</v>
      </c>
      <c r="B339" s="117" t="s">
        <v>205</v>
      </c>
      <c r="C339" s="117"/>
      <c r="D339" s="110" t="s">
        <v>198</v>
      </c>
      <c r="E339" s="125" t="s">
        <v>206</v>
      </c>
      <c r="F339" s="101" t="s">
        <v>79</v>
      </c>
      <c r="G339" s="101" t="s">
        <v>28</v>
      </c>
      <c r="H339" s="102"/>
      <c r="I339" s="102"/>
      <c r="J339" s="75"/>
      <c r="K339" s="124">
        <v>0.3</v>
      </c>
      <c r="L339" s="124">
        <v>0.3</v>
      </c>
      <c r="M339" s="75">
        <f t="shared" ref="M339" si="178">K339*L339</f>
        <v>0.09</v>
      </c>
      <c r="N339" s="75">
        <f>M339-(J338*Q338)</f>
        <v>8.558437499999999E-2</v>
      </c>
      <c r="O339" s="126">
        <v>2</v>
      </c>
      <c r="P339" s="21">
        <v>95</v>
      </c>
      <c r="Q339" s="126">
        <v>1</v>
      </c>
      <c r="R339" s="16">
        <f t="shared" si="174"/>
        <v>190</v>
      </c>
      <c r="S339" s="24" t="s">
        <v>213</v>
      </c>
      <c r="T339" s="24"/>
      <c r="U339" s="31" t="s">
        <v>164</v>
      </c>
      <c r="V339" s="35">
        <f>O339*Q339</f>
        <v>2</v>
      </c>
      <c r="W339" t="s">
        <v>211</v>
      </c>
    </row>
    <row r="340" spans="1:23" ht="18" customHeight="1" x14ac:dyDescent="0.3">
      <c r="A340" s="91">
        <f t="shared" si="175"/>
        <v>13</v>
      </c>
      <c r="B340" s="117" t="s">
        <v>205</v>
      </c>
      <c r="C340" s="117"/>
      <c r="D340" s="110" t="s">
        <v>198</v>
      </c>
      <c r="E340" s="125" t="s">
        <v>206</v>
      </c>
      <c r="F340" s="101" t="s">
        <v>170</v>
      </c>
      <c r="G340" s="101" t="s">
        <v>16</v>
      </c>
      <c r="H340" s="124" t="s">
        <v>13</v>
      </c>
      <c r="I340" s="102"/>
      <c r="J340" s="74">
        <v>1.9625000000000003E-3</v>
      </c>
      <c r="K340" s="102"/>
      <c r="L340" s="112"/>
      <c r="M340" s="112"/>
      <c r="N340" s="75"/>
      <c r="O340" s="126">
        <v>2</v>
      </c>
      <c r="P340" s="21"/>
      <c r="Q340" s="126">
        <v>2</v>
      </c>
      <c r="R340" s="16">
        <f t="shared" si="174"/>
        <v>0</v>
      </c>
      <c r="S340" s="24" t="s">
        <v>213</v>
      </c>
      <c r="T340" s="24"/>
      <c r="U340" s="31" t="s">
        <v>164</v>
      </c>
      <c r="V340"/>
      <c r="W340" t="s">
        <v>211</v>
      </c>
    </row>
    <row r="341" spans="1:23" ht="18" customHeight="1" x14ac:dyDescent="0.3">
      <c r="A341" s="91">
        <f t="shared" si="175"/>
        <v>14</v>
      </c>
      <c r="B341" s="117" t="s">
        <v>205</v>
      </c>
      <c r="C341" s="117"/>
      <c r="D341" s="110" t="s">
        <v>198</v>
      </c>
      <c r="E341" s="125" t="s">
        <v>206</v>
      </c>
      <c r="F341" s="101" t="s">
        <v>170</v>
      </c>
      <c r="G341" s="101" t="s">
        <v>31</v>
      </c>
      <c r="H341" s="124" t="s">
        <v>13</v>
      </c>
      <c r="I341" s="102"/>
      <c r="J341" s="74">
        <v>1.9625000000000003E-3</v>
      </c>
      <c r="K341" s="102"/>
      <c r="L341" s="102"/>
      <c r="M341" s="75"/>
      <c r="N341" s="75"/>
      <c r="O341" s="126">
        <v>2</v>
      </c>
      <c r="P341" s="21"/>
      <c r="Q341" s="127">
        <v>4</v>
      </c>
      <c r="R341" s="16">
        <f t="shared" si="174"/>
        <v>0</v>
      </c>
      <c r="S341" s="24" t="s">
        <v>213</v>
      </c>
      <c r="T341" s="24"/>
      <c r="U341" s="31" t="s">
        <v>164</v>
      </c>
      <c r="V341"/>
      <c r="W341" t="s">
        <v>211</v>
      </c>
    </row>
    <row r="342" spans="1:23" ht="18" customHeight="1" x14ac:dyDescent="0.3">
      <c r="A342" s="91">
        <f t="shared" si="175"/>
        <v>15</v>
      </c>
      <c r="B342" s="117" t="s">
        <v>205</v>
      </c>
      <c r="C342" s="117"/>
      <c r="D342" s="110" t="s">
        <v>198</v>
      </c>
      <c r="E342" s="125" t="s">
        <v>206</v>
      </c>
      <c r="F342" s="101" t="s">
        <v>170</v>
      </c>
      <c r="G342" s="101" t="s">
        <v>25</v>
      </c>
      <c r="H342" s="124" t="s">
        <v>19</v>
      </c>
      <c r="I342" s="102"/>
      <c r="J342" s="77">
        <v>4.9062500000000007E-4</v>
      </c>
      <c r="K342" s="102"/>
      <c r="L342" s="102"/>
      <c r="M342" s="75"/>
      <c r="N342" s="75"/>
      <c r="O342" s="126">
        <v>2</v>
      </c>
      <c r="P342" s="21"/>
      <c r="Q342" s="126">
        <v>13</v>
      </c>
      <c r="R342" s="16">
        <f t="shared" si="174"/>
        <v>0</v>
      </c>
      <c r="S342" s="24" t="s">
        <v>213</v>
      </c>
      <c r="T342" s="24"/>
      <c r="U342" s="31" t="s">
        <v>164</v>
      </c>
      <c r="V342"/>
      <c r="W342" t="s">
        <v>211</v>
      </c>
    </row>
    <row r="343" spans="1:23" ht="18" customHeight="1" x14ac:dyDescent="0.3">
      <c r="A343" s="91">
        <f t="shared" si="175"/>
        <v>16</v>
      </c>
      <c r="B343" s="117" t="s">
        <v>205</v>
      </c>
      <c r="C343" s="117"/>
      <c r="D343" s="110" t="s">
        <v>198</v>
      </c>
      <c r="E343" s="125" t="s">
        <v>206</v>
      </c>
      <c r="F343" s="101" t="s">
        <v>170</v>
      </c>
      <c r="G343" s="101" t="s">
        <v>28</v>
      </c>
      <c r="H343" s="102"/>
      <c r="I343" s="102"/>
      <c r="J343" s="75"/>
      <c r="K343" s="124">
        <v>0.2</v>
      </c>
      <c r="L343" s="124">
        <v>0.5</v>
      </c>
      <c r="M343" s="75">
        <f t="shared" ref="M343" si="179">K343*L343</f>
        <v>0.1</v>
      </c>
      <c r="N343" s="75">
        <f>M343-(J342*Q342)-(J341*Q341)-(J340*Q340)</f>
        <v>8.1846875000000013E-2</v>
      </c>
      <c r="O343" s="126">
        <v>2</v>
      </c>
      <c r="P343" s="21">
        <v>95</v>
      </c>
      <c r="Q343" s="126">
        <v>1</v>
      </c>
      <c r="R343" s="16">
        <f t="shared" si="174"/>
        <v>190</v>
      </c>
      <c r="S343" s="24" t="s">
        <v>213</v>
      </c>
      <c r="T343" s="24"/>
      <c r="U343" s="31" t="s">
        <v>164</v>
      </c>
      <c r="V343" s="35">
        <f>O343*Q343</f>
        <v>2</v>
      </c>
      <c r="W343" t="s">
        <v>211</v>
      </c>
    </row>
    <row r="344" spans="1:23" ht="18" customHeight="1" x14ac:dyDescent="0.3">
      <c r="A344" s="91">
        <f t="shared" si="175"/>
        <v>17</v>
      </c>
      <c r="B344" s="117" t="s">
        <v>205</v>
      </c>
      <c r="C344" s="117"/>
      <c r="D344" s="110" t="s">
        <v>198</v>
      </c>
      <c r="E344" s="125" t="s">
        <v>206</v>
      </c>
      <c r="F344" s="101" t="s">
        <v>170</v>
      </c>
      <c r="G344" s="101" t="s">
        <v>18</v>
      </c>
      <c r="H344" s="102" t="s">
        <v>19</v>
      </c>
      <c r="I344" s="102"/>
      <c r="J344" s="75"/>
      <c r="K344" s="102" t="s">
        <v>17</v>
      </c>
      <c r="L344" s="102"/>
      <c r="M344" s="75"/>
      <c r="N344" s="75"/>
      <c r="O344" s="126">
        <v>2</v>
      </c>
      <c r="P344" s="21"/>
      <c r="Q344" s="126">
        <v>1</v>
      </c>
      <c r="R344" s="16">
        <f t="shared" si="174"/>
        <v>0</v>
      </c>
      <c r="S344" s="24" t="s">
        <v>213</v>
      </c>
      <c r="T344" s="24"/>
      <c r="U344" s="31" t="s">
        <v>164</v>
      </c>
      <c r="V344"/>
      <c r="W344" t="s">
        <v>211</v>
      </c>
    </row>
    <row r="345" spans="1:23" ht="18" customHeight="1" x14ac:dyDescent="0.3">
      <c r="A345" s="91">
        <f t="shared" si="175"/>
        <v>18</v>
      </c>
      <c r="B345" s="117" t="s">
        <v>205</v>
      </c>
      <c r="C345" s="117"/>
      <c r="D345" s="110" t="s">
        <v>198</v>
      </c>
      <c r="E345" s="125" t="s">
        <v>206</v>
      </c>
      <c r="F345" s="101" t="s">
        <v>171</v>
      </c>
      <c r="G345" s="101" t="s">
        <v>26</v>
      </c>
      <c r="H345" s="124" t="s">
        <v>21</v>
      </c>
      <c r="I345" s="102"/>
      <c r="J345" s="75">
        <v>1.7662499999999998E-2</v>
      </c>
      <c r="K345" s="102"/>
      <c r="L345" s="112"/>
      <c r="M345" s="112"/>
      <c r="N345" s="75"/>
      <c r="O345" s="126">
        <v>2</v>
      </c>
      <c r="P345" s="21"/>
      <c r="Q345" s="126">
        <v>1</v>
      </c>
      <c r="R345" s="16">
        <f t="shared" si="174"/>
        <v>0</v>
      </c>
      <c r="S345" s="24" t="s">
        <v>213</v>
      </c>
      <c r="T345" s="24"/>
      <c r="U345" s="31" t="s">
        <v>164</v>
      </c>
      <c r="V345"/>
      <c r="W345" t="s">
        <v>211</v>
      </c>
    </row>
    <row r="346" spans="1:23" ht="18" customHeight="1" x14ac:dyDescent="0.3">
      <c r="A346" s="91">
        <f t="shared" si="175"/>
        <v>19</v>
      </c>
      <c r="B346" s="117" t="s">
        <v>205</v>
      </c>
      <c r="C346" s="117"/>
      <c r="D346" s="110" t="s">
        <v>198</v>
      </c>
      <c r="E346" s="125" t="s">
        <v>206</v>
      </c>
      <c r="F346" s="101" t="s">
        <v>171</v>
      </c>
      <c r="G346" s="101" t="s">
        <v>26</v>
      </c>
      <c r="H346" s="124" t="s">
        <v>29</v>
      </c>
      <c r="I346" s="102"/>
      <c r="J346" s="75">
        <v>7.8500000000000011E-3</v>
      </c>
      <c r="K346" s="102"/>
      <c r="L346" s="102"/>
      <c r="M346" s="75"/>
      <c r="N346" s="75"/>
      <c r="O346" s="126">
        <v>2</v>
      </c>
      <c r="P346" s="21"/>
      <c r="Q346" s="126">
        <v>1</v>
      </c>
      <c r="R346" s="16">
        <f t="shared" si="174"/>
        <v>0</v>
      </c>
      <c r="S346" s="24" t="s">
        <v>213</v>
      </c>
      <c r="T346" s="24"/>
      <c r="U346" s="31" t="s">
        <v>164</v>
      </c>
      <c r="V346"/>
      <c r="W346" t="s">
        <v>211</v>
      </c>
    </row>
    <row r="347" spans="1:23" ht="18" customHeight="1" x14ac:dyDescent="0.3">
      <c r="A347" s="91">
        <f t="shared" si="175"/>
        <v>20</v>
      </c>
      <c r="B347" s="117" t="s">
        <v>205</v>
      </c>
      <c r="C347" s="117"/>
      <c r="D347" s="110" t="s">
        <v>198</v>
      </c>
      <c r="E347" s="125" t="s">
        <v>206</v>
      </c>
      <c r="F347" s="101" t="s">
        <v>171</v>
      </c>
      <c r="G347" s="101" t="s">
        <v>26</v>
      </c>
      <c r="H347" s="124" t="s">
        <v>17</v>
      </c>
      <c r="I347" s="102"/>
      <c r="J347" s="74">
        <v>4.4156249999999994E-3</v>
      </c>
      <c r="K347" s="102"/>
      <c r="L347" s="102"/>
      <c r="M347" s="75"/>
      <c r="N347" s="75"/>
      <c r="O347" s="126">
        <v>2</v>
      </c>
      <c r="P347" s="21"/>
      <c r="Q347" s="126">
        <v>1</v>
      </c>
      <c r="R347" s="16">
        <f t="shared" si="174"/>
        <v>0</v>
      </c>
      <c r="S347" s="24" t="s">
        <v>213</v>
      </c>
      <c r="T347" s="24"/>
      <c r="U347" s="31" t="s">
        <v>164</v>
      </c>
      <c r="V347"/>
      <c r="W347" t="s">
        <v>211</v>
      </c>
    </row>
    <row r="348" spans="1:23" ht="18" customHeight="1" x14ac:dyDescent="0.3">
      <c r="A348" s="91">
        <f t="shared" si="175"/>
        <v>21</v>
      </c>
      <c r="B348" s="117" t="s">
        <v>205</v>
      </c>
      <c r="C348" s="117"/>
      <c r="D348" s="110" t="s">
        <v>198</v>
      </c>
      <c r="E348" s="125" t="s">
        <v>206</v>
      </c>
      <c r="F348" s="101" t="s">
        <v>171</v>
      </c>
      <c r="G348" s="101" t="s">
        <v>28</v>
      </c>
      <c r="H348" s="102"/>
      <c r="I348" s="102"/>
      <c r="J348" s="75"/>
      <c r="K348" s="124">
        <v>0.3</v>
      </c>
      <c r="L348" s="124">
        <v>0.6</v>
      </c>
      <c r="M348" s="75">
        <f t="shared" ref="M348" si="180">K348*L348</f>
        <v>0.18</v>
      </c>
      <c r="N348" s="75">
        <f>M348-(J347*Q347)-(J346*Q346)-(J345*Q345)</f>
        <v>0.15007187499999999</v>
      </c>
      <c r="O348" s="126">
        <v>2</v>
      </c>
      <c r="P348" s="21">
        <v>150</v>
      </c>
      <c r="Q348" s="126">
        <v>1</v>
      </c>
      <c r="R348" s="16">
        <f t="shared" si="174"/>
        <v>300</v>
      </c>
      <c r="S348" s="24" t="s">
        <v>213</v>
      </c>
      <c r="T348" s="24"/>
      <c r="U348" s="31" t="s">
        <v>164</v>
      </c>
      <c r="V348" s="35">
        <f>O348*Q348</f>
        <v>2</v>
      </c>
      <c r="W348" t="s">
        <v>211</v>
      </c>
    </row>
    <row r="349" spans="1:23" ht="18" customHeight="1" x14ac:dyDescent="0.3">
      <c r="A349" s="91">
        <f t="shared" si="175"/>
        <v>22</v>
      </c>
      <c r="B349" s="117" t="s">
        <v>205</v>
      </c>
      <c r="C349" s="117"/>
      <c r="D349" s="110" t="s">
        <v>198</v>
      </c>
      <c r="E349" s="125" t="s">
        <v>206</v>
      </c>
      <c r="F349" s="101" t="s">
        <v>58</v>
      </c>
      <c r="G349" s="101" t="s">
        <v>27</v>
      </c>
      <c r="H349" s="124" t="s">
        <v>21</v>
      </c>
      <c r="I349" s="102"/>
      <c r="J349" s="75">
        <v>1.7662499999999998E-2</v>
      </c>
      <c r="K349" s="102"/>
      <c r="L349" s="102"/>
      <c r="M349" s="75"/>
      <c r="N349" s="75"/>
      <c r="O349" s="126">
        <v>2</v>
      </c>
      <c r="P349" s="21"/>
      <c r="Q349" s="126">
        <v>1</v>
      </c>
      <c r="R349" s="16">
        <f t="shared" si="174"/>
        <v>0</v>
      </c>
      <c r="S349" s="24" t="s">
        <v>213</v>
      </c>
      <c r="T349" s="24"/>
      <c r="U349" s="31" t="s">
        <v>164</v>
      </c>
      <c r="V349"/>
      <c r="W349" t="s">
        <v>211</v>
      </c>
    </row>
    <row r="350" spans="1:23" ht="18" customHeight="1" x14ac:dyDescent="0.3">
      <c r="A350" s="91">
        <f t="shared" si="175"/>
        <v>23</v>
      </c>
      <c r="B350" s="117" t="s">
        <v>205</v>
      </c>
      <c r="C350" s="117"/>
      <c r="D350" s="110" t="s">
        <v>198</v>
      </c>
      <c r="E350" s="125" t="s">
        <v>206</v>
      </c>
      <c r="F350" s="101" t="s">
        <v>58</v>
      </c>
      <c r="G350" s="101" t="s">
        <v>28</v>
      </c>
      <c r="H350" s="102"/>
      <c r="I350" s="102"/>
      <c r="J350" s="75"/>
      <c r="K350" s="124">
        <v>0.3</v>
      </c>
      <c r="L350" s="124">
        <v>0.3</v>
      </c>
      <c r="M350" s="75">
        <f t="shared" ref="M350" si="181">K350*L350</f>
        <v>0.09</v>
      </c>
      <c r="N350" s="75">
        <f>M350-(J349*Q349)</f>
        <v>7.2337499999999999E-2</v>
      </c>
      <c r="O350" s="126">
        <v>2</v>
      </c>
      <c r="P350" s="21">
        <v>95</v>
      </c>
      <c r="Q350" s="126">
        <v>1</v>
      </c>
      <c r="R350" s="16">
        <f t="shared" si="174"/>
        <v>190</v>
      </c>
      <c r="S350" s="24" t="s">
        <v>213</v>
      </c>
      <c r="T350" s="24"/>
      <c r="U350" s="31" t="s">
        <v>164</v>
      </c>
      <c r="V350" s="35">
        <f>O350*Q350</f>
        <v>2</v>
      </c>
      <c r="W350" t="s">
        <v>211</v>
      </c>
    </row>
    <row r="351" spans="1:23" ht="18" customHeight="1" x14ac:dyDescent="0.3">
      <c r="A351" s="91">
        <f t="shared" si="175"/>
        <v>24</v>
      </c>
      <c r="B351" s="117" t="s">
        <v>205</v>
      </c>
      <c r="C351" s="117"/>
      <c r="D351" s="110" t="s">
        <v>198</v>
      </c>
      <c r="E351" s="125" t="s">
        <v>206</v>
      </c>
      <c r="F351" s="101" t="s">
        <v>58</v>
      </c>
      <c r="G351" s="101" t="s">
        <v>18</v>
      </c>
      <c r="H351" s="124" t="s">
        <v>21</v>
      </c>
      <c r="I351" s="102"/>
      <c r="J351" s="75">
        <v>1.7662499999999998E-2</v>
      </c>
      <c r="K351" s="102"/>
      <c r="L351" s="102"/>
      <c r="M351" s="75"/>
      <c r="N351" s="75"/>
      <c r="O351" s="126">
        <v>2</v>
      </c>
      <c r="P351" s="21"/>
      <c r="Q351" s="126">
        <v>1</v>
      </c>
      <c r="R351" s="16">
        <f t="shared" si="174"/>
        <v>0</v>
      </c>
      <c r="S351" s="24" t="s">
        <v>213</v>
      </c>
      <c r="T351" s="24"/>
      <c r="U351" s="31" t="s">
        <v>164</v>
      </c>
      <c r="V351"/>
      <c r="W351" t="s">
        <v>211</v>
      </c>
    </row>
    <row r="352" spans="1:23" ht="18" customHeight="1" x14ac:dyDescent="0.3">
      <c r="A352" s="91">
        <f t="shared" si="175"/>
        <v>25</v>
      </c>
      <c r="B352" s="117" t="s">
        <v>205</v>
      </c>
      <c r="C352" s="117"/>
      <c r="D352" s="110" t="s">
        <v>198</v>
      </c>
      <c r="E352" s="125" t="s">
        <v>206</v>
      </c>
      <c r="F352" s="101" t="s">
        <v>58</v>
      </c>
      <c r="G352" s="101" t="s">
        <v>16</v>
      </c>
      <c r="H352" s="124" t="s">
        <v>13</v>
      </c>
      <c r="I352" s="102"/>
      <c r="J352" s="74">
        <v>1.9625000000000003E-3</v>
      </c>
      <c r="K352" s="102"/>
      <c r="L352" s="112"/>
      <c r="M352" s="112"/>
      <c r="N352" s="75"/>
      <c r="O352" s="126">
        <v>2</v>
      </c>
      <c r="P352" s="21"/>
      <c r="Q352" s="126">
        <v>2</v>
      </c>
      <c r="R352" s="16">
        <f t="shared" si="174"/>
        <v>0</v>
      </c>
      <c r="S352" s="24" t="s">
        <v>213</v>
      </c>
      <c r="T352" s="24"/>
      <c r="U352" s="31" t="s">
        <v>164</v>
      </c>
      <c r="V352"/>
      <c r="W352" t="s">
        <v>211</v>
      </c>
    </row>
    <row r="353" spans="1:23" ht="18" customHeight="1" x14ac:dyDescent="0.3">
      <c r="A353" s="91">
        <f t="shared" si="175"/>
        <v>26</v>
      </c>
      <c r="B353" s="117" t="s">
        <v>205</v>
      </c>
      <c r="C353" s="117"/>
      <c r="D353" s="110" t="s">
        <v>198</v>
      </c>
      <c r="E353" s="125" t="s">
        <v>206</v>
      </c>
      <c r="F353" s="101" t="s">
        <v>58</v>
      </c>
      <c r="G353" s="101" t="s">
        <v>31</v>
      </c>
      <c r="H353" s="124" t="s">
        <v>13</v>
      </c>
      <c r="I353" s="102"/>
      <c r="J353" s="74">
        <v>1.9625000000000003E-3</v>
      </c>
      <c r="K353" s="102"/>
      <c r="L353" s="102"/>
      <c r="M353" s="75"/>
      <c r="N353" s="75"/>
      <c r="O353" s="126">
        <v>2</v>
      </c>
      <c r="P353" s="21"/>
      <c r="Q353" s="126">
        <v>1</v>
      </c>
      <c r="R353" s="16">
        <f t="shared" si="174"/>
        <v>0</v>
      </c>
      <c r="S353" s="24" t="s">
        <v>213</v>
      </c>
      <c r="T353" s="24"/>
      <c r="U353" s="31" t="s">
        <v>164</v>
      </c>
      <c r="V353"/>
      <c r="W353" t="s">
        <v>211</v>
      </c>
    </row>
    <row r="354" spans="1:23" ht="18" customHeight="1" x14ac:dyDescent="0.3">
      <c r="A354" s="91">
        <f t="shared" si="175"/>
        <v>27</v>
      </c>
      <c r="B354" s="117" t="s">
        <v>205</v>
      </c>
      <c r="C354" s="117"/>
      <c r="D354" s="110" t="s">
        <v>198</v>
      </c>
      <c r="E354" s="125" t="s">
        <v>206</v>
      </c>
      <c r="F354" s="101" t="s">
        <v>58</v>
      </c>
      <c r="G354" s="101" t="s">
        <v>25</v>
      </c>
      <c r="H354" s="124" t="s">
        <v>19</v>
      </c>
      <c r="I354" s="102"/>
      <c r="J354" s="77">
        <v>4.9062500000000007E-4</v>
      </c>
      <c r="K354" s="102"/>
      <c r="L354" s="102"/>
      <c r="M354" s="75"/>
      <c r="N354" s="75"/>
      <c r="O354" s="126">
        <v>2</v>
      </c>
      <c r="P354" s="21"/>
      <c r="Q354" s="126">
        <v>10</v>
      </c>
      <c r="R354" s="16">
        <f t="shared" si="174"/>
        <v>0</v>
      </c>
      <c r="S354" s="24" t="s">
        <v>213</v>
      </c>
      <c r="T354" s="24"/>
      <c r="U354" s="31" t="s">
        <v>164</v>
      </c>
      <c r="V354"/>
      <c r="W354" t="s">
        <v>211</v>
      </c>
    </row>
    <row r="355" spans="1:23" ht="18" customHeight="1" x14ac:dyDescent="0.3">
      <c r="A355" s="91">
        <f t="shared" si="175"/>
        <v>28</v>
      </c>
      <c r="B355" s="117" t="s">
        <v>205</v>
      </c>
      <c r="C355" s="117"/>
      <c r="D355" s="110" t="s">
        <v>198</v>
      </c>
      <c r="E355" s="125" t="s">
        <v>206</v>
      </c>
      <c r="F355" s="101" t="s">
        <v>58</v>
      </c>
      <c r="G355" s="101" t="s">
        <v>28</v>
      </c>
      <c r="H355" s="102"/>
      <c r="I355" s="102"/>
      <c r="J355" s="75"/>
      <c r="K355" s="124">
        <v>0.4</v>
      </c>
      <c r="L355" s="124">
        <v>0.6</v>
      </c>
      <c r="M355" s="75">
        <f t="shared" ref="M355" si="182">K355*L355</f>
        <v>0.24</v>
      </c>
      <c r="N355" s="75">
        <f>M355-(J354*Q354)-(J353*Q353)-(J352*Q352)-(J351*Q351)</f>
        <v>0.21154374999999997</v>
      </c>
      <c r="O355" s="126">
        <v>2</v>
      </c>
      <c r="P355" s="21">
        <v>180</v>
      </c>
      <c r="Q355" s="126">
        <v>1</v>
      </c>
      <c r="R355" s="16">
        <f t="shared" si="174"/>
        <v>360</v>
      </c>
      <c r="S355" s="24" t="s">
        <v>213</v>
      </c>
      <c r="T355" s="24"/>
      <c r="U355" s="31" t="s">
        <v>164</v>
      </c>
      <c r="V355" s="35">
        <f>O355*Q355</f>
        <v>2</v>
      </c>
      <c r="W355" t="s">
        <v>211</v>
      </c>
    </row>
    <row r="356" spans="1:23" ht="18" customHeight="1" x14ac:dyDescent="0.3">
      <c r="A356" s="91">
        <f t="shared" si="175"/>
        <v>29</v>
      </c>
      <c r="B356" s="117" t="s">
        <v>207</v>
      </c>
      <c r="C356" s="117"/>
      <c r="D356" s="110" t="s">
        <v>198</v>
      </c>
      <c r="E356" s="125" t="s">
        <v>206</v>
      </c>
      <c r="F356" s="101" t="s">
        <v>172</v>
      </c>
      <c r="G356" s="101" t="s">
        <v>18</v>
      </c>
      <c r="H356" s="102" t="s">
        <v>19</v>
      </c>
      <c r="I356" s="102"/>
      <c r="J356" s="75"/>
      <c r="K356" s="102" t="s">
        <v>17</v>
      </c>
      <c r="L356" s="102"/>
      <c r="M356" s="75"/>
      <c r="N356" s="75"/>
      <c r="O356" s="23">
        <v>2</v>
      </c>
      <c r="P356" s="21"/>
      <c r="Q356" s="23">
        <v>1</v>
      </c>
      <c r="R356" s="16">
        <f t="shared" si="174"/>
        <v>0</v>
      </c>
      <c r="S356" s="24"/>
      <c r="T356" s="24"/>
      <c r="U356" s="31" t="s">
        <v>164</v>
      </c>
      <c r="V356"/>
      <c r="W356" t="s">
        <v>211</v>
      </c>
    </row>
    <row r="357" spans="1:23" ht="18" customHeight="1" x14ac:dyDescent="0.3">
      <c r="A357" s="91">
        <f t="shared" si="175"/>
        <v>30</v>
      </c>
      <c r="B357" s="117" t="s">
        <v>207</v>
      </c>
      <c r="C357" s="117"/>
      <c r="D357" s="110" t="s">
        <v>198</v>
      </c>
      <c r="E357" s="125" t="s">
        <v>206</v>
      </c>
      <c r="F357" s="101" t="s">
        <v>172</v>
      </c>
      <c r="G357" s="101" t="s">
        <v>25</v>
      </c>
      <c r="H357" s="102" t="s">
        <v>19</v>
      </c>
      <c r="I357" s="102"/>
      <c r="J357" s="75"/>
      <c r="K357" s="102" t="s">
        <v>13</v>
      </c>
      <c r="L357" s="102"/>
      <c r="M357" s="75"/>
      <c r="N357" s="75"/>
      <c r="O357" s="23">
        <v>2</v>
      </c>
      <c r="P357" s="21"/>
      <c r="Q357" s="23">
        <v>2</v>
      </c>
      <c r="R357" s="16">
        <f t="shared" si="174"/>
        <v>0</v>
      </c>
      <c r="S357" s="24"/>
      <c r="T357" s="24"/>
      <c r="U357" s="31" t="s">
        <v>164</v>
      </c>
      <c r="V357"/>
      <c r="W357" t="s">
        <v>211</v>
      </c>
    </row>
    <row r="358" spans="1:23" ht="18" customHeight="1" x14ac:dyDescent="0.3">
      <c r="A358" s="91">
        <f t="shared" si="175"/>
        <v>31</v>
      </c>
      <c r="B358" s="117" t="s">
        <v>207</v>
      </c>
      <c r="C358" s="117"/>
      <c r="D358" s="110" t="s">
        <v>198</v>
      </c>
      <c r="E358" s="125" t="s">
        <v>206</v>
      </c>
      <c r="F358" s="101" t="s">
        <v>172</v>
      </c>
      <c r="G358" s="101" t="s">
        <v>18</v>
      </c>
      <c r="H358" s="124" t="s">
        <v>29</v>
      </c>
      <c r="I358" s="102"/>
      <c r="J358" s="75">
        <v>7.8500000000000011E-3</v>
      </c>
      <c r="K358" s="102"/>
      <c r="L358" s="102"/>
      <c r="M358" s="75"/>
      <c r="N358" s="75"/>
      <c r="O358" s="126">
        <v>2</v>
      </c>
      <c r="P358" s="21"/>
      <c r="Q358" s="126">
        <v>1</v>
      </c>
      <c r="R358" s="16">
        <f t="shared" si="174"/>
        <v>0</v>
      </c>
      <c r="S358" s="24"/>
      <c r="T358" s="24"/>
      <c r="U358" s="31" t="s">
        <v>164</v>
      </c>
      <c r="V358"/>
      <c r="W358" t="s">
        <v>211</v>
      </c>
    </row>
    <row r="359" spans="1:23" ht="18" customHeight="1" x14ac:dyDescent="0.3">
      <c r="A359" s="91">
        <f t="shared" si="175"/>
        <v>32</v>
      </c>
      <c r="B359" s="117" t="s">
        <v>207</v>
      </c>
      <c r="C359" s="117"/>
      <c r="D359" s="110" t="s">
        <v>198</v>
      </c>
      <c r="E359" s="125" t="s">
        <v>206</v>
      </c>
      <c r="F359" s="101" t="s">
        <v>172</v>
      </c>
      <c r="G359" s="101" t="s">
        <v>28</v>
      </c>
      <c r="H359" s="102"/>
      <c r="I359" s="102"/>
      <c r="J359" s="75"/>
      <c r="K359" s="124">
        <v>0.3</v>
      </c>
      <c r="L359" s="124">
        <v>0.3</v>
      </c>
      <c r="M359" s="75">
        <f t="shared" ref="M359" si="183">K359*L359</f>
        <v>0.09</v>
      </c>
      <c r="N359" s="75">
        <f>M359-(J358*Q358)</f>
        <v>8.2150000000000001E-2</v>
      </c>
      <c r="O359" s="126">
        <v>2</v>
      </c>
      <c r="P359" s="21">
        <v>95</v>
      </c>
      <c r="Q359" s="126">
        <v>1</v>
      </c>
      <c r="R359" s="16">
        <f t="shared" si="174"/>
        <v>190</v>
      </c>
      <c r="S359" s="24"/>
      <c r="T359" s="24"/>
      <c r="U359" s="31" t="s">
        <v>164</v>
      </c>
      <c r="V359" s="35">
        <f t="shared" ref="V359:V422" si="184">O359*Q359</f>
        <v>2</v>
      </c>
      <c r="W359" t="s">
        <v>211</v>
      </c>
    </row>
    <row r="360" spans="1:23" s="137" customFormat="1" ht="18" customHeight="1" x14ac:dyDescent="0.3">
      <c r="A360" s="128">
        <f t="shared" si="175"/>
        <v>33</v>
      </c>
      <c r="B360" s="143" t="s">
        <v>208</v>
      </c>
      <c r="C360" s="143"/>
      <c r="D360" s="129" t="s">
        <v>198</v>
      </c>
      <c r="E360" s="125" t="s">
        <v>321</v>
      </c>
      <c r="F360" s="130" t="s">
        <v>177</v>
      </c>
      <c r="G360" s="130" t="s">
        <v>26</v>
      </c>
      <c r="H360" s="131" t="s">
        <v>17</v>
      </c>
      <c r="I360" s="131"/>
      <c r="J360" s="132"/>
      <c r="K360" s="131" t="s">
        <v>35</v>
      </c>
      <c r="L360" s="131"/>
      <c r="M360" s="132"/>
      <c r="N360" s="132"/>
      <c r="O360" s="127">
        <v>1</v>
      </c>
      <c r="P360" s="133">
        <v>30</v>
      </c>
      <c r="Q360" s="127">
        <v>3</v>
      </c>
      <c r="R360" s="16">
        <f t="shared" si="174"/>
        <v>90</v>
      </c>
      <c r="S360" s="24" t="s">
        <v>318</v>
      </c>
      <c r="T360" s="135"/>
      <c r="U360" s="136" t="s">
        <v>164</v>
      </c>
      <c r="V360" s="93">
        <f t="shared" si="184"/>
        <v>3</v>
      </c>
      <c r="W360" s="137" t="s">
        <v>211</v>
      </c>
    </row>
    <row r="361" spans="1:23" s="137" customFormat="1" ht="18" customHeight="1" x14ac:dyDescent="0.3">
      <c r="A361" s="128">
        <f t="shared" si="175"/>
        <v>34</v>
      </c>
      <c r="B361" s="143" t="s">
        <v>208</v>
      </c>
      <c r="C361" s="143"/>
      <c r="D361" s="129" t="s">
        <v>198</v>
      </c>
      <c r="E361" s="125" t="s">
        <v>321</v>
      </c>
      <c r="F361" s="130" t="s">
        <v>177</v>
      </c>
      <c r="G361" s="130" t="s">
        <v>18</v>
      </c>
      <c r="H361" s="131" t="s">
        <v>13</v>
      </c>
      <c r="I361" s="131"/>
      <c r="J361" s="132"/>
      <c r="K361" s="131" t="s">
        <v>29</v>
      </c>
      <c r="L361" s="131"/>
      <c r="M361" s="132"/>
      <c r="N361" s="132"/>
      <c r="O361" s="127">
        <v>1</v>
      </c>
      <c r="P361" s="133">
        <v>14</v>
      </c>
      <c r="Q361" s="127">
        <v>1</v>
      </c>
      <c r="R361" s="16">
        <f t="shared" si="174"/>
        <v>14</v>
      </c>
      <c r="S361" s="24" t="s">
        <v>49</v>
      </c>
      <c r="T361" s="135"/>
      <c r="U361" s="136" t="s">
        <v>164</v>
      </c>
      <c r="V361" s="93">
        <f t="shared" si="184"/>
        <v>1</v>
      </c>
      <c r="W361" s="137" t="s">
        <v>211</v>
      </c>
    </row>
    <row r="362" spans="1:23" s="137" customFormat="1" ht="18" customHeight="1" x14ac:dyDescent="0.3">
      <c r="A362" s="128">
        <f t="shared" si="175"/>
        <v>35</v>
      </c>
      <c r="B362" s="143" t="s">
        <v>208</v>
      </c>
      <c r="C362" s="143"/>
      <c r="D362" s="129" t="s">
        <v>198</v>
      </c>
      <c r="E362" s="125" t="s">
        <v>321</v>
      </c>
      <c r="F362" s="130" t="s">
        <v>177</v>
      </c>
      <c r="G362" s="130" t="s">
        <v>18</v>
      </c>
      <c r="H362" s="131" t="s">
        <v>17</v>
      </c>
      <c r="I362" s="131"/>
      <c r="J362" s="132"/>
      <c r="K362" s="131" t="s">
        <v>35</v>
      </c>
      <c r="L362" s="131"/>
      <c r="M362" s="132"/>
      <c r="N362" s="132"/>
      <c r="O362" s="127">
        <v>1</v>
      </c>
      <c r="P362" s="133">
        <v>16</v>
      </c>
      <c r="Q362" s="127">
        <v>1</v>
      </c>
      <c r="R362" s="16">
        <f t="shared" si="174"/>
        <v>16</v>
      </c>
      <c r="S362" s="24" t="s">
        <v>49</v>
      </c>
      <c r="T362" s="135"/>
      <c r="U362" s="136" t="s">
        <v>164</v>
      </c>
      <c r="V362" s="93">
        <f t="shared" si="184"/>
        <v>1</v>
      </c>
      <c r="W362" s="137" t="s">
        <v>211</v>
      </c>
    </row>
    <row r="363" spans="1:23" s="137" customFormat="1" ht="18" customHeight="1" x14ac:dyDescent="0.3">
      <c r="A363" s="128">
        <f t="shared" si="175"/>
        <v>36</v>
      </c>
      <c r="B363" s="143" t="s">
        <v>208</v>
      </c>
      <c r="C363" s="143"/>
      <c r="D363" s="129" t="s">
        <v>198</v>
      </c>
      <c r="E363" s="125" t="s">
        <v>321</v>
      </c>
      <c r="F363" s="130" t="s">
        <v>177</v>
      </c>
      <c r="G363" s="130" t="s">
        <v>27</v>
      </c>
      <c r="H363" s="131" t="s">
        <v>21</v>
      </c>
      <c r="I363" s="131"/>
      <c r="J363" s="132"/>
      <c r="K363" s="131" t="s">
        <v>59</v>
      </c>
      <c r="L363" s="131"/>
      <c r="M363" s="132"/>
      <c r="N363" s="132"/>
      <c r="O363" s="127">
        <v>1</v>
      </c>
      <c r="P363" s="133">
        <v>125</v>
      </c>
      <c r="Q363" s="127">
        <v>1</v>
      </c>
      <c r="R363" s="16">
        <f t="shared" si="174"/>
        <v>125</v>
      </c>
      <c r="S363" s="24" t="s">
        <v>318</v>
      </c>
      <c r="T363" s="135"/>
      <c r="U363" s="136" t="s">
        <v>164</v>
      </c>
      <c r="V363" s="93">
        <f t="shared" si="184"/>
        <v>1</v>
      </c>
      <c r="W363" s="137" t="s">
        <v>211</v>
      </c>
    </row>
    <row r="364" spans="1:23" s="137" customFormat="1" ht="18" customHeight="1" x14ac:dyDescent="0.3">
      <c r="A364" s="128">
        <f t="shared" si="175"/>
        <v>37</v>
      </c>
      <c r="B364" s="143" t="s">
        <v>208</v>
      </c>
      <c r="C364" s="143"/>
      <c r="D364" s="129" t="s">
        <v>198</v>
      </c>
      <c r="E364" s="125" t="s">
        <v>321</v>
      </c>
      <c r="F364" s="130" t="s">
        <v>177</v>
      </c>
      <c r="G364" s="130" t="s">
        <v>27</v>
      </c>
      <c r="H364" s="131" t="s">
        <v>35</v>
      </c>
      <c r="I364" s="131"/>
      <c r="J364" s="132"/>
      <c r="K364" s="131" t="s">
        <v>81</v>
      </c>
      <c r="L364" s="131"/>
      <c r="M364" s="132"/>
      <c r="N364" s="132"/>
      <c r="O364" s="127">
        <v>1</v>
      </c>
      <c r="P364" s="133">
        <v>125</v>
      </c>
      <c r="Q364" s="127">
        <v>1</v>
      </c>
      <c r="R364" s="16">
        <f t="shared" si="174"/>
        <v>125</v>
      </c>
      <c r="S364" s="24" t="s">
        <v>318</v>
      </c>
      <c r="T364" s="135"/>
      <c r="U364" s="136" t="s">
        <v>164</v>
      </c>
      <c r="V364" s="93">
        <f t="shared" si="184"/>
        <v>1</v>
      </c>
      <c r="W364" s="137" t="s">
        <v>211</v>
      </c>
    </row>
    <row r="365" spans="1:23" s="137" customFormat="1" ht="18" customHeight="1" x14ac:dyDescent="0.3">
      <c r="A365" s="128">
        <f t="shared" si="175"/>
        <v>38</v>
      </c>
      <c r="B365" s="143" t="s">
        <v>208</v>
      </c>
      <c r="C365" s="143"/>
      <c r="D365" s="129" t="s">
        <v>198</v>
      </c>
      <c r="E365" s="125" t="s">
        <v>321</v>
      </c>
      <c r="F365" s="130" t="s">
        <v>177</v>
      </c>
      <c r="G365" s="130" t="s">
        <v>27</v>
      </c>
      <c r="H365" s="131" t="s">
        <v>21</v>
      </c>
      <c r="I365" s="131"/>
      <c r="J365" s="132"/>
      <c r="K365" s="131" t="s">
        <v>59</v>
      </c>
      <c r="L365" s="131"/>
      <c r="M365" s="132"/>
      <c r="N365" s="132"/>
      <c r="O365" s="127">
        <v>1</v>
      </c>
      <c r="P365" s="133">
        <v>125</v>
      </c>
      <c r="Q365" s="127">
        <v>1</v>
      </c>
      <c r="R365" s="16">
        <f t="shared" si="174"/>
        <v>125</v>
      </c>
      <c r="S365" s="24" t="s">
        <v>318</v>
      </c>
      <c r="T365" s="135"/>
      <c r="U365" s="136" t="s">
        <v>164</v>
      </c>
      <c r="V365" s="93">
        <f t="shared" si="184"/>
        <v>1</v>
      </c>
      <c r="W365" s="137" t="s">
        <v>211</v>
      </c>
    </row>
    <row r="366" spans="1:23" s="137" customFormat="1" ht="18" customHeight="1" x14ac:dyDescent="0.3">
      <c r="A366" s="128">
        <f t="shared" si="175"/>
        <v>39</v>
      </c>
      <c r="B366" s="143" t="s">
        <v>208</v>
      </c>
      <c r="C366" s="143"/>
      <c r="D366" s="129" t="s">
        <v>198</v>
      </c>
      <c r="E366" s="125" t="s">
        <v>321</v>
      </c>
      <c r="F366" s="130" t="s">
        <v>177</v>
      </c>
      <c r="G366" s="130" t="s">
        <v>26</v>
      </c>
      <c r="H366" s="131" t="s">
        <v>17</v>
      </c>
      <c r="I366" s="131"/>
      <c r="J366" s="132"/>
      <c r="K366" s="131" t="s">
        <v>35</v>
      </c>
      <c r="L366" s="131"/>
      <c r="M366" s="132"/>
      <c r="N366" s="132"/>
      <c r="O366" s="127">
        <v>1</v>
      </c>
      <c r="P366" s="133">
        <v>30</v>
      </c>
      <c r="Q366" s="127">
        <v>3</v>
      </c>
      <c r="R366" s="16">
        <f t="shared" si="174"/>
        <v>90</v>
      </c>
      <c r="S366" s="24" t="s">
        <v>318</v>
      </c>
      <c r="T366" s="135"/>
      <c r="U366" s="136" t="s">
        <v>164</v>
      </c>
      <c r="V366" s="93">
        <f t="shared" si="184"/>
        <v>3</v>
      </c>
      <c r="W366" s="137" t="s">
        <v>211</v>
      </c>
    </row>
    <row r="367" spans="1:23" s="137" customFormat="1" ht="18" customHeight="1" x14ac:dyDescent="0.3">
      <c r="A367" s="128">
        <f t="shared" si="175"/>
        <v>40</v>
      </c>
      <c r="B367" s="143" t="s">
        <v>208</v>
      </c>
      <c r="C367" s="143"/>
      <c r="D367" s="129" t="s">
        <v>198</v>
      </c>
      <c r="E367" s="125" t="s">
        <v>321</v>
      </c>
      <c r="F367" s="130" t="s">
        <v>177</v>
      </c>
      <c r="G367" s="130" t="s">
        <v>18</v>
      </c>
      <c r="H367" s="131" t="s">
        <v>17</v>
      </c>
      <c r="I367" s="131"/>
      <c r="J367" s="132"/>
      <c r="K367" s="131" t="s">
        <v>35</v>
      </c>
      <c r="L367" s="131"/>
      <c r="M367" s="132"/>
      <c r="N367" s="132"/>
      <c r="O367" s="127">
        <v>1</v>
      </c>
      <c r="P367" s="133">
        <v>16</v>
      </c>
      <c r="Q367" s="127">
        <v>1</v>
      </c>
      <c r="R367" s="16">
        <f t="shared" si="174"/>
        <v>16</v>
      </c>
      <c r="S367" s="24" t="s">
        <v>49</v>
      </c>
      <c r="T367" s="135"/>
      <c r="U367" s="136" t="s">
        <v>164</v>
      </c>
      <c r="V367" s="93">
        <f t="shared" si="184"/>
        <v>1</v>
      </c>
      <c r="W367" s="137" t="s">
        <v>211</v>
      </c>
    </row>
    <row r="368" spans="1:23" s="137" customFormat="1" ht="18" customHeight="1" x14ac:dyDescent="0.3">
      <c r="A368" s="128">
        <f t="shared" si="175"/>
        <v>41</v>
      </c>
      <c r="B368" s="143" t="s">
        <v>208</v>
      </c>
      <c r="C368" s="143"/>
      <c r="D368" s="129" t="s">
        <v>198</v>
      </c>
      <c r="E368" s="125" t="s">
        <v>321</v>
      </c>
      <c r="F368" s="130" t="s">
        <v>177</v>
      </c>
      <c r="G368" s="130" t="s">
        <v>26</v>
      </c>
      <c r="H368" s="131" t="s">
        <v>17</v>
      </c>
      <c r="I368" s="131"/>
      <c r="J368" s="132"/>
      <c r="K368" s="131" t="s">
        <v>35</v>
      </c>
      <c r="L368" s="131"/>
      <c r="M368" s="132"/>
      <c r="N368" s="132"/>
      <c r="O368" s="127">
        <v>1</v>
      </c>
      <c r="P368" s="133">
        <v>30</v>
      </c>
      <c r="Q368" s="127">
        <v>3</v>
      </c>
      <c r="R368" s="16">
        <f t="shared" si="174"/>
        <v>90</v>
      </c>
      <c r="S368" s="24" t="s">
        <v>318</v>
      </c>
      <c r="T368" s="135"/>
      <c r="U368" s="136" t="s">
        <v>164</v>
      </c>
      <c r="V368" s="93">
        <f t="shared" si="184"/>
        <v>3</v>
      </c>
      <c r="W368" s="137" t="s">
        <v>211</v>
      </c>
    </row>
    <row r="369" spans="1:23" s="137" customFormat="1" ht="18" customHeight="1" x14ac:dyDescent="0.3">
      <c r="A369" s="128">
        <f t="shared" si="175"/>
        <v>42</v>
      </c>
      <c r="B369" s="143" t="s">
        <v>208</v>
      </c>
      <c r="C369" s="143"/>
      <c r="D369" s="129" t="s">
        <v>198</v>
      </c>
      <c r="E369" s="125" t="s">
        <v>321</v>
      </c>
      <c r="F369" s="130" t="s">
        <v>177</v>
      </c>
      <c r="G369" s="130" t="s">
        <v>18</v>
      </c>
      <c r="H369" s="131" t="s">
        <v>17</v>
      </c>
      <c r="I369" s="131"/>
      <c r="J369" s="132"/>
      <c r="K369" s="131" t="s">
        <v>35</v>
      </c>
      <c r="L369" s="145"/>
      <c r="M369" s="145"/>
      <c r="N369" s="132"/>
      <c r="O369" s="127">
        <v>1</v>
      </c>
      <c r="P369" s="133">
        <v>16</v>
      </c>
      <c r="Q369" s="127">
        <v>1</v>
      </c>
      <c r="R369" s="16">
        <f t="shared" si="174"/>
        <v>16</v>
      </c>
      <c r="S369" s="24" t="s">
        <v>49</v>
      </c>
      <c r="T369" s="135"/>
      <c r="U369" s="136" t="s">
        <v>164</v>
      </c>
      <c r="V369" s="93">
        <f t="shared" si="184"/>
        <v>1</v>
      </c>
      <c r="W369" s="137" t="s">
        <v>211</v>
      </c>
    </row>
    <row r="370" spans="1:23" s="137" customFormat="1" ht="18" customHeight="1" x14ac:dyDescent="0.3">
      <c r="A370" s="128">
        <f t="shared" si="175"/>
        <v>43</v>
      </c>
      <c r="B370" s="143" t="s">
        <v>208</v>
      </c>
      <c r="C370" s="143"/>
      <c r="D370" s="129" t="s">
        <v>198</v>
      </c>
      <c r="E370" s="125" t="s">
        <v>321</v>
      </c>
      <c r="F370" s="130" t="s">
        <v>177</v>
      </c>
      <c r="G370" s="130" t="s">
        <v>16</v>
      </c>
      <c r="H370" s="131" t="s">
        <v>17</v>
      </c>
      <c r="I370" s="131"/>
      <c r="J370" s="132"/>
      <c r="K370" s="131" t="s">
        <v>35</v>
      </c>
      <c r="L370" s="131"/>
      <c r="M370" s="132"/>
      <c r="N370" s="132"/>
      <c r="O370" s="127">
        <v>1</v>
      </c>
      <c r="P370" s="133">
        <v>23</v>
      </c>
      <c r="Q370" s="127">
        <v>2</v>
      </c>
      <c r="R370" s="16">
        <f t="shared" si="174"/>
        <v>46</v>
      </c>
      <c r="S370" s="24" t="s">
        <v>49</v>
      </c>
      <c r="T370" s="135"/>
      <c r="U370" s="136" t="s">
        <v>164</v>
      </c>
      <c r="V370" s="93">
        <f t="shared" si="184"/>
        <v>2</v>
      </c>
      <c r="W370" s="137" t="s">
        <v>211</v>
      </c>
    </row>
    <row r="371" spans="1:23" s="137" customFormat="1" ht="18" customHeight="1" x14ac:dyDescent="0.3">
      <c r="A371" s="128">
        <f t="shared" si="175"/>
        <v>44</v>
      </c>
      <c r="B371" s="143" t="s">
        <v>208</v>
      </c>
      <c r="C371" s="143"/>
      <c r="D371" s="129" t="s">
        <v>198</v>
      </c>
      <c r="E371" s="125" t="s">
        <v>321</v>
      </c>
      <c r="F371" s="130" t="s">
        <v>177</v>
      </c>
      <c r="G371" s="130" t="s">
        <v>27</v>
      </c>
      <c r="H371" s="131" t="s">
        <v>21</v>
      </c>
      <c r="I371" s="131"/>
      <c r="J371" s="138"/>
      <c r="K371" s="131" t="s">
        <v>59</v>
      </c>
      <c r="L371" s="131"/>
      <c r="M371" s="132"/>
      <c r="N371" s="132"/>
      <c r="O371" s="127">
        <v>1</v>
      </c>
      <c r="P371" s="133">
        <v>125</v>
      </c>
      <c r="Q371" s="127">
        <v>1</v>
      </c>
      <c r="R371" s="16">
        <f t="shared" si="174"/>
        <v>125</v>
      </c>
      <c r="S371" s="24" t="s">
        <v>318</v>
      </c>
      <c r="T371" s="135"/>
      <c r="U371" s="136" t="s">
        <v>164</v>
      </c>
      <c r="V371" s="93">
        <f t="shared" si="184"/>
        <v>1</v>
      </c>
      <c r="W371" s="137" t="s">
        <v>211</v>
      </c>
    </row>
    <row r="372" spans="1:23" s="137" customFormat="1" ht="18" customHeight="1" x14ac:dyDescent="0.3">
      <c r="A372" s="128">
        <f t="shared" si="175"/>
        <v>45</v>
      </c>
      <c r="B372" s="143" t="s">
        <v>208</v>
      </c>
      <c r="C372" s="143"/>
      <c r="D372" s="129" t="s">
        <v>198</v>
      </c>
      <c r="E372" s="125" t="s">
        <v>321</v>
      </c>
      <c r="F372" s="130" t="s">
        <v>177</v>
      </c>
      <c r="G372" s="130" t="s">
        <v>27</v>
      </c>
      <c r="H372" s="131" t="s">
        <v>29</v>
      </c>
      <c r="I372" s="131"/>
      <c r="J372" s="132"/>
      <c r="K372" s="131" t="s">
        <v>21</v>
      </c>
      <c r="L372" s="131"/>
      <c r="M372" s="132"/>
      <c r="N372" s="132"/>
      <c r="O372" s="127">
        <v>1</v>
      </c>
      <c r="P372" s="133">
        <v>65</v>
      </c>
      <c r="Q372" s="127">
        <v>1</v>
      </c>
      <c r="R372" s="16">
        <f t="shared" si="174"/>
        <v>65</v>
      </c>
      <c r="S372" s="24" t="s">
        <v>318</v>
      </c>
      <c r="T372" s="135"/>
      <c r="U372" s="136" t="s">
        <v>164</v>
      </c>
      <c r="V372" s="93">
        <f t="shared" si="184"/>
        <v>1</v>
      </c>
      <c r="W372" s="137" t="s">
        <v>211</v>
      </c>
    </row>
    <row r="373" spans="1:23" s="137" customFormat="1" ht="18" customHeight="1" x14ac:dyDescent="0.3">
      <c r="A373" s="128">
        <f t="shared" si="175"/>
        <v>46</v>
      </c>
      <c r="B373" s="143" t="s">
        <v>208</v>
      </c>
      <c r="C373" s="143"/>
      <c r="D373" s="129" t="s">
        <v>198</v>
      </c>
      <c r="E373" s="125" t="s">
        <v>321</v>
      </c>
      <c r="F373" s="130" t="s">
        <v>177</v>
      </c>
      <c r="G373" s="130" t="s">
        <v>16</v>
      </c>
      <c r="H373" s="131" t="s">
        <v>17</v>
      </c>
      <c r="I373" s="131"/>
      <c r="J373" s="132"/>
      <c r="K373" s="131" t="s">
        <v>35</v>
      </c>
      <c r="L373" s="131"/>
      <c r="M373" s="132"/>
      <c r="N373" s="132"/>
      <c r="O373" s="127">
        <v>1</v>
      </c>
      <c r="P373" s="133">
        <v>23</v>
      </c>
      <c r="Q373" s="127">
        <v>2</v>
      </c>
      <c r="R373" s="16">
        <f t="shared" si="174"/>
        <v>46</v>
      </c>
      <c r="S373" s="24" t="s">
        <v>49</v>
      </c>
      <c r="T373" s="135"/>
      <c r="U373" s="136" t="s">
        <v>164</v>
      </c>
      <c r="V373" s="93">
        <f t="shared" si="184"/>
        <v>2</v>
      </c>
      <c r="W373" s="137" t="s">
        <v>211</v>
      </c>
    </row>
    <row r="374" spans="1:23" s="137" customFormat="1" ht="18" customHeight="1" x14ac:dyDescent="0.3">
      <c r="A374" s="128">
        <f t="shared" si="175"/>
        <v>47</v>
      </c>
      <c r="B374" s="143" t="s">
        <v>208</v>
      </c>
      <c r="C374" s="143"/>
      <c r="D374" s="129" t="s">
        <v>198</v>
      </c>
      <c r="E374" s="125" t="s">
        <v>321</v>
      </c>
      <c r="F374" s="130" t="s">
        <v>177</v>
      </c>
      <c r="G374" s="130" t="s">
        <v>15</v>
      </c>
      <c r="H374" s="131">
        <v>0.25</v>
      </c>
      <c r="I374" s="131">
        <v>0.25</v>
      </c>
      <c r="J374" s="132">
        <f t="shared" ref="J374" si="185">H374*I374</f>
        <v>6.25E-2</v>
      </c>
      <c r="K374" s="131">
        <v>0.3</v>
      </c>
      <c r="L374" s="131">
        <v>0.3</v>
      </c>
      <c r="M374" s="132">
        <f t="shared" ref="M374" si="186">K374*L374</f>
        <v>0.09</v>
      </c>
      <c r="N374" s="132"/>
      <c r="O374" s="127">
        <v>1</v>
      </c>
      <c r="P374" s="133">
        <v>46</v>
      </c>
      <c r="Q374" s="127">
        <v>1</v>
      </c>
      <c r="R374" s="16">
        <f t="shared" si="174"/>
        <v>46</v>
      </c>
      <c r="S374" s="24" t="s">
        <v>49</v>
      </c>
      <c r="T374" s="135"/>
      <c r="U374" s="136" t="s">
        <v>164</v>
      </c>
      <c r="V374" s="93">
        <f t="shared" si="184"/>
        <v>1</v>
      </c>
      <c r="W374" s="137" t="s">
        <v>211</v>
      </c>
    </row>
    <row r="375" spans="1:23" s="137" customFormat="1" ht="18" customHeight="1" x14ac:dyDescent="0.3">
      <c r="A375" s="128">
        <f t="shared" si="175"/>
        <v>48</v>
      </c>
      <c r="B375" s="143" t="s">
        <v>208</v>
      </c>
      <c r="C375" s="143"/>
      <c r="D375" s="129" t="s">
        <v>198</v>
      </c>
      <c r="E375" s="125" t="s">
        <v>321</v>
      </c>
      <c r="F375" s="130" t="s">
        <v>177</v>
      </c>
      <c r="G375" s="130" t="s">
        <v>16</v>
      </c>
      <c r="H375" s="131" t="s">
        <v>17</v>
      </c>
      <c r="I375" s="131"/>
      <c r="J375" s="132"/>
      <c r="K375" s="131" t="s">
        <v>35</v>
      </c>
      <c r="L375" s="131"/>
      <c r="M375" s="132"/>
      <c r="N375" s="132"/>
      <c r="O375" s="127">
        <v>1</v>
      </c>
      <c r="P375" s="133">
        <v>23</v>
      </c>
      <c r="Q375" s="127">
        <v>2</v>
      </c>
      <c r="R375" s="16">
        <f t="shared" si="174"/>
        <v>46</v>
      </c>
      <c r="S375" s="24" t="s">
        <v>49</v>
      </c>
      <c r="T375" s="135"/>
      <c r="U375" s="136" t="s">
        <v>164</v>
      </c>
      <c r="V375" s="93">
        <f t="shared" si="184"/>
        <v>2</v>
      </c>
      <c r="W375" s="137" t="s">
        <v>211</v>
      </c>
    </row>
    <row r="376" spans="1:23" s="137" customFormat="1" ht="18" customHeight="1" x14ac:dyDescent="0.3">
      <c r="A376" s="128">
        <f t="shared" si="175"/>
        <v>49</v>
      </c>
      <c r="B376" s="143" t="s">
        <v>208</v>
      </c>
      <c r="C376" s="143"/>
      <c r="D376" s="129" t="s">
        <v>198</v>
      </c>
      <c r="E376" s="125" t="s">
        <v>321</v>
      </c>
      <c r="F376" s="130" t="s">
        <v>177</v>
      </c>
      <c r="G376" s="130" t="s">
        <v>18</v>
      </c>
      <c r="H376" s="131" t="s">
        <v>17</v>
      </c>
      <c r="I376" s="131"/>
      <c r="J376" s="138"/>
      <c r="K376" s="131" t="s">
        <v>35</v>
      </c>
      <c r="L376" s="131"/>
      <c r="M376" s="132"/>
      <c r="N376" s="132"/>
      <c r="O376" s="127">
        <v>1</v>
      </c>
      <c r="P376" s="133">
        <v>16</v>
      </c>
      <c r="Q376" s="127">
        <v>1</v>
      </c>
      <c r="R376" s="16">
        <f t="shared" si="174"/>
        <v>16</v>
      </c>
      <c r="S376" s="24" t="s">
        <v>49</v>
      </c>
      <c r="T376" s="135"/>
      <c r="U376" s="136" t="s">
        <v>164</v>
      </c>
      <c r="V376" s="93">
        <f t="shared" si="184"/>
        <v>1</v>
      </c>
      <c r="W376" s="137" t="s">
        <v>211</v>
      </c>
    </row>
    <row r="377" spans="1:23" s="137" customFormat="1" ht="18" customHeight="1" x14ac:dyDescent="0.3">
      <c r="A377" s="128">
        <f t="shared" si="175"/>
        <v>50</v>
      </c>
      <c r="B377" s="143" t="s">
        <v>208</v>
      </c>
      <c r="C377" s="143"/>
      <c r="D377" s="129" t="s">
        <v>198</v>
      </c>
      <c r="E377" s="125" t="s">
        <v>321</v>
      </c>
      <c r="F377" s="130" t="s">
        <v>177</v>
      </c>
      <c r="G377" s="130" t="s">
        <v>26</v>
      </c>
      <c r="H377" s="131" t="s">
        <v>17</v>
      </c>
      <c r="I377" s="131"/>
      <c r="J377" s="132"/>
      <c r="K377" s="131" t="s">
        <v>35</v>
      </c>
      <c r="L377" s="131"/>
      <c r="M377" s="132"/>
      <c r="N377" s="132"/>
      <c r="O377" s="127">
        <v>1</v>
      </c>
      <c r="P377" s="133">
        <v>30</v>
      </c>
      <c r="Q377" s="127">
        <v>3</v>
      </c>
      <c r="R377" s="16">
        <f t="shared" si="174"/>
        <v>90</v>
      </c>
      <c r="S377" s="24" t="s">
        <v>318</v>
      </c>
      <c r="T377" s="135"/>
      <c r="U377" s="136" t="s">
        <v>164</v>
      </c>
      <c r="V377" s="93">
        <f t="shared" si="184"/>
        <v>3</v>
      </c>
      <c r="W377" s="137" t="s">
        <v>211</v>
      </c>
    </row>
    <row r="378" spans="1:23" s="137" customFormat="1" ht="18" customHeight="1" x14ac:dyDescent="0.3">
      <c r="A378" s="128">
        <f t="shared" si="175"/>
        <v>51</v>
      </c>
      <c r="B378" s="143" t="s">
        <v>208</v>
      </c>
      <c r="C378" s="143"/>
      <c r="D378" s="129" t="s">
        <v>198</v>
      </c>
      <c r="E378" s="125" t="s">
        <v>321</v>
      </c>
      <c r="F378" s="130" t="s">
        <v>177</v>
      </c>
      <c r="G378" s="130" t="s">
        <v>16</v>
      </c>
      <c r="H378" s="131" t="s">
        <v>17</v>
      </c>
      <c r="I378" s="131"/>
      <c r="J378" s="132"/>
      <c r="K378" s="131" t="s">
        <v>35</v>
      </c>
      <c r="L378" s="145"/>
      <c r="M378" s="145"/>
      <c r="N378" s="132"/>
      <c r="O378" s="127">
        <v>1</v>
      </c>
      <c r="P378" s="133">
        <v>23</v>
      </c>
      <c r="Q378" s="127">
        <v>2</v>
      </c>
      <c r="R378" s="16">
        <f t="shared" si="174"/>
        <v>46</v>
      </c>
      <c r="S378" s="24" t="s">
        <v>49</v>
      </c>
      <c r="T378" s="135"/>
      <c r="U378" s="136" t="s">
        <v>164</v>
      </c>
      <c r="V378" s="93">
        <f t="shared" si="184"/>
        <v>2</v>
      </c>
      <c r="W378" s="137" t="s">
        <v>211</v>
      </c>
    </row>
    <row r="379" spans="1:23" s="137" customFormat="1" ht="18" customHeight="1" x14ac:dyDescent="0.3">
      <c r="A379" s="128">
        <f t="shared" si="175"/>
        <v>52</v>
      </c>
      <c r="B379" s="143" t="s">
        <v>208</v>
      </c>
      <c r="C379" s="143"/>
      <c r="D379" s="129" t="s">
        <v>198</v>
      </c>
      <c r="E379" s="125" t="s">
        <v>321</v>
      </c>
      <c r="F379" s="130" t="s">
        <v>177</v>
      </c>
      <c r="G379" s="130" t="s">
        <v>27</v>
      </c>
      <c r="H379" s="131" t="s">
        <v>21</v>
      </c>
      <c r="I379" s="131"/>
      <c r="J379" s="132"/>
      <c r="K379" s="131" t="s">
        <v>59</v>
      </c>
      <c r="L379" s="131"/>
      <c r="M379" s="132"/>
      <c r="N379" s="132"/>
      <c r="O379" s="127">
        <v>1</v>
      </c>
      <c r="P379" s="133">
        <v>125</v>
      </c>
      <c r="Q379" s="127">
        <v>1</v>
      </c>
      <c r="R379" s="16">
        <f t="shared" si="174"/>
        <v>125</v>
      </c>
      <c r="S379" s="24" t="s">
        <v>318</v>
      </c>
      <c r="T379" s="135"/>
      <c r="U379" s="136" t="s">
        <v>164</v>
      </c>
      <c r="V379" s="93">
        <f t="shared" si="184"/>
        <v>1</v>
      </c>
      <c r="W379" s="137" t="s">
        <v>211</v>
      </c>
    </row>
    <row r="380" spans="1:23" s="137" customFormat="1" ht="18" customHeight="1" x14ac:dyDescent="0.3">
      <c r="A380" s="128">
        <f t="shared" si="175"/>
        <v>53</v>
      </c>
      <c r="B380" s="143" t="s">
        <v>208</v>
      </c>
      <c r="C380" s="143"/>
      <c r="D380" s="129" t="s">
        <v>198</v>
      </c>
      <c r="E380" s="125" t="s">
        <v>321</v>
      </c>
      <c r="F380" s="130" t="s">
        <v>177</v>
      </c>
      <c r="G380" s="130" t="s">
        <v>26</v>
      </c>
      <c r="H380" s="131" t="s">
        <v>17</v>
      </c>
      <c r="I380" s="131"/>
      <c r="J380" s="138"/>
      <c r="K380" s="131" t="s">
        <v>35</v>
      </c>
      <c r="L380" s="131"/>
      <c r="M380" s="132"/>
      <c r="N380" s="132"/>
      <c r="O380" s="127">
        <v>1</v>
      </c>
      <c r="P380" s="133">
        <v>30</v>
      </c>
      <c r="Q380" s="127">
        <v>3</v>
      </c>
      <c r="R380" s="16">
        <f t="shared" si="174"/>
        <v>90</v>
      </c>
      <c r="S380" s="24" t="s">
        <v>318</v>
      </c>
      <c r="T380" s="135"/>
      <c r="U380" s="136" t="s">
        <v>164</v>
      </c>
      <c r="V380" s="93">
        <f t="shared" si="184"/>
        <v>3</v>
      </c>
      <c r="W380" s="137" t="s">
        <v>211</v>
      </c>
    </row>
    <row r="381" spans="1:23" s="137" customFormat="1" ht="18" customHeight="1" x14ac:dyDescent="0.3">
      <c r="A381" s="128">
        <f t="shared" si="175"/>
        <v>54</v>
      </c>
      <c r="B381" s="143" t="s">
        <v>208</v>
      </c>
      <c r="C381" s="143"/>
      <c r="D381" s="129" t="s">
        <v>198</v>
      </c>
      <c r="E381" s="125" t="s">
        <v>321</v>
      </c>
      <c r="F381" s="130" t="s">
        <v>177</v>
      </c>
      <c r="G381" s="130" t="s">
        <v>16</v>
      </c>
      <c r="H381" s="131" t="s">
        <v>17</v>
      </c>
      <c r="I381" s="131"/>
      <c r="J381" s="132"/>
      <c r="K381" s="131" t="s">
        <v>35</v>
      </c>
      <c r="L381" s="131"/>
      <c r="M381" s="132"/>
      <c r="N381" s="132"/>
      <c r="O381" s="127">
        <v>1</v>
      </c>
      <c r="P381" s="133">
        <v>23</v>
      </c>
      <c r="Q381" s="127">
        <v>2</v>
      </c>
      <c r="R381" s="16">
        <f t="shared" si="174"/>
        <v>46</v>
      </c>
      <c r="S381" s="24" t="s">
        <v>49</v>
      </c>
      <c r="T381" s="135"/>
      <c r="U381" s="136" t="s">
        <v>164</v>
      </c>
      <c r="V381" s="93">
        <f t="shared" si="184"/>
        <v>2</v>
      </c>
      <c r="W381" s="137" t="s">
        <v>211</v>
      </c>
    </row>
    <row r="382" spans="1:23" s="137" customFormat="1" ht="18" customHeight="1" x14ac:dyDescent="0.3">
      <c r="A382" s="128">
        <f t="shared" si="175"/>
        <v>55</v>
      </c>
      <c r="B382" s="143" t="s">
        <v>208</v>
      </c>
      <c r="C382" s="143"/>
      <c r="D382" s="129" t="s">
        <v>198</v>
      </c>
      <c r="E382" s="125" t="s">
        <v>321</v>
      </c>
      <c r="F382" s="130" t="s">
        <v>177</v>
      </c>
      <c r="G382" s="130" t="s">
        <v>18</v>
      </c>
      <c r="H382" s="131" t="s">
        <v>17</v>
      </c>
      <c r="I382" s="131"/>
      <c r="J382" s="132"/>
      <c r="K382" s="131" t="s">
        <v>35</v>
      </c>
      <c r="L382" s="131"/>
      <c r="M382" s="132"/>
      <c r="N382" s="132"/>
      <c r="O382" s="127">
        <v>1</v>
      </c>
      <c r="P382" s="133">
        <v>16</v>
      </c>
      <c r="Q382" s="127">
        <v>1</v>
      </c>
      <c r="R382" s="16">
        <f t="shared" si="174"/>
        <v>16</v>
      </c>
      <c r="S382" s="24" t="s">
        <v>49</v>
      </c>
      <c r="T382" s="135"/>
      <c r="U382" s="136" t="s">
        <v>164</v>
      </c>
      <c r="V382" s="93">
        <f t="shared" si="184"/>
        <v>1</v>
      </c>
      <c r="W382" s="137" t="s">
        <v>211</v>
      </c>
    </row>
    <row r="383" spans="1:23" s="137" customFormat="1" ht="18" customHeight="1" x14ac:dyDescent="0.3">
      <c r="A383" s="128">
        <f t="shared" si="175"/>
        <v>56</v>
      </c>
      <c r="B383" s="143" t="s">
        <v>208</v>
      </c>
      <c r="C383" s="143"/>
      <c r="D383" s="129" t="s">
        <v>198</v>
      </c>
      <c r="E383" s="125" t="s">
        <v>321</v>
      </c>
      <c r="F383" s="130" t="s">
        <v>177</v>
      </c>
      <c r="G383" s="130" t="s">
        <v>18</v>
      </c>
      <c r="H383" s="131" t="s">
        <v>17</v>
      </c>
      <c r="I383" s="131"/>
      <c r="J383" s="132"/>
      <c r="K383" s="131" t="s">
        <v>35</v>
      </c>
      <c r="L383" s="145"/>
      <c r="M383" s="145"/>
      <c r="N383" s="132"/>
      <c r="O383" s="127">
        <v>1</v>
      </c>
      <c r="P383" s="133">
        <v>16</v>
      </c>
      <c r="Q383" s="127">
        <v>1</v>
      </c>
      <c r="R383" s="16">
        <f t="shared" si="174"/>
        <v>16</v>
      </c>
      <c r="S383" s="24" t="s">
        <v>49</v>
      </c>
      <c r="T383" s="135"/>
      <c r="U383" s="136" t="s">
        <v>164</v>
      </c>
      <c r="V383" s="93">
        <f t="shared" si="184"/>
        <v>1</v>
      </c>
      <c r="W383" s="137" t="s">
        <v>211</v>
      </c>
    </row>
    <row r="384" spans="1:23" s="137" customFormat="1" ht="18" customHeight="1" x14ac:dyDescent="0.3">
      <c r="A384" s="128">
        <f t="shared" si="175"/>
        <v>57</v>
      </c>
      <c r="B384" s="143" t="s">
        <v>208</v>
      </c>
      <c r="C384" s="143"/>
      <c r="D384" s="129" t="s">
        <v>198</v>
      </c>
      <c r="E384" s="125" t="s">
        <v>321</v>
      </c>
      <c r="F384" s="130" t="s">
        <v>177</v>
      </c>
      <c r="G384" s="130" t="s">
        <v>26</v>
      </c>
      <c r="H384" s="131" t="s">
        <v>17</v>
      </c>
      <c r="I384" s="131"/>
      <c r="J384" s="132"/>
      <c r="K384" s="131" t="s">
        <v>35</v>
      </c>
      <c r="L384" s="131"/>
      <c r="M384" s="132"/>
      <c r="N384" s="132"/>
      <c r="O384" s="127">
        <v>1</v>
      </c>
      <c r="P384" s="133">
        <v>30</v>
      </c>
      <c r="Q384" s="127">
        <v>3</v>
      </c>
      <c r="R384" s="16">
        <f t="shared" si="174"/>
        <v>90</v>
      </c>
      <c r="S384" s="24" t="s">
        <v>318</v>
      </c>
      <c r="T384" s="135"/>
      <c r="U384" s="136" t="s">
        <v>164</v>
      </c>
      <c r="V384" s="93">
        <f t="shared" si="184"/>
        <v>3</v>
      </c>
      <c r="W384" s="137" t="s">
        <v>211</v>
      </c>
    </row>
    <row r="385" spans="1:23" s="137" customFormat="1" ht="18" customHeight="1" x14ac:dyDescent="0.3">
      <c r="A385" s="128">
        <f t="shared" si="175"/>
        <v>58</v>
      </c>
      <c r="B385" s="143" t="s">
        <v>208</v>
      </c>
      <c r="C385" s="143"/>
      <c r="D385" s="129" t="s">
        <v>198</v>
      </c>
      <c r="E385" s="125" t="s">
        <v>321</v>
      </c>
      <c r="F385" s="130" t="s">
        <v>177</v>
      </c>
      <c r="G385" s="130" t="s">
        <v>18</v>
      </c>
      <c r="H385" s="131" t="s">
        <v>17</v>
      </c>
      <c r="I385" s="131"/>
      <c r="J385" s="138"/>
      <c r="K385" s="131" t="s">
        <v>35</v>
      </c>
      <c r="L385" s="131"/>
      <c r="M385" s="132"/>
      <c r="N385" s="132"/>
      <c r="O385" s="127">
        <v>1</v>
      </c>
      <c r="P385" s="133">
        <v>16</v>
      </c>
      <c r="Q385" s="127">
        <v>1</v>
      </c>
      <c r="R385" s="16">
        <f t="shared" si="174"/>
        <v>16</v>
      </c>
      <c r="S385" s="24" t="s">
        <v>49</v>
      </c>
      <c r="T385" s="135"/>
      <c r="U385" s="136" t="s">
        <v>164</v>
      </c>
      <c r="V385" s="93">
        <f t="shared" si="184"/>
        <v>1</v>
      </c>
      <c r="W385" s="137" t="s">
        <v>211</v>
      </c>
    </row>
    <row r="386" spans="1:23" s="137" customFormat="1" ht="18" customHeight="1" x14ac:dyDescent="0.3">
      <c r="A386" s="128">
        <f t="shared" si="175"/>
        <v>59</v>
      </c>
      <c r="B386" s="143" t="s">
        <v>208</v>
      </c>
      <c r="C386" s="143"/>
      <c r="D386" s="129" t="s">
        <v>198</v>
      </c>
      <c r="E386" s="125" t="s">
        <v>321</v>
      </c>
      <c r="F386" s="130" t="s">
        <v>177</v>
      </c>
      <c r="G386" s="130" t="s">
        <v>16</v>
      </c>
      <c r="H386" s="131" t="s">
        <v>17</v>
      </c>
      <c r="I386" s="131"/>
      <c r="J386" s="132"/>
      <c r="K386" s="131" t="s">
        <v>35</v>
      </c>
      <c r="L386" s="131"/>
      <c r="M386" s="132"/>
      <c r="N386" s="132"/>
      <c r="O386" s="127">
        <v>1</v>
      </c>
      <c r="P386" s="133">
        <v>23</v>
      </c>
      <c r="Q386" s="127">
        <v>2</v>
      </c>
      <c r="R386" s="16">
        <f t="shared" si="174"/>
        <v>46</v>
      </c>
      <c r="S386" s="24" t="s">
        <v>49</v>
      </c>
      <c r="T386" s="135"/>
      <c r="U386" s="136" t="s">
        <v>164</v>
      </c>
      <c r="V386" s="93">
        <f t="shared" si="184"/>
        <v>2</v>
      </c>
      <c r="W386" s="137" t="s">
        <v>211</v>
      </c>
    </row>
    <row r="387" spans="1:23" s="137" customFormat="1" ht="18" customHeight="1" x14ac:dyDescent="0.3">
      <c r="A387" s="128">
        <f t="shared" si="175"/>
        <v>60</v>
      </c>
      <c r="B387" s="143" t="s">
        <v>209</v>
      </c>
      <c r="C387" s="143"/>
      <c r="D387" s="129" t="s">
        <v>198</v>
      </c>
      <c r="E387" s="125" t="s">
        <v>321</v>
      </c>
      <c r="F387" s="130" t="s">
        <v>177</v>
      </c>
      <c r="G387" s="130" t="s">
        <v>27</v>
      </c>
      <c r="H387" s="131" t="s">
        <v>21</v>
      </c>
      <c r="I387" s="131"/>
      <c r="J387" s="132"/>
      <c r="K387" s="131" t="s">
        <v>59</v>
      </c>
      <c r="L387" s="131"/>
      <c r="M387" s="132"/>
      <c r="N387" s="132"/>
      <c r="O387" s="127">
        <v>1</v>
      </c>
      <c r="P387" s="133">
        <v>125</v>
      </c>
      <c r="Q387" s="127">
        <v>1</v>
      </c>
      <c r="R387" s="16">
        <f t="shared" si="174"/>
        <v>125</v>
      </c>
      <c r="S387" s="24" t="s">
        <v>318</v>
      </c>
      <c r="T387" s="135"/>
      <c r="U387" s="136" t="s">
        <v>164</v>
      </c>
      <c r="V387" s="93">
        <f t="shared" si="184"/>
        <v>1</v>
      </c>
      <c r="W387" s="137" t="s">
        <v>211</v>
      </c>
    </row>
    <row r="388" spans="1:23" s="137" customFormat="1" ht="18" customHeight="1" x14ac:dyDescent="0.3">
      <c r="A388" s="128">
        <f t="shared" si="175"/>
        <v>61</v>
      </c>
      <c r="B388" s="143" t="s">
        <v>209</v>
      </c>
      <c r="C388" s="143"/>
      <c r="D388" s="129" t="s">
        <v>198</v>
      </c>
      <c r="E388" s="125" t="s">
        <v>321</v>
      </c>
      <c r="F388" s="130" t="s">
        <v>177</v>
      </c>
      <c r="G388" s="130" t="s">
        <v>16</v>
      </c>
      <c r="H388" s="131" t="s">
        <v>17</v>
      </c>
      <c r="I388" s="131"/>
      <c r="J388" s="132"/>
      <c r="K388" s="131" t="s">
        <v>35</v>
      </c>
      <c r="L388" s="131"/>
      <c r="M388" s="132"/>
      <c r="N388" s="132"/>
      <c r="O388" s="127">
        <v>1</v>
      </c>
      <c r="P388" s="133">
        <v>23</v>
      </c>
      <c r="Q388" s="127">
        <v>2</v>
      </c>
      <c r="R388" s="16">
        <f t="shared" si="174"/>
        <v>46</v>
      </c>
      <c r="S388" s="24" t="s">
        <v>49</v>
      </c>
      <c r="T388" s="135"/>
      <c r="U388" s="136" t="s">
        <v>164</v>
      </c>
      <c r="V388" s="93">
        <f t="shared" si="184"/>
        <v>2</v>
      </c>
      <c r="W388" s="137" t="s">
        <v>211</v>
      </c>
    </row>
    <row r="389" spans="1:23" s="137" customFormat="1" ht="18" customHeight="1" x14ac:dyDescent="0.3">
      <c r="A389" s="128">
        <f t="shared" si="175"/>
        <v>62</v>
      </c>
      <c r="B389" s="143" t="s">
        <v>209</v>
      </c>
      <c r="C389" s="143"/>
      <c r="D389" s="129" t="s">
        <v>198</v>
      </c>
      <c r="E389" s="125" t="s">
        <v>321</v>
      </c>
      <c r="F389" s="130" t="s">
        <v>177</v>
      </c>
      <c r="G389" s="130" t="s">
        <v>16</v>
      </c>
      <c r="H389" s="131" t="s">
        <v>17</v>
      </c>
      <c r="I389" s="131"/>
      <c r="J389" s="132"/>
      <c r="K389" s="131" t="s">
        <v>35</v>
      </c>
      <c r="L389" s="131"/>
      <c r="M389" s="132"/>
      <c r="N389" s="132"/>
      <c r="O389" s="127">
        <v>1</v>
      </c>
      <c r="P389" s="133">
        <v>23</v>
      </c>
      <c r="Q389" s="127">
        <v>2</v>
      </c>
      <c r="R389" s="16">
        <f t="shared" si="174"/>
        <v>46</v>
      </c>
      <c r="S389" s="24" t="s">
        <v>49</v>
      </c>
      <c r="T389" s="135"/>
      <c r="U389" s="136" t="s">
        <v>164</v>
      </c>
      <c r="V389" s="93">
        <f t="shared" si="184"/>
        <v>2</v>
      </c>
      <c r="W389" s="137" t="s">
        <v>211</v>
      </c>
    </row>
    <row r="390" spans="1:23" s="137" customFormat="1" ht="18" customHeight="1" x14ac:dyDescent="0.3">
      <c r="A390" s="128">
        <f t="shared" si="175"/>
        <v>63</v>
      </c>
      <c r="B390" s="143" t="s">
        <v>209</v>
      </c>
      <c r="C390" s="143"/>
      <c r="D390" s="129" t="s">
        <v>198</v>
      </c>
      <c r="E390" s="125" t="s">
        <v>321</v>
      </c>
      <c r="F390" s="130" t="s">
        <v>177</v>
      </c>
      <c r="G390" s="130" t="s">
        <v>26</v>
      </c>
      <c r="H390" s="131" t="s">
        <v>17</v>
      </c>
      <c r="I390" s="131"/>
      <c r="J390" s="132"/>
      <c r="K390" s="131" t="s">
        <v>35</v>
      </c>
      <c r="L390" s="131"/>
      <c r="M390" s="132"/>
      <c r="N390" s="132"/>
      <c r="O390" s="127">
        <v>1</v>
      </c>
      <c r="P390" s="133">
        <v>30</v>
      </c>
      <c r="Q390" s="127">
        <v>3</v>
      </c>
      <c r="R390" s="16">
        <f t="shared" si="174"/>
        <v>90</v>
      </c>
      <c r="S390" s="24" t="s">
        <v>318</v>
      </c>
      <c r="T390" s="135"/>
      <c r="U390" s="136" t="s">
        <v>164</v>
      </c>
      <c r="V390" s="93">
        <f t="shared" si="184"/>
        <v>3</v>
      </c>
      <c r="W390" s="137" t="s">
        <v>211</v>
      </c>
    </row>
    <row r="391" spans="1:23" s="137" customFormat="1" ht="18" customHeight="1" x14ac:dyDescent="0.3">
      <c r="A391" s="128">
        <f t="shared" si="175"/>
        <v>64</v>
      </c>
      <c r="B391" s="143" t="s">
        <v>209</v>
      </c>
      <c r="C391" s="143"/>
      <c r="D391" s="129" t="s">
        <v>198</v>
      </c>
      <c r="E391" s="125" t="s">
        <v>321</v>
      </c>
      <c r="F391" s="130" t="s">
        <v>177</v>
      </c>
      <c r="G391" s="130" t="s">
        <v>18</v>
      </c>
      <c r="H391" s="131" t="s">
        <v>17</v>
      </c>
      <c r="I391" s="131"/>
      <c r="J391" s="132"/>
      <c r="K391" s="131" t="s">
        <v>35</v>
      </c>
      <c r="L391" s="131"/>
      <c r="M391" s="132"/>
      <c r="N391" s="132"/>
      <c r="O391" s="127">
        <v>1</v>
      </c>
      <c r="P391" s="133">
        <v>16</v>
      </c>
      <c r="Q391" s="127">
        <v>1</v>
      </c>
      <c r="R391" s="16">
        <f t="shared" si="174"/>
        <v>16</v>
      </c>
      <c r="S391" s="24" t="s">
        <v>49</v>
      </c>
      <c r="T391" s="135"/>
      <c r="U391" s="136" t="s">
        <v>164</v>
      </c>
      <c r="V391" s="93">
        <f t="shared" si="184"/>
        <v>1</v>
      </c>
      <c r="W391" s="137" t="s">
        <v>211</v>
      </c>
    </row>
    <row r="392" spans="1:23" s="137" customFormat="1" ht="18" customHeight="1" x14ac:dyDescent="0.3">
      <c r="A392" s="128">
        <f t="shared" si="175"/>
        <v>65</v>
      </c>
      <c r="B392" s="143" t="s">
        <v>209</v>
      </c>
      <c r="C392" s="143"/>
      <c r="D392" s="129" t="s">
        <v>198</v>
      </c>
      <c r="E392" s="125" t="s">
        <v>321</v>
      </c>
      <c r="F392" s="130" t="s">
        <v>177</v>
      </c>
      <c r="G392" s="130" t="s">
        <v>18</v>
      </c>
      <c r="H392" s="131" t="s">
        <v>17</v>
      </c>
      <c r="I392" s="131"/>
      <c r="J392" s="132"/>
      <c r="K392" s="131" t="s">
        <v>35</v>
      </c>
      <c r="L392" s="131"/>
      <c r="M392" s="132"/>
      <c r="N392" s="132"/>
      <c r="O392" s="127">
        <v>1</v>
      </c>
      <c r="P392" s="133">
        <v>16</v>
      </c>
      <c r="Q392" s="127">
        <v>1</v>
      </c>
      <c r="R392" s="16">
        <f t="shared" ref="R392:R438" si="187">O392*P392*Q392</f>
        <v>16</v>
      </c>
      <c r="S392" s="24" t="s">
        <v>49</v>
      </c>
      <c r="T392" s="135"/>
      <c r="U392" s="136" t="s">
        <v>164</v>
      </c>
      <c r="V392" s="93">
        <f t="shared" si="184"/>
        <v>1</v>
      </c>
      <c r="W392" s="137" t="s">
        <v>211</v>
      </c>
    </row>
    <row r="393" spans="1:23" s="137" customFormat="1" ht="18" customHeight="1" x14ac:dyDescent="0.3">
      <c r="A393" s="128">
        <f t="shared" ref="A393:A438" si="188">A392+1</f>
        <v>66</v>
      </c>
      <c r="B393" s="143" t="s">
        <v>209</v>
      </c>
      <c r="C393" s="143"/>
      <c r="D393" s="129" t="s">
        <v>198</v>
      </c>
      <c r="E393" s="125" t="s">
        <v>321</v>
      </c>
      <c r="F393" s="130" t="s">
        <v>177</v>
      </c>
      <c r="G393" s="130" t="s">
        <v>27</v>
      </c>
      <c r="H393" s="131" t="s">
        <v>21</v>
      </c>
      <c r="I393" s="131"/>
      <c r="J393" s="132"/>
      <c r="K393" s="131" t="s">
        <v>59</v>
      </c>
      <c r="L393" s="131"/>
      <c r="M393" s="132"/>
      <c r="N393" s="132"/>
      <c r="O393" s="127">
        <v>1</v>
      </c>
      <c r="P393" s="133">
        <v>125</v>
      </c>
      <c r="Q393" s="127">
        <v>1</v>
      </c>
      <c r="R393" s="16">
        <f t="shared" si="187"/>
        <v>125</v>
      </c>
      <c r="S393" s="24" t="s">
        <v>318</v>
      </c>
      <c r="T393" s="135"/>
      <c r="U393" s="136" t="s">
        <v>164</v>
      </c>
      <c r="V393" s="93">
        <f t="shared" si="184"/>
        <v>1</v>
      </c>
      <c r="W393" s="137" t="s">
        <v>211</v>
      </c>
    </row>
    <row r="394" spans="1:23" s="137" customFormat="1" ht="18" customHeight="1" x14ac:dyDescent="0.3">
      <c r="A394" s="128">
        <f t="shared" si="188"/>
        <v>67</v>
      </c>
      <c r="B394" s="143" t="s">
        <v>209</v>
      </c>
      <c r="C394" s="143"/>
      <c r="D394" s="129" t="s">
        <v>198</v>
      </c>
      <c r="E394" s="125" t="s">
        <v>321</v>
      </c>
      <c r="F394" s="130" t="s">
        <v>177</v>
      </c>
      <c r="G394" s="130" t="s">
        <v>26</v>
      </c>
      <c r="H394" s="131" t="s">
        <v>17</v>
      </c>
      <c r="I394" s="131"/>
      <c r="J394" s="132"/>
      <c r="K394" s="131" t="s">
        <v>35</v>
      </c>
      <c r="L394" s="131"/>
      <c r="M394" s="132"/>
      <c r="N394" s="132"/>
      <c r="O394" s="127">
        <v>1</v>
      </c>
      <c r="P394" s="133">
        <v>30</v>
      </c>
      <c r="Q394" s="127">
        <v>3</v>
      </c>
      <c r="R394" s="16">
        <f t="shared" si="187"/>
        <v>90</v>
      </c>
      <c r="S394" s="24" t="s">
        <v>318</v>
      </c>
      <c r="T394" s="135"/>
      <c r="U394" s="136" t="s">
        <v>164</v>
      </c>
      <c r="V394" s="93">
        <f t="shared" si="184"/>
        <v>3</v>
      </c>
      <c r="W394" s="137" t="s">
        <v>211</v>
      </c>
    </row>
    <row r="395" spans="1:23" s="137" customFormat="1" ht="18" customHeight="1" x14ac:dyDescent="0.3">
      <c r="A395" s="128">
        <f t="shared" si="188"/>
        <v>68</v>
      </c>
      <c r="B395" s="143" t="s">
        <v>209</v>
      </c>
      <c r="C395" s="143"/>
      <c r="D395" s="129" t="s">
        <v>198</v>
      </c>
      <c r="E395" s="125" t="s">
        <v>321</v>
      </c>
      <c r="F395" s="130" t="s">
        <v>177</v>
      </c>
      <c r="G395" s="130" t="s">
        <v>18</v>
      </c>
      <c r="H395" s="131" t="s">
        <v>17</v>
      </c>
      <c r="I395" s="131"/>
      <c r="J395" s="132"/>
      <c r="K395" s="131" t="s">
        <v>35</v>
      </c>
      <c r="L395" s="131"/>
      <c r="M395" s="132"/>
      <c r="N395" s="132"/>
      <c r="O395" s="127">
        <v>1</v>
      </c>
      <c r="P395" s="133">
        <v>16</v>
      </c>
      <c r="Q395" s="127">
        <v>1</v>
      </c>
      <c r="R395" s="16">
        <f t="shared" si="187"/>
        <v>16</v>
      </c>
      <c r="S395" s="24" t="s">
        <v>49</v>
      </c>
      <c r="T395" s="135"/>
      <c r="U395" s="136" t="s">
        <v>164</v>
      </c>
      <c r="V395" s="93">
        <f t="shared" si="184"/>
        <v>1</v>
      </c>
      <c r="W395" s="137" t="s">
        <v>211</v>
      </c>
    </row>
    <row r="396" spans="1:23" s="137" customFormat="1" ht="18" customHeight="1" x14ac:dyDescent="0.3">
      <c r="A396" s="128">
        <f t="shared" si="188"/>
        <v>69</v>
      </c>
      <c r="B396" s="143" t="s">
        <v>209</v>
      </c>
      <c r="C396" s="143"/>
      <c r="D396" s="129" t="s">
        <v>198</v>
      </c>
      <c r="E396" s="125" t="s">
        <v>321</v>
      </c>
      <c r="F396" s="130" t="s">
        <v>177</v>
      </c>
      <c r="G396" s="130" t="s">
        <v>18</v>
      </c>
      <c r="H396" s="131" t="s">
        <v>17</v>
      </c>
      <c r="I396" s="131"/>
      <c r="J396" s="132"/>
      <c r="K396" s="131" t="s">
        <v>35</v>
      </c>
      <c r="L396" s="145"/>
      <c r="M396" s="145"/>
      <c r="N396" s="132"/>
      <c r="O396" s="127">
        <v>1</v>
      </c>
      <c r="P396" s="133">
        <v>16</v>
      </c>
      <c r="Q396" s="127">
        <v>1</v>
      </c>
      <c r="R396" s="16">
        <f t="shared" si="187"/>
        <v>16</v>
      </c>
      <c r="S396" s="24" t="s">
        <v>49</v>
      </c>
      <c r="T396" s="135"/>
      <c r="U396" s="136" t="s">
        <v>164</v>
      </c>
      <c r="V396" s="93">
        <f t="shared" si="184"/>
        <v>1</v>
      </c>
      <c r="W396" s="137" t="s">
        <v>211</v>
      </c>
    </row>
    <row r="397" spans="1:23" s="137" customFormat="1" ht="18" customHeight="1" x14ac:dyDescent="0.3">
      <c r="A397" s="128">
        <f t="shared" si="188"/>
        <v>70</v>
      </c>
      <c r="B397" s="143" t="s">
        <v>209</v>
      </c>
      <c r="C397" s="143"/>
      <c r="D397" s="129" t="s">
        <v>198</v>
      </c>
      <c r="E397" s="125" t="s">
        <v>321</v>
      </c>
      <c r="F397" s="130" t="s">
        <v>177</v>
      </c>
      <c r="G397" s="130" t="s">
        <v>15</v>
      </c>
      <c r="H397" s="131">
        <v>0.25</v>
      </c>
      <c r="I397" s="131">
        <v>0.25</v>
      </c>
      <c r="J397" s="132">
        <f t="shared" ref="J397:J398" si="189">H397*I397</f>
        <v>6.25E-2</v>
      </c>
      <c r="K397" s="131">
        <v>0.3</v>
      </c>
      <c r="L397" s="131">
        <v>0.3</v>
      </c>
      <c r="M397" s="132">
        <f t="shared" ref="M397:M398" si="190">K397*L397</f>
        <v>0.09</v>
      </c>
      <c r="N397" s="132"/>
      <c r="O397" s="127">
        <v>2</v>
      </c>
      <c r="P397" s="133">
        <v>46</v>
      </c>
      <c r="Q397" s="127">
        <v>1</v>
      </c>
      <c r="R397" s="16">
        <f t="shared" si="187"/>
        <v>92</v>
      </c>
      <c r="S397" s="24" t="s">
        <v>49</v>
      </c>
      <c r="T397" s="135"/>
      <c r="U397" s="136" t="s">
        <v>164</v>
      </c>
      <c r="V397" s="93">
        <f t="shared" si="184"/>
        <v>2</v>
      </c>
      <c r="W397" s="137" t="s">
        <v>211</v>
      </c>
    </row>
    <row r="398" spans="1:23" s="137" customFormat="1" ht="18" customHeight="1" x14ac:dyDescent="0.3">
      <c r="A398" s="128">
        <f t="shared" si="188"/>
        <v>71</v>
      </c>
      <c r="B398" s="143" t="s">
        <v>209</v>
      </c>
      <c r="C398" s="143"/>
      <c r="D398" s="129" t="s">
        <v>198</v>
      </c>
      <c r="E398" s="125" t="s">
        <v>321</v>
      </c>
      <c r="F398" s="130" t="s">
        <v>177</v>
      </c>
      <c r="G398" s="130" t="s">
        <v>15</v>
      </c>
      <c r="H398" s="131">
        <v>0.3</v>
      </c>
      <c r="I398" s="131">
        <v>0.3</v>
      </c>
      <c r="J398" s="132">
        <f t="shared" si="189"/>
        <v>0.09</v>
      </c>
      <c r="K398" s="131">
        <v>0.35</v>
      </c>
      <c r="L398" s="131">
        <v>0.35</v>
      </c>
      <c r="M398" s="132">
        <f t="shared" si="190"/>
        <v>0.12249999999999998</v>
      </c>
      <c r="N398" s="132"/>
      <c r="O398" s="127">
        <v>1</v>
      </c>
      <c r="P398" s="133">
        <v>51</v>
      </c>
      <c r="Q398" s="127">
        <v>1</v>
      </c>
      <c r="R398" s="16">
        <f t="shared" si="187"/>
        <v>51</v>
      </c>
      <c r="S398" s="24" t="s">
        <v>49</v>
      </c>
      <c r="T398" s="135"/>
      <c r="U398" s="136" t="s">
        <v>164</v>
      </c>
      <c r="V398" s="93">
        <f t="shared" si="184"/>
        <v>1</v>
      </c>
      <c r="W398" s="137" t="s">
        <v>211</v>
      </c>
    </row>
    <row r="399" spans="1:23" s="137" customFormat="1" ht="18" customHeight="1" x14ac:dyDescent="0.3">
      <c r="A399" s="128">
        <f t="shared" si="188"/>
        <v>72</v>
      </c>
      <c r="B399" s="143" t="s">
        <v>209</v>
      </c>
      <c r="C399" s="143"/>
      <c r="D399" s="129" t="s">
        <v>198</v>
      </c>
      <c r="E399" s="125" t="s">
        <v>321</v>
      </c>
      <c r="F399" s="130" t="s">
        <v>177</v>
      </c>
      <c r="G399" s="130" t="s">
        <v>26</v>
      </c>
      <c r="H399" s="131" t="s">
        <v>17</v>
      </c>
      <c r="I399" s="131"/>
      <c r="J399" s="132"/>
      <c r="K399" s="131" t="s">
        <v>35</v>
      </c>
      <c r="L399" s="131"/>
      <c r="M399" s="132"/>
      <c r="N399" s="132"/>
      <c r="O399" s="127">
        <v>2</v>
      </c>
      <c r="P399" s="133">
        <v>30</v>
      </c>
      <c r="Q399" s="127">
        <v>3</v>
      </c>
      <c r="R399" s="16">
        <f t="shared" si="187"/>
        <v>180</v>
      </c>
      <c r="S399" s="24" t="s">
        <v>318</v>
      </c>
      <c r="T399" s="135"/>
      <c r="U399" s="136" t="s">
        <v>164</v>
      </c>
      <c r="V399" s="93">
        <f t="shared" si="184"/>
        <v>6</v>
      </c>
      <c r="W399" s="137" t="s">
        <v>211</v>
      </c>
    </row>
    <row r="400" spans="1:23" s="137" customFormat="1" ht="18" customHeight="1" x14ac:dyDescent="0.3">
      <c r="A400" s="128">
        <f t="shared" si="188"/>
        <v>73</v>
      </c>
      <c r="B400" s="143" t="s">
        <v>209</v>
      </c>
      <c r="C400" s="143"/>
      <c r="D400" s="129" t="s">
        <v>198</v>
      </c>
      <c r="E400" s="125" t="s">
        <v>321</v>
      </c>
      <c r="F400" s="130" t="s">
        <v>177</v>
      </c>
      <c r="G400" s="130" t="s">
        <v>27</v>
      </c>
      <c r="H400" s="131" t="s">
        <v>59</v>
      </c>
      <c r="I400" s="131"/>
      <c r="J400" s="132"/>
      <c r="K400" s="131" t="s">
        <v>90</v>
      </c>
      <c r="L400" s="131"/>
      <c r="M400" s="132"/>
      <c r="N400" s="132"/>
      <c r="O400" s="127">
        <v>2</v>
      </c>
      <c r="P400" s="133">
        <v>250</v>
      </c>
      <c r="Q400" s="127">
        <v>1</v>
      </c>
      <c r="R400" s="16">
        <f t="shared" si="187"/>
        <v>500</v>
      </c>
      <c r="S400" s="24" t="s">
        <v>318</v>
      </c>
      <c r="T400" s="135"/>
      <c r="U400" s="136" t="s">
        <v>164</v>
      </c>
      <c r="V400" s="93">
        <f t="shared" si="184"/>
        <v>2</v>
      </c>
      <c r="W400" s="137" t="s">
        <v>211</v>
      </c>
    </row>
    <row r="401" spans="1:23" s="137" customFormat="1" ht="18" customHeight="1" x14ac:dyDescent="0.3">
      <c r="A401" s="128">
        <f t="shared" si="188"/>
        <v>74</v>
      </c>
      <c r="B401" s="143" t="s">
        <v>209</v>
      </c>
      <c r="C401" s="143"/>
      <c r="D401" s="129" t="s">
        <v>198</v>
      </c>
      <c r="E401" s="125" t="s">
        <v>321</v>
      </c>
      <c r="F401" s="130" t="s">
        <v>177</v>
      </c>
      <c r="G401" s="130" t="s">
        <v>18</v>
      </c>
      <c r="H401" s="131" t="s">
        <v>17</v>
      </c>
      <c r="I401" s="131"/>
      <c r="J401" s="132"/>
      <c r="K401" s="131" t="s">
        <v>35</v>
      </c>
      <c r="L401" s="131"/>
      <c r="M401" s="132"/>
      <c r="N401" s="132"/>
      <c r="O401" s="127">
        <v>2</v>
      </c>
      <c r="P401" s="133">
        <v>16</v>
      </c>
      <c r="Q401" s="127">
        <v>1</v>
      </c>
      <c r="R401" s="16">
        <f t="shared" si="187"/>
        <v>32</v>
      </c>
      <c r="S401" s="24" t="s">
        <v>49</v>
      </c>
      <c r="T401" s="135"/>
      <c r="U401" s="136" t="s">
        <v>164</v>
      </c>
      <c r="V401" s="93">
        <f t="shared" si="184"/>
        <v>2</v>
      </c>
      <c r="W401" s="137" t="s">
        <v>211</v>
      </c>
    </row>
    <row r="402" spans="1:23" s="137" customFormat="1" ht="18" customHeight="1" x14ac:dyDescent="0.3">
      <c r="A402" s="128">
        <f t="shared" si="188"/>
        <v>75</v>
      </c>
      <c r="B402" s="143" t="s">
        <v>209</v>
      </c>
      <c r="C402" s="143"/>
      <c r="D402" s="129" t="s">
        <v>198</v>
      </c>
      <c r="E402" s="125" t="s">
        <v>321</v>
      </c>
      <c r="F402" s="130" t="s">
        <v>177</v>
      </c>
      <c r="G402" s="130" t="s">
        <v>27</v>
      </c>
      <c r="H402" s="131" t="s">
        <v>21</v>
      </c>
      <c r="I402" s="131"/>
      <c r="J402" s="132"/>
      <c r="K402" s="131" t="s">
        <v>59</v>
      </c>
      <c r="L402" s="131"/>
      <c r="M402" s="132"/>
      <c r="N402" s="132"/>
      <c r="O402" s="127">
        <v>1</v>
      </c>
      <c r="P402" s="133">
        <v>125</v>
      </c>
      <c r="Q402" s="127">
        <v>1</v>
      </c>
      <c r="R402" s="16">
        <f t="shared" si="187"/>
        <v>125</v>
      </c>
      <c r="S402" s="24" t="s">
        <v>318</v>
      </c>
      <c r="T402" s="135"/>
      <c r="U402" s="136" t="s">
        <v>164</v>
      </c>
      <c r="V402" s="93">
        <f t="shared" si="184"/>
        <v>1</v>
      </c>
      <c r="W402" s="137" t="s">
        <v>211</v>
      </c>
    </row>
    <row r="403" spans="1:23" s="137" customFormat="1" ht="18" customHeight="1" x14ac:dyDescent="0.3">
      <c r="A403" s="128">
        <f t="shared" si="188"/>
        <v>76</v>
      </c>
      <c r="B403" s="143" t="s">
        <v>209</v>
      </c>
      <c r="C403" s="143"/>
      <c r="D403" s="129" t="s">
        <v>198</v>
      </c>
      <c r="E403" s="125" t="s">
        <v>321</v>
      </c>
      <c r="F403" s="130" t="s">
        <v>177</v>
      </c>
      <c r="G403" s="130" t="s">
        <v>18</v>
      </c>
      <c r="H403" s="131" t="s">
        <v>17</v>
      </c>
      <c r="I403" s="131"/>
      <c r="J403" s="138"/>
      <c r="K403" s="131" t="s">
        <v>35</v>
      </c>
      <c r="L403" s="131"/>
      <c r="M403" s="132"/>
      <c r="N403" s="132"/>
      <c r="O403" s="127">
        <v>1</v>
      </c>
      <c r="P403" s="133">
        <v>16</v>
      </c>
      <c r="Q403" s="127">
        <v>1</v>
      </c>
      <c r="R403" s="16">
        <f t="shared" si="187"/>
        <v>16</v>
      </c>
      <c r="S403" s="24" t="s">
        <v>49</v>
      </c>
      <c r="T403" s="135"/>
      <c r="U403" s="136" t="s">
        <v>164</v>
      </c>
      <c r="V403" s="93">
        <f t="shared" si="184"/>
        <v>1</v>
      </c>
      <c r="W403" s="137" t="s">
        <v>211</v>
      </c>
    </row>
    <row r="404" spans="1:23" s="137" customFormat="1" ht="18" customHeight="1" x14ac:dyDescent="0.3">
      <c r="A404" s="128">
        <f t="shared" si="188"/>
        <v>77</v>
      </c>
      <c r="B404" s="143" t="s">
        <v>209</v>
      </c>
      <c r="C404" s="143"/>
      <c r="D404" s="129" t="s">
        <v>198</v>
      </c>
      <c r="E404" s="125" t="s">
        <v>321</v>
      </c>
      <c r="F404" s="130" t="s">
        <v>177</v>
      </c>
      <c r="G404" s="130" t="s">
        <v>27</v>
      </c>
      <c r="H404" s="131" t="s">
        <v>21</v>
      </c>
      <c r="I404" s="131"/>
      <c r="J404" s="132"/>
      <c r="K404" s="131" t="s">
        <v>59</v>
      </c>
      <c r="L404" s="131"/>
      <c r="M404" s="132"/>
      <c r="N404" s="132"/>
      <c r="O404" s="127">
        <v>1</v>
      </c>
      <c r="P404" s="133">
        <v>125</v>
      </c>
      <c r="Q404" s="127">
        <v>1</v>
      </c>
      <c r="R404" s="16">
        <f t="shared" si="187"/>
        <v>125</v>
      </c>
      <c r="S404" s="24" t="s">
        <v>318</v>
      </c>
      <c r="T404" s="135"/>
      <c r="U404" s="136" t="s">
        <v>164</v>
      </c>
      <c r="V404" s="93">
        <f t="shared" si="184"/>
        <v>1</v>
      </c>
      <c r="W404" s="137" t="s">
        <v>211</v>
      </c>
    </row>
    <row r="405" spans="1:23" s="137" customFormat="1" ht="18" customHeight="1" x14ac:dyDescent="0.3">
      <c r="A405" s="128">
        <f t="shared" si="188"/>
        <v>78</v>
      </c>
      <c r="B405" s="143" t="s">
        <v>209</v>
      </c>
      <c r="C405" s="143"/>
      <c r="D405" s="129" t="s">
        <v>198</v>
      </c>
      <c r="E405" s="125" t="s">
        <v>321</v>
      </c>
      <c r="F405" s="130" t="s">
        <v>177</v>
      </c>
      <c r="G405" s="130" t="s">
        <v>27</v>
      </c>
      <c r="H405" s="131" t="s">
        <v>21</v>
      </c>
      <c r="I405" s="131"/>
      <c r="J405" s="138"/>
      <c r="K405" s="131" t="s">
        <v>59</v>
      </c>
      <c r="L405" s="131"/>
      <c r="M405" s="132"/>
      <c r="N405" s="132"/>
      <c r="O405" s="127">
        <v>1</v>
      </c>
      <c r="P405" s="133">
        <v>125</v>
      </c>
      <c r="Q405" s="127">
        <v>1</v>
      </c>
      <c r="R405" s="16">
        <f t="shared" si="187"/>
        <v>125</v>
      </c>
      <c r="S405" s="24" t="s">
        <v>318</v>
      </c>
      <c r="T405" s="135"/>
      <c r="U405" s="136" t="s">
        <v>164</v>
      </c>
      <c r="V405" s="93">
        <f t="shared" si="184"/>
        <v>1</v>
      </c>
      <c r="W405" s="137" t="s">
        <v>211</v>
      </c>
    </row>
    <row r="406" spans="1:23" s="137" customFormat="1" ht="18" customHeight="1" x14ac:dyDescent="0.3">
      <c r="A406" s="128">
        <f t="shared" si="188"/>
        <v>79</v>
      </c>
      <c r="B406" s="143" t="s">
        <v>209</v>
      </c>
      <c r="C406" s="143"/>
      <c r="D406" s="129" t="s">
        <v>198</v>
      </c>
      <c r="E406" s="125" t="s">
        <v>321</v>
      </c>
      <c r="F406" s="130" t="s">
        <v>177</v>
      </c>
      <c r="G406" s="130" t="s">
        <v>26</v>
      </c>
      <c r="H406" s="131" t="s">
        <v>17</v>
      </c>
      <c r="I406" s="131"/>
      <c r="J406" s="132"/>
      <c r="K406" s="131" t="s">
        <v>35</v>
      </c>
      <c r="L406" s="131"/>
      <c r="M406" s="132"/>
      <c r="N406" s="132"/>
      <c r="O406" s="127">
        <v>1</v>
      </c>
      <c r="P406" s="133">
        <v>30</v>
      </c>
      <c r="Q406" s="127">
        <v>3</v>
      </c>
      <c r="R406" s="16">
        <f t="shared" si="187"/>
        <v>90</v>
      </c>
      <c r="S406" s="24" t="s">
        <v>318</v>
      </c>
      <c r="T406" s="135"/>
      <c r="U406" s="136" t="s">
        <v>164</v>
      </c>
      <c r="V406" s="93">
        <f t="shared" si="184"/>
        <v>3</v>
      </c>
      <c r="W406" s="137" t="s">
        <v>211</v>
      </c>
    </row>
    <row r="407" spans="1:23" s="137" customFormat="1" ht="18" customHeight="1" x14ac:dyDescent="0.3">
      <c r="A407" s="128">
        <f t="shared" si="188"/>
        <v>80</v>
      </c>
      <c r="B407" s="143" t="s">
        <v>209</v>
      </c>
      <c r="C407" s="143"/>
      <c r="D407" s="129" t="s">
        <v>198</v>
      </c>
      <c r="E407" s="125" t="s">
        <v>321</v>
      </c>
      <c r="F407" s="130" t="s">
        <v>177</v>
      </c>
      <c r="G407" s="130" t="s">
        <v>18</v>
      </c>
      <c r="H407" s="131" t="s">
        <v>17</v>
      </c>
      <c r="I407" s="131"/>
      <c r="J407" s="132"/>
      <c r="K407" s="131" t="s">
        <v>35</v>
      </c>
      <c r="L407" s="131"/>
      <c r="M407" s="132"/>
      <c r="N407" s="132"/>
      <c r="O407" s="127">
        <v>1</v>
      </c>
      <c r="P407" s="133">
        <v>16</v>
      </c>
      <c r="Q407" s="127">
        <v>1</v>
      </c>
      <c r="R407" s="16">
        <f t="shared" si="187"/>
        <v>16</v>
      </c>
      <c r="S407" s="24" t="s">
        <v>49</v>
      </c>
      <c r="T407" s="135"/>
      <c r="U407" s="136" t="s">
        <v>164</v>
      </c>
      <c r="V407" s="93">
        <f t="shared" si="184"/>
        <v>1</v>
      </c>
      <c r="W407" s="137" t="s">
        <v>211</v>
      </c>
    </row>
    <row r="408" spans="1:23" s="137" customFormat="1" ht="18" customHeight="1" x14ac:dyDescent="0.3">
      <c r="A408" s="128">
        <f t="shared" si="188"/>
        <v>81</v>
      </c>
      <c r="B408" s="143" t="s">
        <v>209</v>
      </c>
      <c r="C408" s="143"/>
      <c r="D408" s="129" t="s">
        <v>198</v>
      </c>
      <c r="E408" s="125" t="s">
        <v>321</v>
      </c>
      <c r="F408" s="130" t="s">
        <v>177</v>
      </c>
      <c r="G408" s="130" t="s">
        <v>26</v>
      </c>
      <c r="H408" s="131" t="s">
        <v>17</v>
      </c>
      <c r="I408" s="131"/>
      <c r="J408" s="132"/>
      <c r="K408" s="131" t="s">
        <v>35</v>
      </c>
      <c r="L408" s="145"/>
      <c r="M408" s="145"/>
      <c r="N408" s="132"/>
      <c r="O408" s="127">
        <v>1</v>
      </c>
      <c r="P408" s="133">
        <v>30</v>
      </c>
      <c r="Q408" s="127">
        <v>3</v>
      </c>
      <c r="R408" s="16">
        <f t="shared" si="187"/>
        <v>90</v>
      </c>
      <c r="S408" s="24" t="s">
        <v>318</v>
      </c>
      <c r="T408" s="135"/>
      <c r="U408" s="136" t="s">
        <v>164</v>
      </c>
      <c r="V408" s="93">
        <f t="shared" si="184"/>
        <v>3</v>
      </c>
      <c r="W408" s="137" t="s">
        <v>211</v>
      </c>
    </row>
    <row r="409" spans="1:23" s="137" customFormat="1" ht="18" customHeight="1" x14ac:dyDescent="0.3">
      <c r="A409" s="128">
        <f t="shared" si="188"/>
        <v>82</v>
      </c>
      <c r="B409" s="143" t="s">
        <v>209</v>
      </c>
      <c r="C409" s="143"/>
      <c r="D409" s="129" t="s">
        <v>198</v>
      </c>
      <c r="E409" s="125" t="s">
        <v>321</v>
      </c>
      <c r="F409" s="130" t="s">
        <v>177</v>
      </c>
      <c r="G409" s="130" t="s">
        <v>16</v>
      </c>
      <c r="H409" s="131" t="s">
        <v>17</v>
      </c>
      <c r="I409" s="131"/>
      <c r="J409" s="132"/>
      <c r="K409" s="131" t="s">
        <v>35</v>
      </c>
      <c r="L409" s="131"/>
      <c r="M409" s="132"/>
      <c r="N409" s="132"/>
      <c r="O409" s="127">
        <v>1</v>
      </c>
      <c r="P409" s="133">
        <v>23</v>
      </c>
      <c r="Q409" s="127">
        <v>2</v>
      </c>
      <c r="R409" s="16">
        <f t="shared" si="187"/>
        <v>46</v>
      </c>
      <c r="S409" s="24" t="s">
        <v>49</v>
      </c>
      <c r="T409" s="135"/>
      <c r="U409" s="136" t="s">
        <v>164</v>
      </c>
      <c r="V409" s="93">
        <f t="shared" si="184"/>
        <v>2</v>
      </c>
      <c r="W409" s="137" t="s">
        <v>211</v>
      </c>
    </row>
    <row r="410" spans="1:23" s="137" customFormat="1" ht="18" customHeight="1" x14ac:dyDescent="0.3">
      <c r="A410" s="128">
        <f t="shared" si="188"/>
        <v>83</v>
      </c>
      <c r="B410" s="143" t="s">
        <v>209</v>
      </c>
      <c r="C410" s="143"/>
      <c r="D410" s="129" t="s">
        <v>198</v>
      </c>
      <c r="E410" s="125" t="s">
        <v>321</v>
      </c>
      <c r="F410" s="130" t="s">
        <v>177</v>
      </c>
      <c r="G410" s="130" t="s">
        <v>18</v>
      </c>
      <c r="H410" s="131" t="s">
        <v>17</v>
      </c>
      <c r="I410" s="131"/>
      <c r="J410" s="138"/>
      <c r="K410" s="131" t="s">
        <v>35</v>
      </c>
      <c r="L410" s="131"/>
      <c r="M410" s="132"/>
      <c r="N410" s="132"/>
      <c r="O410" s="127">
        <v>1</v>
      </c>
      <c r="P410" s="133">
        <v>16</v>
      </c>
      <c r="Q410" s="127">
        <v>1</v>
      </c>
      <c r="R410" s="16">
        <f t="shared" si="187"/>
        <v>16</v>
      </c>
      <c r="S410" s="24" t="s">
        <v>49</v>
      </c>
      <c r="T410" s="135"/>
      <c r="U410" s="136" t="s">
        <v>164</v>
      </c>
      <c r="V410" s="93">
        <f t="shared" si="184"/>
        <v>1</v>
      </c>
      <c r="W410" s="137" t="s">
        <v>211</v>
      </c>
    </row>
    <row r="411" spans="1:23" s="137" customFormat="1" ht="18" customHeight="1" x14ac:dyDescent="0.3">
      <c r="A411" s="128">
        <f t="shared" si="188"/>
        <v>84</v>
      </c>
      <c r="B411" s="143" t="s">
        <v>209</v>
      </c>
      <c r="C411" s="143"/>
      <c r="D411" s="129" t="s">
        <v>198</v>
      </c>
      <c r="E411" s="125" t="s">
        <v>321</v>
      </c>
      <c r="F411" s="130" t="s">
        <v>177</v>
      </c>
      <c r="G411" s="130" t="s">
        <v>27</v>
      </c>
      <c r="H411" s="131" t="s">
        <v>35</v>
      </c>
      <c r="I411" s="131"/>
      <c r="J411" s="132"/>
      <c r="K411" s="131" t="s">
        <v>81</v>
      </c>
      <c r="L411" s="131"/>
      <c r="M411" s="132"/>
      <c r="N411" s="132"/>
      <c r="O411" s="127">
        <v>1</v>
      </c>
      <c r="P411" s="133">
        <v>125</v>
      </c>
      <c r="Q411" s="127">
        <v>1</v>
      </c>
      <c r="R411" s="16">
        <f t="shared" si="187"/>
        <v>125</v>
      </c>
      <c r="S411" s="24" t="s">
        <v>318</v>
      </c>
      <c r="T411" s="135"/>
      <c r="U411" s="136" t="s">
        <v>164</v>
      </c>
      <c r="V411" s="93">
        <f t="shared" si="184"/>
        <v>1</v>
      </c>
      <c r="W411" s="137" t="s">
        <v>211</v>
      </c>
    </row>
    <row r="412" spans="1:23" s="137" customFormat="1" ht="18" customHeight="1" x14ac:dyDescent="0.3">
      <c r="A412" s="128">
        <f t="shared" si="188"/>
        <v>85</v>
      </c>
      <c r="B412" s="143" t="s">
        <v>210</v>
      </c>
      <c r="C412" s="143"/>
      <c r="D412" s="129" t="s">
        <v>198</v>
      </c>
      <c r="E412" s="125" t="s">
        <v>321</v>
      </c>
      <c r="F412" s="130" t="s">
        <v>177</v>
      </c>
      <c r="G412" s="130" t="s">
        <v>16</v>
      </c>
      <c r="H412" s="131" t="s">
        <v>17</v>
      </c>
      <c r="I412" s="131"/>
      <c r="J412" s="132"/>
      <c r="K412" s="131" t="s">
        <v>35</v>
      </c>
      <c r="L412" s="131"/>
      <c r="M412" s="132"/>
      <c r="N412" s="132"/>
      <c r="O412" s="127">
        <v>1</v>
      </c>
      <c r="P412" s="133">
        <v>23</v>
      </c>
      <c r="Q412" s="127">
        <v>2</v>
      </c>
      <c r="R412" s="16">
        <f t="shared" si="187"/>
        <v>46</v>
      </c>
      <c r="S412" s="24" t="s">
        <v>49</v>
      </c>
      <c r="T412" s="135"/>
      <c r="U412" s="136" t="s">
        <v>164</v>
      </c>
      <c r="V412" s="93">
        <f t="shared" si="184"/>
        <v>2</v>
      </c>
      <c r="W412" s="137" t="s">
        <v>211</v>
      </c>
    </row>
    <row r="413" spans="1:23" s="137" customFormat="1" ht="18" customHeight="1" x14ac:dyDescent="0.3">
      <c r="A413" s="128">
        <f t="shared" si="188"/>
        <v>86</v>
      </c>
      <c r="B413" s="143" t="s">
        <v>210</v>
      </c>
      <c r="C413" s="143"/>
      <c r="D413" s="129" t="s">
        <v>198</v>
      </c>
      <c r="E413" s="125" t="s">
        <v>321</v>
      </c>
      <c r="F413" s="130" t="s">
        <v>177</v>
      </c>
      <c r="G413" s="130" t="s">
        <v>27</v>
      </c>
      <c r="H413" s="131" t="s">
        <v>21</v>
      </c>
      <c r="I413" s="131"/>
      <c r="J413" s="132"/>
      <c r="K413" s="131" t="s">
        <v>59</v>
      </c>
      <c r="L413" s="131"/>
      <c r="M413" s="132"/>
      <c r="N413" s="132"/>
      <c r="O413" s="127">
        <v>1</v>
      </c>
      <c r="P413" s="133">
        <v>125</v>
      </c>
      <c r="Q413" s="127">
        <v>1</v>
      </c>
      <c r="R413" s="16">
        <f t="shared" si="187"/>
        <v>125</v>
      </c>
      <c r="S413" s="24" t="s">
        <v>318</v>
      </c>
      <c r="T413" s="135"/>
      <c r="U413" s="136" t="s">
        <v>164</v>
      </c>
      <c r="V413" s="93">
        <f t="shared" si="184"/>
        <v>1</v>
      </c>
      <c r="W413" s="137" t="s">
        <v>211</v>
      </c>
    </row>
    <row r="414" spans="1:23" s="137" customFormat="1" ht="18" customHeight="1" x14ac:dyDescent="0.3">
      <c r="A414" s="128">
        <f t="shared" si="188"/>
        <v>87</v>
      </c>
      <c r="B414" s="143" t="s">
        <v>210</v>
      </c>
      <c r="C414" s="143"/>
      <c r="D414" s="129" t="s">
        <v>198</v>
      </c>
      <c r="E414" s="125" t="s">
        <v>321</v>
      </c>
      <c r="F414" s="130" t="s">
        <v>177</v>
      </c>
      <c r="G414" s="130" t="s">
        <v>27</v>
      </c>
      <c r="H414" s="131" t="s">
        <v>59</v>
      </c>
      <c r="I414" s="131"/>
      <c r="J414" s="132"/>
      <c r="K414" s="131" t="s">
        <v>90</v>
      </c>
      <c r="L414" s="131"/>
      <c r="M414" s="132"/>
      <c r="N414" s="132"/>
      <c r="O414" s="127">
        <v>1</v>
      </c>
      <c r="P414" s="133">
        <v>250</v>
      </c>
      <c r="Q414" s="127">
        <v>1</v>
      </c>
      <c r="R414" s="16">
        <f t="shared" si="187"/>
        <v>250</v>
      </c>
      <c r="S414" s="24" t="s">
        <v>318</v>
      </c>
      <c r="T414" s="135"/>
      <c r="U414" s="136" t="s">
        <v>164</v>
      </c>
      <c r="V414" s="93">
        <f t="shared" si="184"/>
        <v>1</v>
      </c>
      <c r="W414" s="137" t="s">
        <v>211</v>
      </c>
    </row>
    <row r="415" spans="1:23" s="137" customFormat="1" ht="18" customHeight="1" x14ac:dyDescent="0.3">
      <c r="A415" s="128">
        <f t="shared" si="188"/>
        <v>88</v>
      </c>
      <c r="B415" s="143" t="s">
        <v>210</v>
      </c>
      <c r="C415" s="143"/>
      <c r="D415" s="129" t="s">
        <v>198</v>
      </c>
      <c r="E415" s="125" t="s">
        <v>321</v>
      </c>
      <c r="F415" s="130" t="s">
        <v>177</v>
      </c>
      <c r="G415" s="130" t="s">
        <v>27</v>
      </c>
      <c r="H415" s="131" t="s">
        <v>35</v>
      </c>
      <c r="I415" s="131"/>
      <c r="J415" s="132"/>
      <c r="K415" s="131" t="s">
        <v>81</v>
      </c>
      <c r="L415" s="131"/>
      <c r="M415" s="132"/>
      <c r="N415" s="132"/>
      <c r="O415" s="127">
        <v>1</v>
      </c>
      <c r="P415" s="133">
        <v>125</v>
      </c>
      <c r="Q415" s="127">
        <v>1</v>
      </c>
      <c r="R415" s="16">
        <f t="shared" si="187"/>
        <v>125</v>
      </c>
      <c r="S415" s="24" t="s">
        <v>318</v>
      </c>
      <c r="T415" s="135"/>
      <c r="U415" s="136" t="s">
        <v>164</v>
      </c>
      <c r="V415" s="93">
        <f t="shared" si="184"/>
        <v>1</v>
      </c>
      <c r="W415" s="137" t="s">
        <v>211</v>
      </c>
    </row>
    <row r="416" spans="1:23" s="137" customFormat="1" ht="18" customHeight="1" x14ac:dyDescent="0.3">
      <c r="A416" s="128">
        <f t="shared" si="188"/>
        <v>89</v>
      </c>
      <c r="B416" s="143" t="s">
        <v>210</v>
      </c>
      <c r="C416" s="143"/>
      <c r="D416" s="129" t="s">
        <v>198</v>
      </c>
      <c r="E416" s="125" t="s">
        <v>321</v>
      </c>
      <c r="F416" s="130" t="s">
        <v>177</v>
      </c>
      <c r="G416" s="130" t="s">
        <v>26</v>
      </c>
      <c r="H416" s="131" t="s">
        <v>17</v>
      </c>
      <c r="I416" s="131"/>
      <c r="J416" s="132"/>
      <c r="K416" s="131" t="s">
        <v>35</v>
      </c>
      <c r="L416" s="131"/>
      <c r="M416" s="132"/>
      <c r="N416" s="132"/>
      <c r="O416" s="127">
        <v>1</v>
      </c>
      <c r="P416" s="133">
        <v>30</v>
      </c>
      <c r="Q416" s="127">
        <v>3</v>
      </c>
      <c r="R416" s="16">
        <f t="shared" si="187"/>
        <v>90</v>
      </c>
      <c r="S416" s="24" t="s">
        <v>318</v>
      </c>
      <c r="T416" s="135"/>
      <c r="U416" s="136" t="s">
        <v>164</v>
      </c>
      <c r="V416" s="93">
        <f t="shared" si="184"/>
        <v>3</v>
      </c>
      <c r="W416" s="137" t="s">
        <v>211</v>
      </c>
    </row>
    <row r="417" spans="1:23" s="137" customFormat="1" ht="18" customHeight="1" x14ac:dyDescent="0.3">
      <c r="A417" s="128">
        <f t="shared" si="188"/>
        <v>90</v>
      </c>
      <c r="B417" s="143" t="s">
        <v>210</v>
      </c>
      <c r="C417" s="143"/>
      <c r="D417" s="129" t="s">
        <v>198</v>
      </c>
      <c r="E417" s="125" t="s">
        <v>321</v>
      </c>
      <c r="F417" s="130" t="s">
        <v>177</v>
      </c>
      <c r="G417" s="130" t="s">
        <v>16</v>
      </c>
      <c r="H417" s="131" t="s">
        <v>17</v>
      </c>
      <c r="I417" s="131"/>
      <c r="J417" s="132"/>
      <c r="K417" s="131" t="s">
        <v>35</v>
      </c>
      <c r="L417" s="131"/>
      <c r="M417" s="132"/>
      <c r="N417" s="132"/>
      <c r="O417" s="127">
        <v>1</v>
      </c>
      <c r="P417" s="133">
        <v>23</v>
      </c>
      <c r="Q417" s="127">
        <v>2</v>
      </c>
      <c r="R417" s="16">
        <f t="shared" si="187"/>
        <v>46</v>
      </c>
      <c r="S417" s="24" t="s">
        <v>49</v>
      </c>
      <c r="T417" s="135"/>
      <c r="U417" s="136" t="s">
        <v>164</v>
      </c>
      <c r="V417" s="93">
        <f t="shared" si="184"/>
        <v>2</v>
      </c>
      <c r="W417" s="137" t="s">
        <v>211</v>
      </c>
    </row>
    <row r="418" spans="1:23" s="137" customFormat="1" ht="18" customHeight="1" x14ac:dyDescent="0.3">
      <c r="A418" s="128">
        <f t="shared" si="188"/>
        <v>91</v>
      </c>
      <c r="B418" s="143" t="s">
        <v>210</v>
      </c>
      <c r="C418" s="143"/>
      <c r="D418" s="129" t="s">
        <v>198</v>
      </c>
      <c r="E418" s="125" t="s">
        <v>321</v>
      </c>
      <c r="F418" s="130" t="s">
        <v>177</v>
      </c>
      <c r="G418" s="130" t="s">
        <v>26</v>
      </c>
      <c r="H418" s="131" t="s">
        <v>17</v>
      </c>
      <c r="I418" s="131"/>
      <c r="J418" s="132"/>
      <c r="K418" s="131" t="s">
        <v>35</v>
      </c>
      <c r="L418" s="131"/>
      <c r="M418" s="132"/>
      <c r="N418" s="132"/>
      <c r="O418" s="127">
        <v>1</v>
      </c>
      <c r="P418" s="133">
        <v>30</v>
      </c>
      <c r="Q418" s="127">
        <v>3</v>
      </c>
      <c r="R418" s="16">
        <f t="shared" si="187"/>
        <v>90</v>
      </c>
      <c r="S418" s="24" t="s">
        <v>318</v>
      </c>
      <c r="T418" s="135"/>
      <c r="U418" s="136" t="s">
        <v>164</v>
      </c>
      <c r="V418" s="93">
        <f t="shared" si="184"/>
        <v>3</v>
      </c>
      <c r="W418" s="137" t="s">
        <v>211</v>
      </c>
    </row>
    <row r="419" spans="1:23" s="137" customFormat="1" ht="18" customHeight="1" x14ac:dyDescent="0.3">
      <c r="A419" s="128">
        <f t="shared" si="188"/>
        <v>92</v>
      </c>
      <c r="B419" s="143" t="s">
        <v>210</v>
      </c>
      <c r="C419" s="143"/>
      <c r="D419" s="129" t="s">
        <v>198</v>
      </c>
      <c r="E419" s="125" t="s">
        <v>321</v>
      </c>
      <c r="F419" s="130" t="s">
        <v>177</v>
      </c>
      <c r="G419" s="130" t="s">
        <v>18</v>
      </c>
      <c r="H419" s="131" t="s">
        <v>17</v>
      </c>
      <c r="I419" s="131"/>
      <c r="J419" s="132"/>
      <c r="K419" s="131" t="s">
        <v>35</v>
      </c>
      <c r="L419" s="131"/>
      <c r="M419" s="132"/>
      <c r="N419" s="132"/>
      <c r="O419" s="127">
        <v>1</v>
      </c>
      <c r="P419" s="133">
        <v>16</v>
      </c>
      <c r="Q419" s="127">
        <v>1</v>
      </c>
      <c r="R419" s="16">
        <f t="shared" si="187"/>
        <v>16</v>
      </c>
      <c r="S419" s="24" t="s">
        <v>49</v>
      </c>
      <c r="T419" s="135"/>
      <c r="U419" s="136" t="s">
        <v>164</v>
      </c>
      <c r="V419" s="93">
        <f t="shared" si="184"/>
        <v>1</v>
      </c>
      <c r="W419" s="137" t="s">
        <v>211</v>
      </c>
    </row>
    <row r="420" spans="1:23" s="137" customFormat="1" ht="18" customHeight="1" x14ac:dyDescent="0.3">
      <c r="A420" s="128">
        <f t="shared" si="188"/>
        <v>93</v>
      </c>
      <c r="B420" s="143" t="s">
        <v>210</v>
      </c>
      <c r="C420" s="143"/>
      <c r="D420" s="129" t="s">
        <v>198</v>
      </c>
      <c r="E420" s="125" t="s">
        <v>321</v>
      </c>
      <c r="F420" s="130" t="s">
        <v>177</v>
      </c>
      <c r="G420" s="130" t="s">
        <v>16</v>
      </c>
      <c r="H420" s="131" t="s">
        <v>17</v>
      </c>
      <c r="I420" s="131"/>
      <c r="J420" s="132"/>
      <c r="K420" s="131" t="s">
        <v>35</v>
      </c>
      <c r="L420" s="131"/>
      <c r="M420" s="132"/>
      <c r="N420" s="132"/>
      <c r="O420" s="127">
        <v>1</v>
      </c>
      <c r="P420" s="133">
        <v>23</v>
      </c>
      <c r="Q420" s="127">
        <v>2</v>
      </c>
      <c r="R420" s="16">
        <f t="shared" si="187"/>
        <v>46</v>
      </c>
      <c r="S420" s="24" t="s">
        <v>49</v>
      </c>
      <c r="T420" s="135"/>
      <c r="U420" s="136" t="s">
        <v>164</v>
      </c>
      <c r="V420" s="93">
        <f t="shared" si="184"/>
        <v>2</v>
      </c>
      <c r="W420" s="137" t="s">
        <v>211</v>
      </c>
    </row>
    <row r="421" spans="1:23" s="137" customFormat="1" ht="18" customHeight="1" x14ac:dyDescent="0.3">
      <c r="A421" s="128">
        <f t="shared" si="188"/>
        <v>94</v>
      </c>
      <c r="B421" s="143" t="s">
        <v>210</v>
      </c>
      <c r="C421" s="143"/>
      <c r="D421" s="129" t="s">
        <v>198</v>
      </c>
      <c r="E421" s="125" t="s">
        <v>321</v>
      </c>
      <c r="F421" s="130" t="s">
        <v>177</v>
      </c>
      <c r="G421" s="130" t="s">
        <v>31</v>
      </c>
      <c r="H421" s="131" t="s">
        <v>17</v>
      </c>
      <c r="I421" s="131"/>
      <c r="J421" s="132"/>
      <c r="K421" s="131" t="s">
        <v>35</v>
      </c>
      <c r="L421" s="145"/>
      <c r="M421" s="145"/>
      <c r="N421" s="132"/>
      <c r="O421" s="127">
        <v>1</v>
      </c>
      <c r="P421" s="133">
        <v>30</v>
      </c>
      <c r="Q421" s="127">
        <v>1</v>
      </c>
      <c r="R421" s="16">
        <f t="shared" si="187"/>
        <v>30</v>
      </c>
      <c r="S421" s="24" t="s">
        <v>318</v>
      </c>
      <c r="T421" s="135"/>
      <c r="U421" s="136" t="s">
        <v>164</v>
      </c>
      <c r="V421" s="93">
        <f t="shared" si="184"/>
        <v>1</v>
      </c>
      <c r="W421" s="137" t="s">
        <v>211</v>
      </c>
    </row>
    <row r="422" spans="1:23" s="137" customFormat="1" ht="18" customHeight="1" x14ac:dyDescent="0.3">
      <c r="A422" s="128">
        <f t="shared" si="188"/>
        <v>95</v>
      </c>
      <c r="B422" s="143" t="s">
        <v>210</v>
      </c>
      <c r="C422" s="143"/>
      <c r="D422" s="129" t="s">
        <v>198</v>
      </c>
      <c r="E422" s="125" t="s">
        <v>321</v>
      </c>
      <c r="F422" s="130" t="s">
        <v>177</v>
      </c>
      <c r="G422" s="130" t="s">
        <v>16</v>
      </c>
      <c r="H422" s="131" t="s">
        <v>17</v>
      </c>
      <c r="I422" s="131"/>
      <c r="J422" s="132"/>
      <c r="K422" s="131" t="s">
        <v>35</v>
      </c>
      <c r="L422" s="131"/>
      <c r="M422" s="132"/>
      <c r="N422" s="132"/>
      <c r="O422" s="127">
        <v>1</v>
      </c>
      <c r="P422" s="133">
        <v>23</v>
      </c>
      <c r="Q422" s="127">
        <v>2</v>
      </c>
      <c r="R422" s="16">
        <f t="shared" si="187"/>
        <v>46</v>
      </c>
      <c r="S422" s="24" t="s">
        <v>49</v>
      </c>
      <c r="T422" s="135"/>
      <c r="U422" s="136" t="s">
        <v>164</v>
      </c>
      <c r="V422" s="93">
        <f t="shared" si="184"/>
        <v>2</v>
      </c>
      <c r="W422" s="137" t="s">
        <v>211</v>
      </c>
    </row>
    <row r="423" spans="1:23" s="137" customFormat="1" ht="18" customHeight="1" x14ac:dyDescent="0.3">
      <c r="A423" s="128">
        <f t="shared" si="188"/>
        <v>96</v>
      </c>
      <c r="B423" s="143" t="s">
        <v>210</v>
      </c>
      <c r="C423" s="143"/>
      <c r="D423" s="129" t="s">
        <v>198</v>
      </c>
      <c r="E423" s="125" t="s">
        <v>321</v>
      </c>
      <c r="F423" s="130" t="s">
        <v>177</v>
      </c>
      <c r="G423" s="130" t="s">
        <v>27</v>
      </c>
      <c r="H423" s="131" t="s">
        <v>21</v>
      </c>
      <c r="I423" s="131"/>
      <c r="J423" s="132"/>
      <c r="K423" s="131" t="s">
        <v>59</v>
      </c>
      <c r="L423" s="131"/>
      <c r="M423" s="132"/>
      <c r="N423" s="132"/>
      <c r="O423" s="127">
        <v>1</v>
      </c>
      <c r="P423" s="133">
        <v>125</v>
      </c>
      <c r="Q423" s="127">
        <v>1</v>
      </c>
      <c r="R423" s="16">
        <f t="shared" si="187"/>
        <v>125</v>
      </c>
      <c r="S423" s="24" t="s">
        <v>318</v>
      </c>
      <c r="T423" s="135"/>
      <c r="U423" s="136" t="s">
        <v>164</v>
      </c>
      <c r="V423" s="93">
        <f t="shared" ref="V423:V438" si="191">O423*Q423</f>
        <v>1</v>
      </c>
      <c r="W423" s="137" t="s">
        <v>211</v>
      </c>
    </row>
    <row r="424" spans="1:23" s="137" customFormat="1" ht="18" customHeight="1" x14ac:dyDescent="0.3">
      <c r="A424" s="128">
        <f t="shared" si="188"/>
        <v>97</v>
      </c>
      <c r="B424" s="143" t="s">
        <v>210</v>
      </c>
      <c r="C424" s="143"/>
      <c r="D424" s="129" t="s">
        <v>198</v>
      </c>
      <c r="E424" s="125" t="s">
        <v>321</v>
      </c>
      <c r="F424" s="130" t="s">
        <v>177</v>
      </c>
      <c r="G424" s="130" t="s">
        <v>16</v>
      </c>
      <c r="H424" s="131" t="s">
        <v>17</v>
      </c>
      <c r="I424" s="131"/>
      <c r="J424" s="132"/>
      <c r="K424" s="131" t="s">
        <v>35</v>
      </c>
      <c r="L424" s="131"/>
      <c r="M424" s="132"/>
      <c r="N424" s="132"/>
      <c r="O424" s="127">
        <v>1</v>
      </c>
      <c r="P424" s="133">
        <v>23</v>
      </c>
      <c r="Q424" s="127">
        <v>2</v>
      </c>
      <c r="R424" s="16">
        <f t="shared" si="187"/>
        <v>46</v>
      </c>
      <c r="S424" s="24" t="s">
        <v>49</v>
      </c>
      <c r="T424" s="135"/>
      <c r="U424" s="136" t="s">
        <v>164</v>
      </c>
      <c r="V424" s="93">
        <f t="shared" si="191"/>
        <v>2</v>
      </c>
      <c r="W424" s="137" t="s">
        <v>211</v>
      </c>
    </row>
    <row r="425" spans="1:23" s="137" customFormat="1" ht="18" customHeight="1" x14ac:dyDescent="0.3">
      <c r="A425" s="128">
        <f t="shared" si="188"/>
        <v>98</v>
      </c>
      <c r="B425" s="143" t="s">
        <v>210</v>
      </c>
      <c r="C425" s="143"/>
      <c r="D425" s="129" t="s">
        <v>198</v>
      </c>
      <c r="E425" s="125" t="s">
        <v>321</v>
      </c>
      <c r="F425" s="130" t="s">
        <v>177</v>
      </c>
      <c r="G425" s="130" t="s">
        <v>31</v>
      </c>
      <c r="H425" s="131" t="s">
        <v>17</v>
      </c>
      <c r="I425" s="131"/>
      <c r="J425" s="132"/>
      <c r="K425" s="131" t="s">
        <v>35</v>
      </c>
      <c r="L425" s="131"/>
      <c r="M425" s="132"/>
      <c r="N425" s="132"/>
      <c r="O425" s="127">
        <v>1</v>
      </c>
      <c r="P425" s="133">
        <v>30</v>
      </c>
      <c r="Q425" s="127">
        <v>1</v>
      </c>
      <c r="R425" s="16">
        <f t="shared" si="187"/>
        <v>30</v>
      </c>
      <c r="S425" s="24" t="s">
        <v>318</v>
      </c>
      <c r="T425" s="135"/>
      <c r="U425" s="136" t="s">
        <v>164</v>
      </c>
      <c r="V425" s="93">
        <f t="shared" si="191"/>
        <v>1</v>
      </c>
      <c r="W425" s="137" t="s">
        <v>211</v>
      </c>
    </row>
    <row r="426" spans="1:23" s="137" customFormat="1" ht="18" customHeight="1" x14ac:dyDescent="0.3">
      <c r="A426" s="128">
        <f t="shared" si="188"/>
        <v>99</v>
      </c>
      <c r="B426" s="143" t="s">
        <v>210</v>
      </c>
      <c r="C426" s="143"/>
      <c r="D426" s="129" t="s">
        <v>198</v>
      </c>
      <c r="E426" s="125" t="s">
        <v>321</v>
      </c>
      <c r="F426" s="130" t="s">
        <v>177</v>
      </c>
      <c r="G426" s="130" t="s">
        <v>26</v>
      </c>
      <c r="H426" s="131" t="s">
        <v>17</v>
      </c>
      <c r="I426" s="131"/>
      <c r="J426" s="132"/>
      <c r="K426" s="131" t="s">
        <v>35</v>
      </c>
      <c r="L426" s="131"/>
      <c r="M426" s="132"/>
      <c r="N426" s="132"/>
      <c r="O426" s="127">
        <v>1</v>
      </c>
      <c r="P426" s="133">
        <v>30</v>
      </c>
      <c r="Q426" s="127">
        <v>3</v>
      </c>
      <c r="R426" s="16">
        <f t="shared" si="187"/>
        <v>90</v>
      </c>
      <c r="S426" s="24" t="s">
        <v>318</v>
      </c>
      <c r="T426" s="135"/>
      <c r="U426" s="136" t="s">
        <v>164</v>
      </c>
      <c r="V426" s="93">
        <f t="shared" si="191"/>
        <v>3</v>
      </c>
      <c r="W426" s="137" t="s">
        <v>211</v>
      </c>
    </row>
    <row r="427" spans="1:23" s="137" customFormat="1" ht="18" customHeight="1" x14ac:dyDescent="0.3">
      <c r="A427" s="128">
        <f t="shared" si="188"/>
        <v>100</v>
      </c>
      <c r="B427" s="143" t="s">
        <v>210</v>
      </c>
      <c r="C427" s="143"/>
      <c r="D427" s="129" t="s">
        <v>198</v>
      </c>
      <c r="E427" s="125" t="s">
        <v>321</v>
      </c>
      <c r="F427" s="130" t="s">
        <v>177</v>
      </c>
      <c r="G427" s="130" t="s">
        <v>18</v>
      </c>
      <c r="H427" s="131" t="s">
        <v>13</v>
      </c>
      <c r="I427" s="131"/>
      <c r="J427" s="132"/>
      <c r="K427" s="131" t="s">
        <v>29</v>
      </c>
      <c r="L427" s="131"/>
      <c r="M427" s="132"/>
      <c r="N427" s="132"/>
      <c r="O427" s="127">
        <v>1</v>
      </c>
      <c r="P427" s="133">
        <v>14</v>
      </c>
      <c r="Q427" s="127">
        <v>1</v>
      </c>
      <c r="R427" s="16">
        <f t="shared" si="187"/>
        <v>14</v>
      </c>
      <c r="S427" s="24" t="s">
        <v>49</v>
      </c>
      <c r="T427" s="135"/>
      <c r="U427" s="136" t="s">
        <v>164</v>
      </c>
      <c r="V427" s="93">
        <f t="shared" si="191"/>
        <v>1</v>
      </c>
      <c r="W427" s="137" t="s">
        <v>211</v>
      </c>
    </row>
    <row r="428" spans="1:23" s="137" customFormat="1" ht="18" customHeight="1" x14ac:dyDescent="0.3">
      <c r="A428" s="128">
        <f t="shared" si="188"/>
        <v>101</v>
      </c>
      <c r="B428" s="143" t="s">
        <v>210</v>
      </c>
      <c r="C428" s="143"/>
      <c r="D428" s="129" t="s">
        <v>198</v>
      </c>
      <c r="E428" s="125" t="s">
        <v>321</v>
      </c>
      <c r="F428" s="130" t="s">
        <v>177</v>
      </c>
      <c r="G428" s="130" t="s">
        <v>26</v>
      </c>
      <c r="H428" s="131" t="s">
        <v>17</v>
      </c>
      <c r="I428" s="131"/>
      <c r="J428" s="138"/>
      <c r="K428" s="131" t="s">
        <v>35</v>
      </c>
      <c r="L428" s="131"/>
      <c r="M428" s="132"/>
      <c r="N428" s="132"/>
      <c r="O428" s="127">
        <v>1</v>
      </c>
      <c r="P428" s="133">
        <v>30</v>
      </c>
      <c r="Q428" s="127">
        <v>3</v>
      </c>
      <c r="R428" s="16">
        <f t="shared" si="187"/>
        <v>90</v>
      </c>
      <c r="S428" s="24" t="s">
        <v>318</v>
      </c>
      <c r="T428" s="135"/>
      <c r="U428" s="136" t="s">
        <v>164</v>
      </c>
      <c r="V428" s="93">
        <f t="shared" si="191"/>
        <v>3</v>
      </c>
      <c r="W428" s="137" t="s">
        <v>211</v>
      </c>
    </row>
    <row r="429" spans="1:23" s="137" customFormat="1" ht="18" customHeight="1" x14ac:dyDescent="0.3">
      <c r="A429" s="128">
        <f t="shared" si="188"/>
        <v>102</v>
      </c>
      <c r="B429" s="143" t="s">
        <v>210</v>
      </c>
      <c r="C429" s="143"/>
      <c r="D429" s="129" t="s">
        <v>198</v>
      </c>
      <c r="E429" s="125" t="s">
        <v>321</v>
      </c>
      <c r="F429" s="130" t="s">
        <v>177</v>
      </c>
      <c r="G429" s="130" t="s">
        <v>16</v>
      </c>
      <c r="H429" s="131" t="s">
        <v>17</v>
      </c>
      <c r="I429" s="131"/>
      <c r="J429" s="132"/>
      <c r="K429" s="131" t="s">
        <v>35</v>
      </c>
      <c r="L429" s="131"/>
      <c r="M429" s="132"/>
      <c r="N429" s="132"/>
      <c r="O429" s="127">
        <v>1</v>
      </c>
      <c r="P429" s="133">
        <v>23</v>
      </c>
      <c r="Q429" s="127">
        <v>2</v>
      </c>
      <c r="R429" s="16">
        <f t="shared" si="187"/>
        <v>46</v>
      </c>
      <c r="S429" s="24" t="s">
        <v>49</v>
      </c>
      <c r="T429" s="135"/>
      <c r="U429" s="136" t="s">
        <v>164</v>
      </c>
      <c r="V429" s="93">
        <f t="shared" si="191"/>
        <v>2</v>
      </c>
      <c r="W429" s="137" t="s">
        <v>211</v>
      </c>
    </row>
    <row r="430" spans="1:23" s="137" customFormat="1" ht="18" customHeight="1" x14ac:dyDescent="0.3">
      <c r="A430" s="128">
        <f t="shared" si="188"/>
        <v>103</v>
      </c>
      <c r="B430" s="143" t="s">
        <v>210</v>
      </c>
      <c r="C430" s="143"/>
      <c r="D430" s="129" t="s">
        <v>198</v>
      </c>
      <c r="E430" s="125" t="s">
        <v>321</v>
      </c>
      <c r="F430" s="130" t="s">
        <v>177</v>
      </c>
      <c r="G430" s="130" t="s">
        <v>18</v>
      </c>
      <c r="H430" s="131" t="s">
        <v>13</v>
      </c>
      <c r="I430" s="131"/>
      <c r="J430" s="138"/>
      <c r="K430" s="131" t="s">
        <v>29</v>
      </c>
      <c r="L430" s="131"/>
      <c r="M430" s="132"/>
      <c r="N430" s="132"/>
      <c r="O430" s="127">
        <v>1</v>
      </c>
      <c r="P430" s="133">
        <v>14</v>
      </c>
      <c r="Q430" s="127">
        <v>1</v>
      </c>
      <c r="R430" s="16">
        <f t="shared" si="187"/>
        <v>14</v>
      </c>
      <c r="S430" s="24" t="s">
        <v>49</v>
      </c>
      <c r="T430" s="135"/>
      <c r="U430" s="136" t="s">
        <v>164</v>
      </c>
      <c r="V430" s="93">
        <f t="shared" si="191"/>
        <v>1</v>
      </c>
      <c r="W430" s="137" t="s">
        <v>211</v>
      </c>
    </row>
    <row r="431" spans="1:23" s="137" customFormat="1" ht="18" customHeight="1" x14ac:dyDescent="0.3">
      <c r="A431" s="128">
        <f t="shared" si="188"/>
        <v>104</v>
      </c>
      <c r="B431" s="143" t="s">
        <v>210</v>
      </c>
      <c r="C431" s="143"/>
      <c r="D431" s="129" t="s">
        <v>198</v>
      </c>
      <c r="E431" s="125" t="s">
        <v>321</v>
      </c>
      <c r="F431" s="130" t="s">
        <v>177</v>
      </c>
      <c r="G431" s="130" t="s">
        <v>16</v>
      </c>
      <c r="H431" s="131" t="s">
        <v>17</v>
      </c>
      <c r="I431" s="131"/>
      <c r="J431" s="132"/>
      <c r="K431" s="131" t="s">
        <v>35</v>
      </c>
      <c r="L431" s="131"/>
      <c r="M431" s="132"/>
      <c r="N431" s="132"/>
      <c r="O431" s="127">
        <v>1</v>
      </c>
      <c r="P431" s="133">
        <v>23</v>
      </c>
      <c r="Q431" s="127">
        <v>2</v>
      </c>
      <c r="R431" s="16">
        <f t="shared" si="187"/>
        <v>46</v>
      </c>
      <c r="S431" s="24" t="s">
        <v>49</v>
      </c>
      <c r="T431" s="135"/>
      <c r="U431" s="136" t="s">
        <v>164</v>
      </c>
      <c r="V431" s="93">
        <f t="shared" si="191"/>
        <v>2</v>
      </c>
      <c r="W431" s="137" t="s">
        <v>211</v>
      </c>
    </row>
    <row r="432" spans="1:23" s="137" customFormat="1" ht="18" customHeight="1" x14ac:dyDescent="0.3">
      <c r="A432" s="128">
        <f t="shared" si="188"/>
        <v>105</v>
      </c>
      <c r="B432" s="143" t="s">
        <v>210</v>
      </c>
      <c r="C432" s="143"/>
      <c r="D432" s="129" t="s">
        <v>198</v>
      </c>
      <c r="E432" s="125" t="s">
        <v>321</v>
      </c>
      <c r="F432" s="130" t="s">
        <v>177</v>
      </c>
      <c r="G432" s="130" t="s">
        <v>15</v>
      </c>
      <c r="H432" s="131">
        <v>0.25</v>
      </c>
      <c r="I432" s="131">
        <v>0.25</v>
      </c>
      <c r="J432" s="132">
        <f t="shared" ref="J432" si="192">H432*I432</f>
        <v>6.25E-2</v>
      </c>
      <c r="K432" s="131">
        <v>0.3</v>
      </c>
      <c r="L432" s="131">
        <v>0.3</v>
      </c>
      <c r="M432" s="132">
        <f t="shared" ref="M432" si="193">K432*L432</f>
        <v>0.09</v>
      </c>
      <c r="N432" s="132"/>
      <c r="O432" s="127">
        <v>1</v>
      </c>
      <c r="P432" s="133">
        <v>46</v>
      </c>
      <c r="Q432" s="127">
        <v>1</v>
      </c>
      <c r="R432" s="16">
        <f t="shared" si="187"/>
        <v>46</v>
      </c>
      <c r="S432" s="24" t="s">
        <v>49</v>
      </c>
      <c r="T432" s="135"/>
      <c r="U432" s="136" t="s">
        <v>164</v>
      </c>
      <c r="V432" s="93">
        <f t="shared" si="191"/>
        <v>1</v>
      </c>
      <c r="W432" s="137" t="s">
        <v>211</v>
      </c>
    </row>
    <row r="433" spans="1:23" s="137" customFormat="1" ht="18" customHeight="1" x14ac:dyDescent="0.3">
      <c r="A433" s="128">
        <f t="shared" si="188"/>
        <v>106</v>
      </c>
      <c r="B433" s="143" t="s">
        <v>210</v>
      </c>
      <c r="C433" s="143"/>
      <c r="D433" s="129" t="s">
        <v>198</v>
      </c>
      <c r="E433" s="125" t="s">
        <v>321</v>
      </c>
      <c r="F433" s="130" t="s">
        <v>177</v>
      </c>
      <c r="G433" s="130" t="s">
        <v>27</v>
      </c>
      <c r="H433" s="131" t="s">
        <v>21</v>
      </c>
      <c r="I433" s="131"/>
      <c r="J433" s="132"/>
      <c r="K433" s="131" t="s">
        <v>59</v>
      </c>
      <c r="L433" s="145"/>
      <c r="M433" s="145"/>
      <c r="N433" s="132"/>
      <c r="O433" s="127">
        <v>1</v>
      </c>
      <c r="P433" s="133">
        <v>125</v>
      </c>
      <c r="Q433" s="127">
        <v>1</v>
      </c>
      <c r="R433" s="16">
        <f t="shared" si="187"/>
        <v>125</v>
      </c>
      <c r="S433" s="24" t="s">
        <v>318</v>
      </c>
      <c r="T433" s="135"/>
      <c r="U433" s="136" t="s">
        <v>164</v>
      </c>
      <c r="V433" s="93">
        <f t="shared" si="191"/>
        <v>1</v>
      </c>
      <c r="W433" s="137" t="s">
        <v>211</v>
      </c>
    </row>
    <row r="434" spans="1:23" s="137" customFormat="1" ht="18" customHeight="1" x14ac:dyDescent="0.3">
      <c r="A434" s="128">
        <f t="shared" si="188"/>
        <v>107</v>
      </c>
      <c r="B434" s="143" t="s">
        <v>210</v>
      </c>
      <c r="C434" s="143"/>
      <c r="D434" s="129" t="s">
        <v>198</v>
      </c>
      <c r="E434" s="125" t="s">
        <v>321</v>
      </c>
      <c r="F434" s="130" t="s">
        <v>177</v>
      </c>
      <c r="G434" s="130" t="s">
        <v>27</v>
      </c>
      <c r="H434" s="131" t="s">
        <v>35</v>
      </c>
      <c r="I434" s="131"/>
      <c r="J434" s="132"/>
      <c r="K434" s="131" t="s">
        <v>81</v>
      </c>
      <c r="L434" s="131"/>
      <c r="M434" s="132"/>
      <c r="N434" s="132"/>
      <c r="O434" s="127">
        <v>1</v>
      </c>
      <c r="P434" s="133">
        <v>125</v>
      </c>
      <c r="Q434" s="127">
        <v>1</v>
      </c>
      <c r="R434" s="16">
        <f t="shared" si="187"/>
        <v>125</v>
      </c>
      <c r="S434" s="24" t="s">
        <v>318</v>
      </c>
      <c r="T434" s="135"/>
      <c r="U434" s="136" t="s">
        <v>164</v>
      </c>
      <c r="V434" s="93">
        <f t="shared" si="191"/>
        <v>1</v>
      </c>
      <c r="W434" s="137" t="s">
        <v>211</v>
      </c>
    </row>
    <row r="435" spans="1:23" s="137" customFormat="1" ht="18" customHeight="1" x14ac:dyDescent="0.3">
      <c r="A435" s="128">
        <f t="shared" si="188"/>
        <v>108</v>
      </c>
      <c r="B435" s="143" t="s">
        <v>210</v>
      </c>
      <c r="C435" s="143"/>
      <c r="D435" s="129" t="s">
        <v>198</v>
      </c>
      <c r="E435" s="125" t="s">
        <v>321</v>
      </c>
      <c r="F435" s="130" t="s">
        <v>177</v>
      </c>
      <c r="G435" s="130" t="s">
        <v>27</v>
      </c>
      <c r="H435" s="131" t="s">
        <v>35</v>
      </c>
      <c r="I435" s="131"/>
      <c r="J435" s="138"/>
      <c r="K435" s="131" t="s">
        <v>81</v>
      </c>
      <c r="L435" s="131"/>
      <c r="M435" s="132"/>
      <c r="N435" s="132"/>
      <c r="O435" s="127">
        <v>1</v>
      </c>
      <c r="P435" s="133">
        <v>125</v>
      </c>
      <c r="Q435" s="127">
        <v>1</v>
      </c>
      <c r="R435" s="16">
        <f t="shared" si="187"/>
        <v>125</v>
      </c>
      <c r="S435" s="24" t="s">
        <v>318</v>
      </c>
      <c r="T435" s="135"/>
      <c r="U435" s="136" t="s">
        <v>164</v>
      </c>
      <c r="V435" s="93">
        <f t="shared" si="191"/>
        <v>1</v>
      </c>
      <c r="W435" s="137" t="s">
        <v>211</v>
      </c>
    </row>
    <row r="436" spans="1:23" s="137" customFormat="1" ht="18" customHeight="1" x14ac:dyDescent="0.3">
      <c r="A436" s="128">
        <f t="shared" si="188"/>
        <v>109</v>
      </c>
      <c r="B436" s="143" t="s">
        <v>210</v>
      </c>
      <c r="C436" s="143"/>
      <c r="D436" s="129" t="s">
        <v>198</v>
      </c>
      <c r="E436" s="125" t="s">
        <v>321</v>
      </c>
      <c r="F436" s="130" t="s">
        <v>177</v>
      </c>
      <c r="G436" s="130" t="s">
        <v>16</v>
      </c>
      <c r="H436" s="131" t="s">
        <v>17</v>
      </c>
      <c r="I436" s="131"/>
      <c r="J436" s="132"/>
      <c r="K436" s="131" t="s">
        <v>35</v>
      </c>
      <c r="L436" s="131"/>
      <c r="M436" s="132"/>
      <c r="N436" s="132"/>
      <c r="O436" s="127">
        <v>1</v>
      </c>
      <c r="P436" s="133">
        <v>23</v>
      </c>
      <c r="Q436" s="127">
        <v>2</v>
      </c>
      <c r="R436" s="16">
        <f t="shared" si="187"/>
        <v>46</v>
      </c>
      <c r="S436" s="24" t="s">
        <v>49</v>
      </c>
      <c r="T436" s="135"/>
      <c r="U436" s="136" t="s">
        <v>164</v>
      </c>
      <c r="V436" s="93">
        <f t="shared" si="191"/>
        <v>2</v>
      </c>
      <c r="W436" s="137" t="s">
        <v>211</v>
      </c>
    </row>
    <row r="437" spans="1:23" s="137" customFormat="1" ht="18" customHeight="1" x14ac:dyDescent="0.3">
      <c r="A437" s="128">
        <f t="shared" si="188"/>
        <v>110</v>
      </c>
      <c r="B437" s="143" t="s">
        <v>210</v>
      </c>
      <c r="C437" s="143"/>
      <c r="D437" s="129" t="s">
        <v>198</v>
      </c>
      <c r="E437" s="125" t="s">
        <v>321</v>
      </c>
      <c r="F437" s="130" t="s">
        <v>177</v>
      </c>
      <c r="G437" s="130" t="s">
        <v>26</v>
      </c>
      <c r="H437" s="131" t="s">
        <v>17</v>
      </c>
      <c r="I437" s="131"/>
      <c r="J437" s="138"/>
      <c r="K437" s="131" t="s">
        <v>35</v>
      </c>
      <c r="L437" s="131"/>
      <c r="M437" s="132"/>
      <c r="N437" s="132"/>
      <c r="O437" s="127">
        <v>1</v>
      </c>
      <c r="P437" s="133">
        <v>30</v>
      </c>
      <c r="Q437" s="127">
        <v>3</v>
      </c>
      <c r="R437" s="16">
        <f t="shared" si="187"/>
        <v>90</v>
      </c>
      <c r="S437" s="24" t="s">
        <v>318</v>
      </c>
      <c r="T437" s="135"/>
      <c r="U437" s="136" t="s">
        <v>164</v>
      </c>
      <c r="V437" s="93">
        <f t="shared" si="191"/>
        <v>3</v>
      </c>
      <c r="W437" s="137" t="s">
        <v>211</v>
      </c>
    </row>
    <row r="438" spans="1:23" s="137" customFormat="1" ht="18" customHeight="1" x14ac:dyDescent="0.3">
      <c r="A438" s="128">
        <f t="shared" si="188"/>
        <v>111</v>
      </c>
      <c r="B438" s="143" t="s">
        <v>210</v>
      </c>
      <c r="C438" s="143"/>
      <c r="D438" s="129" t="s">
        <v>198</v>
      </c>
      <c r="E438" s="125" t="s">
        <v>321</v>
      </c>
      <c r="F438" s="130" t="s">
        <v>177</v>
      </c>
      <c r="G438" s="130" t="s">
        <v>18</v>
      </c>
      <c r="H438" s="131" t="s">
        <v>13</v>
      </c>
      <c r="I438" s="131"/>
      <c r="J438" s="132"/>
      <c r="K438" s="131" t="s">
        <v>29</v>
      </c>
      <c r="L438" s="131"/>
      <c r="M438" s="132"/>
      <c r="N438" s="132"/>
      <c r="O438" s="127">
        <v>1</v>
      </c>
      <c r="P438" s="133">
        <v>14</v>
      </c>
      <c r="Q438" s="127">
        <v>1</v>
      </c>
      <c r="R438" s="16">
        <f t="shared" si="187"/>
        <v>14</v>
      </c>
      <c r="S438" s="24" t="s">
        <v>49</v>
      </c>
      <c r="T438" s="135"/>
      <c r="U438" s="136" t="s">
        <v>164</v>
      </c>
      <c r="V438" s="93">
        <f t="shared" si="191"/>
        <v>1</v>
      </c>
      <c r="W438" s="137" t="s">
        <v>211</v>
      </c>
    </row>
    <row r="439" spans="1:23" ht="18" customHeight="1" x14ac:dyDescent="0.3">
      <c r="A439" s="105"/>
      <c r="B439" s="105"/>
      <c r="C439" s="119"/>
      <c r="D439" s="104"/>
      <c r="E439" s="103"/>
      <c r="F439" s="113"/>
      <c r="G439" s="103"/>
      <c r="H439" s="104"/>
      <c r="I439" s="105"/>
      <c r="J439" s="105"/>
      <c r="K439" s="104"/>
      <c r="L439" s="105"/>
      <c r="M439" s="105"/>
      <c r="N439" s="105"/>
    </row>
    <row r="440" spans="1:23" ht="18" customHeight="1" x14ac:dyDescent="0.3">
      <c r="A440" s="105"/>
      <c r="B440" s="105"/>
      <c r="C440" s="119"/>
      <c r="D440" s="104"/>
      <c r="E440" s="103"/>
      <c r="F440" s="113"/>
      <c r="G440" s="103"/>
      <c r="H440" s="104"/>
      <c r="I440" s="105"/>
      <c r="J440" s="105"/>
      <c r="K440" s="104"/>
      <c r="L440" s="105"/>
      <c r="M440" s="105"/>
      <c r="N440" s="105"/>
    </row>
    <row r="441" spans="1:23" ht="18" customHeight="1" x14ac:dyDescent="0.3">
      <c r="A441" s="105"/>
      <c r="B441" s="105"/>
      <c r="C441" s="119"/>
      <c r="D441" s="104"/>
      <c r="E441" s="103"/>
      <c r="F441" s="113"/>
      <c r="G441" s="103"/>
      <c r="H441" s="104"/>
      <c r="I441" s="105"/>
      <c r="J441" s="105"/>
      <c r="K441" s="104"/>
      <c r="L441" s="105"/>
      <c r="M441" s="105"/>
      <c r="N441" s="105"/>
    </row>
    <row r="442" spans="1:23" ht="18" customHeight="1" x14ac:dyDescent="0.3">
      <c r="A442" s="115" t="s">
        <v>68</v>
      </c>
      <c r="B442" s="120"/>
      <c r="C442" s="121"/>
      <c r="D442" s="104"/>
      <c r="E442" s="103"/>
      <c r="F442" s="113"/>
      <c r="G442" s="103"/>
      <c r="H442" s="104"/>
      <c r="I442" s="105"/>
      <c r="J442" s="105"/>
      <c r="K442" s="104"/>
      <c r="L442" s="105"/>
      <c r="M442" s="105"/>
      <c r="N442" s="105"/>
      <c r="U442" s="31" t="s">
        <v>53</v>
      </c>
    </row>
    <row r="443" spans="1:23" ht="18" customHeight="1" x14ac:dyDescent="0.3">
      <c r="A443" s="91">
        <v>1</v>
      </c>
      <c r="B443" s="117" t="s">
        <v>69</v>
      </c>
      <c r="C443" s="122">
        <v>1</v>
      </c>
      <c r="D443" s="91" t="s">
        <v>67</v>
      </c>
      <c r="E443" s="123" t="s">
        <v>70</v>
      </c>
      <c r="F443" s="101" t="s">
        <v>72</v>
      </c>
      <c r="G443" s="101" t="s">
        <v>27</v>
      </c>
      <c r="H443" s="102" t="s">
        <v>29</v>
      </c>
      <c r="I443" s="102"/>
      <c r="J443" s="75"/>
      <c r="K443" s="102" t="s">
        <v>21</v>
      </c>
      <c r="L443" s="102"/>
      <c r="M443" s="75"/>
      <c r="N443" s="75"/>
      <c r="O443" s="23">
        <v>1</v>
      </c>
      <c r="P443" s="21"/>
      <c r="Q443" s="23">
        <v>6</v>
      </c>
      <c r="R443" s="16">
        <f>O443*P443*Q443</f>
        <v>0</v>
      </c>
      <c r="S443" s="24" t="s">
        <v>51</v>
      </c>
      <c r="T443" s="98" t="s">
        <v>69</v>
      </c>
      <c r="U443" s="31" t="s">
        <v>53</v>
      </c>
      <c r="V443" s="85">
        <f>O443*Q443</f>
        <v>6</v>
      </c>
    </row>
    <row r="444" spans="1:23" ht="18" customHeight="1" x14ac:dyDescent="0.3">
      <c r="A444" s="91">
        <f t="shared" ref="A444:A451" si="194">A443+1</f>
        <v>2</v>
      </c>
      <c r="B444" s="117" t="s">
        <v>69</v>
      </c>
      <c r="C444" s="122">
        <v>2</v>
      </c>
      <c r="D444" s="91" t="s">
        <v>67</v>
      </c>
      <c r="E444" s="123" t="s">
        <v>70</v>
      </c>
      <c r="F444" s="101" t="s">
        <v>72</v>
      </c>
      <c r="G444" s="101" t="s">
        <v>16</v>
      </c>
      <c r="H444" s="102" t="s">
        <v>17</v>
      </c>
      <c r="I444" s="102"/>
      <c r="J444" s="75"/>
      <c r="K444" s="102" t="s">
        <v>35</v>
      </c>
      <c r="L444" s="102"/>
      <c r="M444" s="75"/>
      <c r="N444" s="75"/>
      <c r="O444" s="23">
        <v>1</v>
      </c>
      <c r="P444" s="21"/>
      <c r="Q444" s="23">
        <v>2</v>
      </c>
      <c r="R444" s="16">
        <f t="shared" ref="R444:R451" si="195">O444*P444*Q444</f>
        <v>0</v>
      </c>
      <c r="S444" s="24" t="s">
        <v>48</v>
      </c>
      <c r="T444" s="90"/>
      <c r="U444" s="31" t="s">
        <v>53</v>
      </c>
      <c r="V444" s="85">
        <f t="shared" ref="V444:V451" si="196">O444*Q444</f>
        <v>2</v>
      </c>
    </row>
    <row r="445" spans="1:23" ht="18" customHeight="1" x14ac:dyDescent="0.3">
      <c r="A445" s="91">
        <f t="shared" si="194"/>
        <v>3</v>
      </c>
      <c r="B445" s="117" t="s">
        <v>69</v>
      </c>
      <c r="C445" s="122">
        <v>3</v>
      </c>
      <c r="D445" s="91" t="s">
        <v>67</v>
      </c>
      <c r="E445" s="123" t="s">
        <v>70</v>
      </c>
      <c r="F445" s="101" t="s">
        <v>72</v>
      </c>
      <c r="G445" s="101" t="s">
        <v>18</v>
      </c>
      <c r="H445" s="102" t="s">
        <v>17</v>
      </c>
      <c r="I445" s="102"/>
      <c r="J445" s="74"/>
      <c r="K445" s="102" t="s">
        <v>35</v>
      </c>
      <c r="L445" s="102"/>
      <c r="M445" s="75"/>
      <c r="N445" s="75"/>
      <c r="O445" s="23">
        <v>1</v>
      </c>
      <c r="P445" s="21"/>
      <c r="Q445" s="23">
        <v>1</v>
      </c>
      <c r="R445" s="16">
        <f t="shared" si="195"/>
        <v>0</v>
      </c>
      <c r="S445" s="24" t="s">
        <v>50</v>
      </c>
      <c r="T445" s="90"/>
      <c r="U445" s="31" t="s">
        <v>53</v>
      </c>
      <c r="V445" s="85">
        <f t="shared" si="196"/>
        <v>1</v>
      </c>
    </row>
    <row r="446" spans="1:23" ht="18" customHeight="1" x14ac:dyDescent="0.3">
      <c r="A446" s="91">
        <f t="shared" si="194"/>
        <v>4</v>
      </c>
      <c r="B446" s="117" t="s">
        <v>69</v>
      </c>
      <c r="C446" s="122">
        <v>4</v>
      </c>
      <c r="D446" s="91" t="s">
        <v>67</v>
      </c>
      <c r="E446" s="123" t="s">
        <v>70</v>
      </c>
      <c r="F446" s="101" t="s">
        <v>72</v>
      </c>
      <c r="G446" s="101" t="s">
        <v>26</v>
      </c>
      <c r="H446" s="102" t="s">
        <v>13</v>
      </c>
      <c r="I446" s="102"/>
      <c r="J446" s="75"/>
      <c r="K446" s="102" t="s">
        <v>29</v>
      </c>
      <c r="L446" s="102"/>
      <c r="M446" s="75"/>
      <c r="N446" s="75"/>
      <c r="O446" s="23">
        <v>1</v>
      </c>
      <c r="P446" s="21"/>
      <c r="Q446" s="23">
        <v>2</v>
      </c>
      <c r="R446" s="16">
        <f t="shared" si="195"/>
        <v>0</v>
      </c>
      <c r="S446" s="24" t="s">
        <v>51</v>
      </c>
      <c r="T446" s="90"/>
      <c r="U446" s="31" t="s">
        <v>53</v>
      </c>
      <c r="V446" s="85">
        <f t="shared" si="196"/>
        <v>2</v>
      </c>
    </row>
    <row r="447" spans="1:23" ht="18" customHeight="1" x14ac:dyDescent="0.3">
      <c r="A447" s="91">
        <f t="shared" si="194"/>
        <v>5</v>
      </c>
      <c r="B447" s="117" t="s">
        <v>69</v>
      </c>
      <c r="C447" s="122">
        <v>5</v>
      </c>
      <c r="D447" s="91" t="s">
        <v>67</v>
      </c>
      <c r="E447" s="123" t="s">
        <v>70</v>
      </c>
      <c r="F447" s="101" t="s">
        <v>72</v>
      </c>
      <c r="G447" s="101" t="s">
        <v>15</v>
      </c>
      <c r="H447" s="124">
        <v>0.2</v>
      </c>
      <c r="I447" s="124">
        <v>0.2</v>
      </c>
      <c r="J447" s="75">
        <f>H447*I447</f>
        <v>4.0000000000000008E-2</v>
      </c>
      <c r="K447" s="102"/>
      <c r="L447" s="102"/>
      <c r="M447" s="75"/>
      <c r="N447" s="75"/>
      <c r="O447" s="126">
        <v>2</v>
      </c>
      <c r="P447" s="21"/>
      <c r="Q447" s="126">
        <v>1</v>
      </c>
      <c r="R447" s="16">
        <f t="shared" si="195"/>
        <v>0</v>
      </c>
      <c r="S447" s="24" t="s">
        <v>49</v>
      </c>
      <c r="T447" s="90"/>
      <c r="U447" s="31" t="s">
        <v>53</v>
      </c>
      <c r="V447" s="85">
        <f t="shared" si="196"/>
        <v>2</v>
      </c>
    </row>
    <row r="448" spans="1:23" ht="18" customHeight="1" x14ac:dyDescent="0.3">
      <c r="A448" s="91">
        <f t="shared" si="194"/>
        <v>6</v>
      </c>
      <c r="B448" s="117" t="s">
        <v>69</v>
      </c>
      <c r="C448" s="122">
        <v>5</v>
      </c>
      <c r="D448" s="91" t="s">
        <v>67</v>
      </c>
      <c r="E448" s="123" t="s">
        <v>70</v>
      </c>
      <c r="F448" s="101" t="s">
        <v>72</v>
      </c>
      <c r="G448" s="101" t="s">
        <v>28</v>
      </c>
      <c r="H448" s="102"/>
      <c r="I448" s="102"/>
      <c r="J448" s="75"/>
      <c r="K448" s="124">
        <v>0.4</v>
      </c>
      <c r="L448" s="124">
        <v>0.4</v>
      </c>
      <c r="M448" s="75">
        <f>K448*L448</f>
        <v>0.16000000000000003</v>
      </c>
      <c r="N448" s="75">
        <f>M448-(J447*Q447)</f>
        <v>0.12000000000000002</v>
      </c>
      <c r="O448" s="126">
        <v>2</v>
      </c>
      <c r="P448" s="21">
        <v>150</v>
      </c>
      <c r="Q448" s="126">
        <v>1</v>
      </c>
      <c r="R448" s="16">
        <f t="shared" si="195"/>
        <v>300</v>
      </c>
      <c r="S448" s="24" t="s">
        <v>49</v>
      </c>
      <c r="T448" s="90"/>
      <c r="U448" s="31" t="s">
        <v>53</v>
      </c>
      <c r="V448" s="85">
        <f t="shared" si="196"/>
        <v>2</v>
      </c>
    </row>
    <row r="449" spans="1:22" ht="18" customHeight="1" x14ac:dyDescent="0.3">
      <c r="A449" s="91">
        <f t="shared" si="194"/>
        <v>7</v>
      </c>
      <c r="B449" s="117" t="s">
        <v>69</v>
      </c>
      <c r="C449" s="122">
        <v>6</v>
      </c>
      <c r="D449" s="91" t="s">
        <v>67</v>
      </c>
      <c r="E449" s="123" t="s">
        <v>70</v>
      </c>
      <c r="F449" s="101" t="s">
        <v>72</v>
      </c>
      <c r="G449" s="101" t="s">
        <v>27</v>
      </c>
      <c r="H449" s="102" t="s">
        <v>13</v>
      </c>
      <c r="I449" s="102"/>
      <c r="J449" s="77"/>
      <c r="K449" s="102" t="s">
        <v>29</v>
      </c>
      <c r="L449" s="102"/>
      <c r="M449" s="75"/>
      <c r="N449" s="75"/>
      <c r="O449" s="23">
        <v>2</v>
      </c>
      <c r="P449" s="21"/>
      <c r="Q449" s="23">
        <v>1</v>
      </c>
      <c r="R449" s="16">
        <f t="shared" si="195"/>
        <v>0</v>
      </c>
      <c r="S449" s="24" t="s">
        <v>51</v>
      </c>
      <c r="T449" s="90"/>
      <c r="U449" s="31" t="s">
        <v>53</v>
      </c>
      <c r="V449" s="85">
        <f t="shared" si="196"/>
        <v>2</v>
      </c>
    </row>
    <row r="450" spans="1:22" ht="18" customHeight="1" x14ac:dyDescent="0.3">
      <c r="A450" s="91">
        <f t="shared" si="194"/>
        <v>8</v>
      </c>
      <c r="B450" s="117" t="s">
        <v>69</v>
      </c>
      <c r="C450" s="122">
        <v>7</v>
      </c>
      <c r="D450" s="91" t="s">
        <v>67</v>
      </c>
      <c r="E450" s="123" t="s">
        <v>70</v>
      </c>
      <c r="F450" s="101" t="s">
        <v>72</v>
      </c>
      <c r="G450" s="101" t="s">
        <v>16</v>
      </c>
      <c r="H450" s="124" t="s">
        <v>17</v>
      </c>
      <c r="I450" s="102"/>
      <c r="J450" s="74">
        <v>4.4156249999999994E-3</v>
      </c>
      <c r="K450" s="102"/>
      <c r="L450" s="102"/>
      <c r="M450" s="75"/>
      <c r="N450" s="75"/>
      <c r="O450" s="126">
        <v>2</v>
      </c>
      <c r="P450" s="21"/>
      <c r="Q450" s="126">
        <v>2</v>
      </c>
      <c r="R450" s="16">
        <f t="shared" si="195"/>
        <v>0</v>
      </c>
      <c r="S450" s="24" t="s">
        <v>109</v>
      </c>
      <c r="T450" s="90"/>
      <c r="U450" s="31" t="s">
        <v>53</v>
      </c>
      <c r="V450" s="85">
        <f t="shared" si="196"/>
        <v>4</v>
      </c>
    </row>
    <row r="451" spans="1:22" ht="18" customHeight="1" x14ac:dyDescent="0.3">
      <c r="A451" s="91">
        <f t="shared" si="194"/>
        <v>9</v>
      </c>
      <c r="B451" s="117" t="s">
        <v>69</v>
      </c>
      <c r="C451" s="122">
        <v>5</v>
      </c>
      <c r="D451" s="91" t="s">
        <v>67</v>
      </c>
      <c r="E451" s="123" t="s">
        <v>70</v>
      </c>
      <c r="F451" s="101" t="s">
        <v>72</v>
      </c>
      <c r="G451" s="101" t="s">
        <v>28</v>
      </c>
      <c r="H451" s="102"/>
      <c r="I451" s="102"/>
      <c r="J451" s="75"/>
      <c r="K451" s="124">
        <v>0.3</v>
      </c>
      <c r="L451" s="124">
        <v>0.5</v>
      </c>
      <c r="M451" s="75">
        <f>K451*L451</f>
        <v>0.15</v>
      </c>
      <c r="N451" s="75">
        <f>M451-(J450*Q450)</f>
        <v>0.14116875000000001</v>
      </c>
      <c r="O451" s="126">
        <v>2</v>
      </c>
      <c r="P451" s="21">
        <v>150</v>
      </c>
      <c r="Q451" s="126">
        <v>1</v>
      </c>
      <c r="R451" s="16">
        <f t="shared" si="195"/>
        <v>300</v>
      </c>
      <c r="S451" s="24" t="s">
        <v>49</v>
      </c>
      <c r="T451" s="90"/>
      <c r="U451" s="31" t="s">
        <v>53</v>
      </c>
      <c r="V451" s="85">
        <f t="shared" si="196"/>
        <v>2</v>
      </c>
    </row>
    <row r="452" spans="1:22" ht="18" customHeight="1" x14ac:dyDescent="0.3">
      <c r="A452" s="105"/>
      <c r="B452" s="105"/>
      <c r="C452" s="119"/>
      <c r="D452" s="104"/>
      <c r="E452" s="103"/>
      <c r="F452" s="113"/>
      <c r="G452" s="103"/>
      <c r="H452" s="104"/>
      <c r="I452" s="105"/>
      <c r="J452" s="105"/>
      <c r="K452" s="104"/>
      <c r="L452" s="105"/>
      <c r="M452" s="105"/>
      <c r="N452" s="105"/>
      <c r="U452" s="31" t="s">
        <v>53</v>
      </c>
    </row>
    <row r="453" spans="1:22" ht="18" customHeight="1" x14ac:dyDescent="0.3">
      <c r="A453" s="115" t="s">
        <v>68</v>
      </c>
      <c r="B453" s="120"/>
      <c r="C453" s="121"/>
      <c r="D453" s="104"/>
      <c r="E453" s="103"/>
      <c r="F453" s="113"/>
      <c r="G453" s="103"/>
      <c r="H453" s="104"/>
      <c r="I453" s="105"/>
      <c r="J453" s="105"/>
      <c r="K453" s="104"/>
      <c r="L453" s="105"/>
      <c r="M453" s="105"/>
      <c r="N453" s="105"/>
      <c r="U453" s="31" t="s">
        <v>53</v>
      </c>
    </row>
    <row r="454" spans="1:22" s="105" customFormat="1" ht="18" customHeight="1" x14ac:dyDescent="0.3">
      <c r="A454" s="91">
        <v>1</v>
      </c>
      <c r="B454" s="117" t="s">
        <v>73</v>
      </c>
      <c r="C454" s="122">
        <v>1</v>
      </c>
      <c r="D454" s="91" t="s">
        <v>65</v>
      </c>
      <c r="E454" s="123" t="s">
        <v>71</v>
      </c>
      <c r="F454" s="101" t="s">
        <v>66</v>
      </c>
      <c r="G454" s="101" t="s">
        <v>32</v>
      </c>
      <c r="H454" s="102"/>
      <c r="I454" s="102"/>
      <c r="J454" s="75"/>
      <c r="K454" s="102">
        <v>0.08</v>
      </c>
      <c r="L454" s="102">
        <v>0.08</v>
      </c>
      <c r="M454" s="75">
        <f>K454*L454</f>
        <v>6.4000000000000003E-3</v>
      </c>
      <c r="N454" s="75"/>
      <c r="O454" s="111">
        <v>1</v>
      </c>
      <c r="P454" s="139"/>
      <c r="Q454" s="111">
        <v>1</v>
      </c>
      <c r="R454" s="140">
        <f t="shared" ref="R454:R483" si="197">O454*P454*Q454</f>
        <v>0</v>
      </c>
      <c r="S454" s="141" t="s">
        <v>49</v>
      </c>
      <c r="T454" s="149" t="s">
        <v>73</v>
      </c>
      <c r="U454" s="142" t="s">
        <v>53</v>
      </c>
      <c r="V454" s="150">
        <f>O454*Q454</f>
        <v>1</v>
      </c>
    </row>
    <row r="455" spans="1:22" s="105" customFormat="1" ht="18" customHeight="1" x14ac:dyDescent="0.3">
      <c r="A455" s="91">
        <f t="shared" ref="A455:A483" si="198">A454+1</f>
        <v>2</v>
      </c>
      <c r="B455" s="117" t="s">
        <v>73</v>
      </c>
      <c r="C455" s="122">
        <v>2</v>
      </c>
      <c r="D455" s="91" t="s">
        <v>65</v>
      </c>
      <c r="E455" s="123" t="s">
        <v>71</v>
      </c>
      <c r="F455" s="101" t="s">
        <v>66</v>
      </c>
      <c r="G455" s="101" t="s">
        <v>15</v>
      </c>
      <c r="H455" s="102">
        <v>0.9</v>
      </c>
      <c r="I455" s="102">
        <v>0.9</v>
      </c>
      <c r="J455" s="75">
        <f>H455*I455</f>
        <v>0.81</v>
      </c>
      <c r="K455" s="102">
        <v>0.96</v>
      </c>
      <c r="L455" s="102">
        <v>0.96</v>
      </c>
      <c r="M455" s="75">
        <f>K455*L455</f>
        <v>0.92159999999999997</v>
      </c>
      <c r="N455" s="75"/>
      <c r="O455" s="111">
        <v>1</v>
      </c>
      <c r="P455" s="139"/>
      <c r="Q455" s="111">
        <v>1</v>
      </c>
      <c r="R455" s="140">
        <f t="shared" si="197"/>
        <v>0</v>
      </c>
      <c r="S455" s="141" t="s">
        <v>50</v>
      </c>
      <c r="T455" s="151"/>
      <c r="U455" s="142" t="s">
        <v>53</v>
      </c>
      <c r="V455" s="150">
        <f t="shared" ref="V455:V462" si="199">O455*Q455</f>
        <v>1</v>
      </c>
    </row>
    <row r="456" spans="1:22" ht="18" customHeight="1" x14ac:dyDescent="0.3">
      <c r="A456" s="91">
        <f t="shared" si="198"/>
        <v>3</v>
      </c>
      <c r="B456" s="117" t="s">
        <v>73</v>
      </c>
      <c r="C456" s="122">
        <v>3</v>
      </c>
      <c r="D456" s="91" t="s">
        <v>65</v>
      </c>
      <c r="E456" s="123" t="s">
        <v>71</v>
      </c>
      <c r="F456" s="101" t="s">
        <v>66</v>
      </c>
      <c r="G456" s="101" t="s">
        <v>15</v>
      </c>
      <c r="H456" s="124">
        <v>0.8</v>
      </c>
      <c r="I456" s="124">
        <v>0.8</v>
      </c>
      <c r="J456" s="75">
        <f>H456*I456</f>
        <v>0.64000000000000012</v>
      </c>
      <c r="K456" s="102"/>
      <c r="L456" s="102"/>
      <c r="M456" s="75"/>
      <c r="N456" s="75"/>
      <c r="O456" s="126">
        <v>1</v>
      </c>
      <c r="P456" s="21"/>
      <c r="Q456" s="126">
        <v>1</v>
      </c>
      <c r="R456" s="16">
        <f t="shared" si="197"/>
        <v>0</v>
      </c>
      <c r="S456" s="24" t="s">
        <v>49</v>
      </c>
      <c r="T456" s="90"/>
      <c r="U456" s="31" t="s">
        <v>53</v>
      </c>
      <c r="V456" s="85">
        <f t="shared" si="199"/>
        <v>1</v>
      </c>
    </row>
    <row r="457" spans="1:22" ht="18" customHeight="1" x14ac:dyDescent="0.3">
      <c r="A457" s="91">
        <f t="shared" si="198"/>
        <v>4</v>
      </c>
      <c r="B457" s="117" t="s">
        <v>73</v>
      </c>
      <c r="C457" s="122">
        <v>3</v>
      </c>
      <c r="D457" s="91" t="s">
        <v>65</v>
      </c>
      <c r="E457" s="123" t="s">
        <v>71</v>
      </c>
      <c r="F457" s="101" t="s">
        <v>66</v>
      </c>
      <c r="G457" s="101" t="s">
        <v>28</v>
      </c>
      <c r="H457" s="102"/>
      <c r="I457" s="102"/>
      <c r="J457" s="75"/>
      <c r="K457" s="124">
        <v>0.86</v>
      </c>
      <c r="L457" s="124">
        <v>0.95</v>
      </c>
      <c r="M457" s="75">
        <f>K457*L457</f>
        <v>0.81699999999999995</v>
      </c>
      <c r="N457" s="75">
        <f>M457-(J456*Q456)</f>
        <v>0.17699999999999982</v>
      </c>
      <c r="O457" s="126">
        <v>1</v>
      </c>
      <c r="P457" s="21">
        <v>180</v>
      </c>
      <c r="Q457" s="126">
        <v>1</v>
      </c>
      <c r="R457" s="16">
        <f t="shared" si="197"/>
        <v>180</v>
      </c>
      <c r="S457" s="24" t="s">
        <v>49</v>
      </c>
      <c r="T457" s="90"/>
      <c r="U457" s="31" t="s">
        <v>53</v>
      </c>
      <c r="V457" s="85">
        <f t="shared" si="199"/>
        <v>1</v>
      </c>
    </row>
    <row r="458" spans="1:22" ht="18" customHeight="1" x14ac:dyDescent="0.3">
      <c r="A458" s="91">
        <f t="shared" si="198"/>
        <v>5</v>
      </c>
      <c r="B458" s="117" t="s">
        <v>73</v>
      </c>
      <c r="C458" s="122">
        <v>4</v>
      </c>
      <c r="D458" s="91" t="s">
        <v>65</v>
      </c>
      <c r="E458" s="123" t="s">
        <v>71</v>
      </c>
      <c r="F458" s="101" t="s">
        <v>66</v>
      </c>
      <c r="G458" s="101" t="s">
        <v>15</v>
      </c>
      <c r="H458" s="102">
        <v>0.3</v>
      </c>
      <c r="I458" s="102">
        <v>0.8</v>
      </c>
      <c r="J458" s="75">
        <f>H458*I458</f>
        <v>0.24</v>
      </c>
      <c r="K458" s="102">
        <v>0.36</v>
      </c>
      <c r="L458" s="102">
        <v>0.86</v>
      </c>
      <c r="M458" s="75">
        <f>K458*L458</f>
        <v>0.30959999999999999</v>
      </c>
      <c r="N458" s="75"/>
      <c r="O458" s="23">
        <v>1</v>
      </c>
      <c r="P458" s="21"/>
      <c r="Q458" s="23">
        <v>2</v>
      </c>
      <c r="R458" s="16">
        <f t="shared" si="197"/>
        <v>0</v>
      </c>
      <c r="S458" s="24" t="s">
        <v>50</v>
      </c>
      <c r="T458" s="90"/>
      <c r="U458" s="31" t="s">
        <v>53</v>
      </c>
      <c r="V458" s="85">
        <f t="shared" si="199"/>
        <v>2</v>
      </c>
    </row>
    <row r="459" spans="1:22" ht="18" customHeight="1" x14ac:dyDescent="0.3">
      <c r="A459" s="91">
        <f t="shared" si="198"/>
        <v>6</v>
      </c>
      <c r="B459" s="117" t="s">
        <v>73</v>
      </c>
      <c r="C459" s="122">
        <v>5</v>
      </c>
      <c r="D459" s="91" t="s">
        <v>65</v>
      </c>
      <c r="E459" s="123" t="s">
        <v>71</v>
      </c>
      <c r="F459" s="101" t="s">
        <v>66</v>
      </c>
      <c r="G459" s="101" t="s">
        <v>27</v>
      </c>
      <c r="H459" s="102" t="s">
        <v>13</v>
      </c>
      <c r="I459" s="102"/>
      <c r="J459" s="75"/>
      <c r="K459" s="102" t="s">
        <v>29</v>
      </c>
      <c r="L459" s="102"/>
      <c r="M459" s="75"/>
      <c r="N459" s="75"/>
      <c r="O459" s="23">
        <v>1</v>
      </c>
      <c r="P459" s="21"/>
      <c r="Q459" s="23">
        <v>1</v>
      </c>
      <c r="R459" s="16">
        <f t="shared" si="197"/>
        <v>0</v>
      </c>
      <c r="S459" s="24" t="s">
        <v>51</v>
      </c>
      <c r="T459" s="90"/>
      <c r="U459" s="31" t="s">
        <v>53</v>
      </c>
      <c r="V459" s="85">
        <f t="shared" si="199"/>
        <v>1</v>
      </c>
    </row>
    <row r="460" spans="1:22" ht="18" customHeight="1" x14ac:dyDescent="0.3">
      <c r="A460" s="91">
        <f t="shared" si="198"/>
        <v>7</v>
      </c>
      <c r="B460" s="117" t="s">
        <v>73</v>
      </c>
      <c r="C460" s="122">
        <v>6</v>
      </c>
      <c r="D460" s="91" t="s">
        <v>65</v>
      </c>
      <c r="E460" s="123" t="s">
        <v>71</v>
      </c>
      <c r="F460" s="101" t="s">
        <v>66</v>
      </c>
      <c r="G460" s="101" t="s">
        <v>27</v>
      </c>
      <c r="H460" s="102" t="s">
        <v>29</v>
      </c>
      <c r="I460" s="102"/>
      <c r="J460" s="77"/>
      <c r="K460" s="102" t="s">
        <v>21</v>
      </c>
      <c r="L460" s="102"/>
      <c r="M460" s="75"/>
      <c r="N460" s="75"/>
      <c r="O460" s="23">
        <v>1</v>
      </c>
      <c r="P460" s="21"/>
      <c r="Q460" s="23">
        <v>1</v>
      </c>
      <c r="R460" s="16">
        <f t="shared" si="197"/>
        <v>0</v>
      </c>
      <c r="S460" s="24" t="s">
        <v>51</v>
      </c>
      <c r="T460" s="90"/>
      <c r="U460" s="31" t="s">
        <v>53</v>
      </c>
      <c r="V460" s="85">
        <f t="shared" si="199"/>
        <v>1</v>
      </c>
    </row>
    <row r="461" spans="1:22" ht="18" customHeight="1" x14ac:dyDescent="0.3">
      <c r="A461" s="91">
        <f t="shared" si="198"/>
        <v>8</v>
      </c>
      <c r="B461" s="117" t="s">
        <v>73</v>
      </c>
      <c r="C461" s="122">
        <v>7</v>
      </c>
      <c r="D461" s="91" t="s">
        <v>65</v>
      </c>
      <c r="E461" s="123" t="s">
        <v>71</v>
      </c>
      <c r="F461" s="101" t="s">
        <v>66</v>
      </c>
      <c r="G461" s="101" t="s">
        <v>25</v>
      </c>
      <c r="H461" s="102" t="s">
        <v>19</v>
      </c>
      <c r="I461" s="102"/>
      <c r="J461" s="75"/>
      <c r="K461" s="102" t="s">
        <v>13</v>
      </c>
      <c r="L461" s="102"/>
      <c r="M461" s="75"/>
      <c r="N461" s="75"/>
      <c r="O461" s="23">
        <v>1</v>
      </c>
      <c r="P461" s="21"/>
      <c r="Q461" s="23">
        <v>2</v>
      </c>
      <c r="R461" s="16">
        <f t="shared" si="197"/>
        <v>0</v>
      </c>
      <c r="S461" s="24" t="s">
        <v>48</v>
      </c>
      <c r="T461" s="90"/>
      <c r="U461" s="31" t="s">
        <v>53</v>
      </c>
      <c r="V461" s="85">
        <f t="shared" si="199"/>
        <v>2</v>
      </c>
    </row>
    <row r="462" spans="1:22" ht="18" customHeight="1" x14ac:dyDescent="0.3">
      <c r="A462" s="91">
        <f t="shared" si="198"/>
        <v>9</v>
      </c>
      <c r="B462" s="117" t="s">
        <v>73</v>
      </c>
      <c r="C462" s="122">
        <v>8</v>
      </c>
      <c r="D462" s="91" t="s">
        <v>65</v>
      </c>
      <c r="E462" s="123" t="s">
        <v>71</v>
      </c>
      <c r="F462" s="101" t="s">
        <v>66</v>
      </c>
      <c r="G462" s="101" t="s">
        <v>15</v>
      </c>
      <c r="H462" s="102">
        <v>0.4</v>
      </c>
      <c r="I462" s="102">
        <v>0.85</v>
      </c>
      <c r="J462" s="75">
        <f>H462*I462</f>
        <v>0.34</v>
      </c>
      <c r="K462" s="102">
        <v>0.46</v>
      </c>
      <c r="L462" s="102">
        <v>0.9</v>
      </c>
      <c r="M462" s="75">
        <f>K462*L462</f>
        <v>0.41400000000000003</v>
      </c>
      <c r="N462" s="75"/>
      <c r="O462" s="23">
        <v>1</v>
      </c>
      <c r="P462" s="21"/>
      <c r="Q462" s="23">
        <v>5</v>
      </c>
      <c r="R462" s="16">
        <f t="shared" si="197"/>
        <v>0</v>
      </c>
      <c r="S462" s="24" t="s">
        <v>50</v>
      </c>
      <c r="T462" s="90"/>
      <c r="U462" s="31" t="s">
        <v>53</v>
      </c>
      <c r="V462" s="85">
        <f t="shared" si="199"/>
        <v>5</v>
      </c>
    </row>
    <row r="463" spans="1:22" ht="18" customHeight="1" x14ac:dyDescent="0.3">
      <c r="A463" s="91">
        <f t="shared" si="198"/>
        <v>10</v>
      </c>
      <c r="B463" s="117" t="s">
        <v>73</v>
      </c>
      <c r="C463" s="122">
        <v>9</v>
      </c>
      <c r="D463" s="91" t="s">
        <v>65</v>
      </c>
      <c r="E463" s="123" t="s">
        <v>71</v>
      </c>
      <c r="F463" s="101" t="s">
        <v>66</v>
      </c>
      <c r="G463" s="101" t="s">
        <v>27</v>
      </c>
      <c r="H463" s="102" t="s">
        <v>29</v>
      </c>
      <c r="I463" s="102"/>
      <c r="J463" s="75"/>
      <c r="K463" s="102" t="s">
        <v>21</v>
      </c>
      <c r="L463" s="102"/>
      <c r="M463" s="75"/>
      <c r="N463" s="75"/>
      <c r="O463" s="23">
        <v>1</v>
      </c>
      <c r="P463" s="21"/>
      <c r="Q463" s="23">
        <v>9</v>
      </c>
      <c r="R463" s="16">
        <f t="shared" si="197"/>
        <v>0</v>
      </c>
      <c r="S463" s="24" t="s">
        <v>51</v>
      </c>
      <c r="T463" s="98"/>
      <c r="U463" s="31" t="s">
        <v>53</v>
      </c>
      <c r="V463" s="85">
        <f>O463*Q463</f>
        <v>9</v>
      </c>
    </row>
    <row r="464" spans="1:22" ht="18" customHeight="1" x14ac:dyDescent="0.3">
      <c r="A464" s="91">
        <f t="shared" si="198"/>
        <v>11</v>
      </c>
      <c r="B464" s="117" t="s">
        <v>73</v>
      </c>
      <c r="C464" s="122">
        <v>10</v>
      </c>
      <c r="D464" s="91" t="s">
        <v>65</v>
      </c>
      <c r="E464" s="123" t="s">
        <v>71</v>
      </c>
      <c r="F464" s="101" t="s">
        <v>66</v>
      </c>
      <c r="G464" s="101" t="s">
        <v>27</v>
      </c>
      <c r="H464" s="102" t="s">
        <v>21</v>
      </c>
      <c r="I464" s="102"/>
      <c r="J464" s="75"/>
      <c r="K464" s="102" t="s">
        <v>59</v>
      </c>
      <c r="L464" s="102"/>
      <c r="M464" s="75"/>
      <c r="N464" s="75"/>
      <c r="O464" s="23">
        <v>1</v>
      </c>
      <c r="P464" s="21"/>
      <c r="Q464" s="23">
        <v>2</v>
      </c>
      <c r="R464" s="16">
        <f t="shared" si="197"/>
        <v>0</v>
      </c>
      <c r="S464" s="24" t="s">
        <v>51</v>
      </c>
      <c r="T464" s="90"/>
      <c r="U464" s="31" t="s">
        <v>53</v>
      </c>
      <c r="V464" s="85">
        <f t="shared" ref="V464:V471" si="200">O464*Q464</f>
        <v>2</v>
      </c>
    </row>
    <row r="465" spans="1:22" ht="18" customHeight="1" x14ac:dyDescent="0.3">
      <c r="A465" s="91">
        <f t="shared" si="198"/>
        <v>12</v>
      </c>
      <c r="B465" s="117" t="s">
        <v>73</v>
      </c>
      <c r="C465" s="122">
        <v>11</v>
      </c>
      <c r="D465" s="91" t="s">
        <v>65</v>
      </c>
      <c r="E465" s="123" t="s">
        <v>71</v>
      </c>
      <c r="F465" s="101" t="s">
        <v>66</v>
      </c>
      <c r="G465" s="101" t="s">
        <v>27</v>
      </c>
      <c r="H465" s="102" t="s">
        <v>13</v>
      </c>
      <c r="I465" s="102"/>
      <c r="J465" s="74"/>
      <c r="K465" s="102" t="s">
        <v>29</v>
      </c>
      <c r="L465" s="102"/>
      <c r="M465" s="75"/>
      <c r="N465" s="75"/>
      <c r="O465" s="23">
        <v>1</v>
      </c>
      <c r="P465" s="21"/>
      <c r="Q465" s="23">
        <v>2</v>
      </c>
      <c r="R465" s="16">
        <f t="shared" si="197"/>
        <v>0</v>
      </c>
      <c r="S465" s="24" t="s">
        <v>51</v>
      </c>
      <c r="T465" s="90"/>
      <c r="U465" s="31" t="s">
        <v>53</v>
      </c>
      <c r="V465" s="85">
        <f t="shared" si="200"/>
        <v>2</v>
      </c>
    </row>
    <row r="466" spans="1:22" ht="18" customHeight="1" x14ac:dyDescent="0.3">
      <c r="A466" s="91">
        <f t="shared" si="198"/>
        <v>13</v>
      </c>
      <c r="B466" s="117" t="s">
        <v>73</v>
      </c>
      <c r="C466" s="122">
        <v>12</v>
      </c>
      <c r="D466" s="91" t="s">
        <v>65</v>
      </c>
      <c r="E466" s="123" t="s">
        <v>71</v>
      </c>
      <c r="F466" s="101" t="s">
        <v>66</v>
      </c>
      <c r="G466" s="101" t="s">
        <v>25</v>
      </c>
      <c r="H466" s="102" t="s">
        <v>19</v>
      </c>
      <c r="I466" s="102"/>
      <c r="J466" s="75"/>
      <c r="K466" s="102" t="s">
        <v>13</v>
      </c>
      <c r="L466" s="102"/>
      <c r="M466" s="75"/>
      <c r="N466" s="75"/>
      <c r="O466" s="23">
        <v>1</v>
      </c>
      <c r="P466" s="21"/>
      <c r="Q466" s="23">
        <v>3</v>
      </c>
      <c r="R466" s="16">
        <f t="shared" si="197"/>
        <v>0</v>
      </c>
      <c r="S466" s="24" t="s">
        <v>48</v>
      </c>
      <c r="T466" s="90"/>
      <c r="U466" s="31" t="s">
        <v>53</v>
      </c>
      <c r="V466" s="85">
        <f t="shared" si="200"/>
        <v>3</v>
      </c>
    </row>
    <row r="467" spans="1:22" ht="18" customHeight="1" x14ac:dyDescent="0.3">
      <c r="A467" s="91">
        <f t="shared" si="198"/>
        <v>14</v>
      </c>
      <c r="B467" s="117" t="s">
        <v>73</v>
      </c>
      <c r="C467" s="122">
        <v>13</v>
      </c>
      <c r="D467" s="91" t="s">
        <v>65</v>
      </c>
      <c r="E467" s="123" t="s">
        <v>71</v>
      </c>
      <c r="F467" s="101" t="s">
        <v>66</v>
      </c>
      <c r="G467" s="101" t="s">
        <v>30</v>
      </c>
      <c r="H467" s="124">
        <v>0.05</v>
      </c>
      <c r="I467" s="124">
        <v>0.2</v>
      </c>
      <c r="J467" s="75">
        <f t="shared" ref="J467:J468" si="201">H467*I467</f>
        <v>1.0000000000000002E-2</v>
      </c>
      <c r="K467" s="102"/>
      <c r="L467" s="102"/>
      <c r="M467" s="75"/>
      <c r="N467" s="75"/>
      <c r="O467" s="126">
        <v>1</v>
      </c>
      <c r="P467" s="21"/>
      <c r="Q467" s="126">
        <v>1</v>
      </c>
      <c r="R467" s="16">
        <f t="shared" si="197"/>
        <v>0</v>
      </c>
      <c r="S467" s="24" t="s">
        <v>49</v>
      </c>
      <c r="T467" s="90"/>
      <c r="U467" s="31" t="s">
        <v>53</v>
      </c>
      <c r="V467" s="85">
        <f t="shared" si="200"/>
        <v>1</v>
      </c>
    </row>
    <row r="468" spans="1:22" ht="18" customHeight="1" x14ac:dyDescent="0.3">
      <c r="A468" s="91">
        <f t="shared" si="198"/>
        <v>15</v>
      </c>
      <c r="B468" s="117" t="s">
        <v>73</v>
      </c>
      <c r="C468" s="122">
        <v>14</v>
      </c>
      <c r="D468" s="91" t="s">
        <v>65</v>
      </c>
      <c r="E468" s="123" t="s">
        <v>71</v>
      </c>
      <c r="F468" s="101" t="s">
        <v>66</v>
      </c>
      <c r="G468" s="101" t="s">
        <v>32</v>
      </c>
      <c r="H468" s="124">
        <v>0.1</v>
      </c>
      <c r="I468" s="124">
        <v>0.1</v>
      </c>
      <c r="J468" s="75">
        <f t="shared" si="201"/>
        <v>1.0000000000000002E-2</v>
      </c>
      <c r="K468" s="102"/>
      <c r="L468" s="102"/>
      <c r="M468" s="75"/>
      <c r="N468" s="75"/>
      <c r="O468" s="126">
        <v>1</v>
      </c>
      <c r="P468" s="21"/>
      <c r="Q468" s="126">
        <v>2</v>
      </c>
      <c r="R468" s="16">
        <f t="shared" si="197"/>
        <v>0</v>
      </c>
      <c r="S468" s="24" t="s">
        <v>49</v>
      </c>
      <c r="T468" s="90"/>
      <c r="U468" s="31" t="s">
        <v>53</v>
      </c>
      <c r="V468" s="85">
        <f t="shared" si="200"/>
        <v>2</v>
      </c>
    </row>
    <row r="469" spans="1:22" ht="18" customHeight="1" x14ac:dyDescent="0.3">
      <c r="A469" s="91">
        <f t="shared" si="198"/>
        <v>16</v>
      </c>
      <c r="B469" s="117" t="s">
        <v>73</v>
      </c>
      <c r="C469" s="122">
        <v>14</v>
      </c>
      <c r="D469" s="91" t="s">
        <v>65</v>
      </c>
      <c r="E469" s="123" t="s">
        <v>71</v>
      </c>
      <c r="F469" s="101" t="s">
        <v>66</v>
      </c>
      <c r="G469" s="101" t="s">
        <v>28</v>
      </c>
      <c r="H469" s="102"/>
      <c r="I469" s="102"/>
      <c r="J469" s="77"/>
      <c r="K469" s="124">
        <v>0.2</v>
      </c>
      <c r="L469" s="124">
        <v>0.5</v>
      </c>
      <c r="M469" s="75">
        <f>K469*L469</f>
        <v>0.1</v>
      </c>
      <c r="N469" s="75">
        <f>M469-(J468*Q468)-(J467*Q467)</f>
        <v>7.0000000000000007E-2</v>
      </c>
      <c r="O469" s="126">
        <v>1</v>
      </c>
      <c r="P469" s="21">
        <v>95</v>
      </c>
      <c r="Q469" s="126">
        <v>1</v>
      </c>
      <c r="R469" s="16">
        <f t="shared" si="197"/>
        <v>95</v>
      </c>
      <c r="S469" s="24" t="s">
        <v>49</v>
      </c>
      <c r="T469" s="90"/>
      <c r="U469" s="31" t="s">
        <v>53</v>
      </c>
      <c r="V469" s="85">
        <f t="shared" si="200"/>
        <v>1</v>
      </c>
    </row>
    <row r="470" spans="1:22" ht="18" customHeight="1" x14ac:dyDescent="0.3">
      <c r="A470" s="91">
        <f t="shared" si="198"/>
        <v>17</v>
      </c>
      <c r="B470" s="117" t="s">
        <v>73</v>
      </c>
      <c r="C470" s="122">
        <v>15</v>
      </c>
      <c r="D470" s="91" t="s">
        <v>65</v>
      </c>
      <c r="E470" s="123" t="s">
        <v>71</v>
      </c>
      <c r="F470" s="101" t="s">
        <v>66</v>
      </c>
      <c r="G470" s="101" t="s">
        <v>27</v>
      </c>
      <c r="H470" s="124" t="s">
        <v>21</v>
      </c>
      <c r="I470" s="102"/>
      <c r="J470" s="75">
        <v>1.7662499999999998E-2</v>
      </c>
      <c r="K470" s="102"/>
      <c r="L470" s="102"/>
      <c r="M470" s="75"/>
      <c r="N470" s="75"/>
      <c r="O470" s="152">
        <v>1</v>
      </c>
      <c r="P470" s="21"/>
      <c r="Q470" s="126">
        <v>1</v>
      </c>
      <c r="R470" s="16">
        <f t="shared" si="197"/>
        <v>0</v>
      </c>
      <c r="S470" s="24" t="s">
        <v>110</v>
      </c>
      <c r="T470" s="90"/>
      <c r="U470" s="31" t="s">
        <v>53</v>
      </c>
      <c r="V470" s="85">
        <f t="shared" si="200"/>
        <v>1</v>
      </c>
    </row>
    <row r="471" spans="1:22" ht="18" customHeight="1" x14ac:dyDescent="0.3">
      <c r="A471" s="91">
        <f t="shared" si="198"/>
        <v>18</v>
      </c>
      <c r="B471" s="117" t="s">
        <v>73</v>
      </c>
      <c r="C471" s="122">
        <v>16</v>
      </c>
      <c r="D471" s="91" t="s">
        <v>65</v>
      </c>
      <c r="E471" s="123" t="s">
        <v>71</v>
      </c>
      <c r="F471" s="101" t="s">
        <v>66</v>
      </c>
      <c r="G471" s="101" t="s">
        <v>28</v>
      </c>
      <c r="H471" s="102"/>
      <c r="I471" s="102"/>
      <c r="J471" s="75"/>
      <c r="K471" s="124">
        <v>0.4</v>
      </c>
      <c r="L471" s="124">
        <v>0.4</v>
      </c>
      <c r="M471" s="75">
        <f>K471*L471</f>
        <v>0.16000000000000003</v>
      </c>
      <c r="N471" s="75">
        <f>M471-(J470*Q470)</f>
        <v>0.14233750000000003</v>
      </c>
      <c r="O471" s="152">
        <v>1</v>
      </c>
      <c r="P471" s="21">
        <v>150</v>
      </c>
      <c r="Q471" s="126">
        <v>1</v>
      </c>
      <c r="R471" s="16">
        <f t="shared" si="197"/>
        <v>150</v>
      </c>
      <c r="S471" s="24" t="s">
        <v>49</v>
      </c>
      <c r="T471" s="90"/>
      <c r="U471" s="31" t="s">
        <v>53</v>
      </c>
      <c r="V471" s="85">
        <f t="shared" si="200"/>
        <v>1</v>
      </c>
    </row>
    <row r="472" spans="1:22" ht="18" customHeight="1" x14ac:dyDescent="0.3">
      <c r="A472" s="91">
        <f t="shared" si="198"/>
        <v>19</v>
      </c>
      <c r="B472" s="117" t="s">
        <v>73</v>
      </c>
      <c r="C472" s="122">
        <v>17</v>
      </c>
      <c r="D472" s="91" t="s">
        <v>65</v>
      </c>
      <c r="E472" s="123" t="s">
        <v>71</v>
      </c>
      <c r="F472" s="101" t="s">
        <v>66</v>
      </c>
      <c r="G472" s="101" t="s">
        <v>27</v>
      </c>
      <c r="H472" s="102" t="s">
        <v>29</v>
      </c>
      <c r="I472" s="102"/>
      <c r="J472" s="75"/>
      <c r="K472" s="102" t="s">
        <v>21</v>
      </c>
      <c r="L472" s="102"/>
      <c r="M472" s="75"/>
      <c r="N472" s="75"/>
      <c r="O472" s="23">
        <v>1</v>
      </c>
      <c r="P472" s="21"/>
      <c r="Q472" s="23">
        <v>9</v>
      </c>
      <c r="R472" s="16">
        <f t="shared" si="197"/>
        <v>0</v>
      </c>
      <c r="S472" s="24" t="s">
        <v>51</v>
      </c>
      <c r="T472" s="98"/>
      <c r="U472" s="31" t="s">
        <v>53</v>
      </c>
      <c r="V472" s="85">
        <f>O472*Q472</f>
        <v>9</v>
      </c>
    </row>
    <row r="473" spans="1:22" ht="18" customHeight="1" x14ac:dyDescent="0.3">
      <c r="A473" s="91">
        <f t="shared" si="198"/>
        <v>20</v>
      </c>
      <c r="B473" s="117" t="s">
        <v>73</v>
      </c>
      <c r="C473" s="122">
        <v>18</v>
      </c>
      <c r="D473" s="91" t="s">
        <v>65</v>
      </c>
      <c r="E473" s="123" t="s">
        <v>71</v>
      </c>
      <c r="F473" s="101" t="s">
        <v>66</v>
      </c>
      <c r="G473" s="101" t="s">
        <v>27</v>
      </c>
      <c r="H473" s="102" t="s">
        <v>13</v>
      </c>
      <c r="I473" s="102"/>
      <c r="J473" s="75"/>
      <c r="K473" s="102" t="s">
        <v>29</v>
      </c>
      <c r="L473" s="102"/>
      <c r="M473" s="75"/>
      <c r="N473" s="75"/>
      <c r="O473" s="23">
        <v>1</v>
      </c>
      <c r="P473" s="21"/>
      <c r="Q473" s="23">
        <v>4</v>
      </c>
      <c r="R473" s="16">
        <f t="shared" si="197"/>
        <v>0</v>
      </c>
      <c r="S473" s="24" t="s">
        <v>51</v>
      </c>
      <c r="T473" s="90"/>
      <c r="U473" s="31" t="s">
        <v>53</v>
      </c>
      <c r="V473" s="85">
        <f t="shared" ref="V473:V483" si="202">O473*Q473</f>
        <v>4</v>
      </c>
    </row>
    <row r="474" spans="1:22" ht="18" customHeight="1" x14ac:dyDescent="0.3">
      <c r="A474" s="91">
        <f t="shared" si="198"/>
        <v>21</v>
      </c>
      <c r="B474" s="117" t="s">
        <v>73</v>
      </c>
      <c r="C474" s="122">
        <v>19</v>
      </c>
      <c r="D474" s="91" t="s">
        <v>65</v>
      </c>
      <c r="E474" s="123" t="s">
        <v>71</v>
      </c>
      <c r="F474" s="101" t="s">
        <v>66</v>
      </c>
      <c r="G474" s="101" t="s">
        <v>31</v>
      </c>
      <c r="H474" s="102" t="s">
        <v>13</v>
      </c>
      <c r="I474" s="102"/>
      <c r="J474" s="74"/>
      <c r="K474" s="102" t="s">
        <v>29</v>
      </c>
      <c r="L474" s="102"/>
      <c r="M474" s="75"/>
      <c r="N474" s="75"/>
      <c r="O474" s="23">
        <v>1</v>
      </c>
      <c r="P474" s="21"/>
      <c r="Q474" s="23">
        <v>1</v>
      </c>
      <c r="R474" s="16">
        <f t="shared" si="197"/>
        <v>0</v>
      </c>
      <c r="S474" s="24" t="s">
        <v>51</v>
      </c>
      <c r="T474" s="90"/>
      <c r="U474" s="31" t="s">
        <v>53</v>
      </c>
      <c r="V474" s="85">
        <f t="shared" si="202"/>
        <v>1</v>
      </c>
    </row>
    <row r="475" spans="1:22" ht="18" customHeight="1" x14ac:dyDescent="0.3">
      <c r="A475" s="91">
        <f t="shared" si="198"/>
        <v>22</v>
      </c>
      <c r="B475" s="117" t="s">
        <v>73</v>
      </c>
      <c r="C475" s="122">
        <v>20</v>
      </c>
      <c r="D475" s="91" t="s">
        <v>65</v>
      </c>
      <c r="E475" s="123" t="s">
        <v>71</v>
      </c>
      <c r="F475" s="101" t="s">
        <v>66</v>
      </c>
      <c r="G475" s="101" t="s">
        <v>25</v>
      </c>
      <c r="H475" s="102" t="s">
        <v>19</v>
      </c>
      <c r="I475" s="102"/>
      <c r="J475" s="75"/>
      <c r="K475" s="102" t="s">
        <v>13</v>
      </c>
      <c r="L475" s="102"/>
      <c r="M475" s="75"/>
      <c r="N475" s="75"/>
      <c r="O475" s="23">
        <v>1</v>
      </c>
      <c r="P475" s="21"/>
      <c r="Q475" s="23">
        <v>8</v>
      </c>
      <c r="R475" s="16">
        <f t="shared" si="197"/>
        <v>0</v>
      </c>
      <c r="S475" s="24" t="s">
        <v>48</v>
      </c>
      <c r="T475" s="90"/>
      <c r="U475" s="31" t="s">
        <v>53</v>
      </c>
      <c r="V475" s="85">
        <f t="shared" si="202"/>
        <v>8</v>
      </c>
    </row>
    <row r="476" spans="1:22" ht="18" customHeight="1" x14ac:dyDescent="0.3">
      <c r="A476" s="91">
        <f t="shared" si="198"/>
        <v>23</v>
      </c>
      <c r="B476" s="117" t="s">
        <v>73</v>
      </c>
      <c r="C476" s="122">
        <v>21</v>
      </c>
      <c r="D476" s="91" t="s">
        <v>65</v>
      </c>
      <c r="E476" s="123" t="s">
        <v>71</v>
      </c>
      <c r="F476" s="101" t="s">
        <v>66</v>
      </c>
      <c r="G476" s="101" t="s">
        <v>18</v>
      </c>
      <c r="H476" s="102" t="s">
        <v>21</v>
      </c>
      <c r="I476" s="102"/>
      <c r="J476" s="75"/>
      <c r="K476" s="102" t="s">
        <v>59</v>
      </c>
      <c r="L476" s="102"/>
      <c r="M476" s="75"/>
      <c r="N476" s="75"/>
      <c r="O476" s="23">
        <v>1</v>
      </c>
      <c r="P476" s="21"/>
      <c r="Q476" s="23">
        <v>2</v>
      </c>
      <c r="R476" s="16">
        <f t="shared" si="197"/>
        <v>0</v>
      </c>
      <c r="S476" s="24" t="s">
        <v>50</v>
      </c>
      <c r="T476" s="90"/>
      <c r="U476" s="31" t="s">
        <v>53</v>
      </c>
      <c r="V476" s="85">
        <f t="shared" si="202"/>
        <v>2</v>
      </c>
    </row>
    <row r="477" spans="1:22" ht="18" customHeight="1" x14ac:dyDescent="0.3">
      <c r="A477" s="91">
        <f t="shared" si="198"/>
        <v>24</v>
      </c>
      <c r="B477" s="117" t="s">
        <v>73</v>
      </c>
      <c r="C477" s="122">
        <v>22</v>
      </c>
      <c r="D477" s="91" t="s">
        <v>65</v>
      </c>
      <c r="E477" s="123" t="s">
        <v>71</v>
      </c>
      <c r="F477" s="101" t="s">
        <v>66</v>
      </c>
      <c r="G477" s="101" t="s">
        <v>16</v>
      </c>
      <c r="H477" s="102" t="s">
        <v>59</v>
      </c>
      <c r="I477" s="102"/>
      <c r="J477" s="75"/>
      <c r="K477" s="102" t="s">
        <v>90</v>
      </c>
      <c r="L477" s="102"/>
      <c r="M477" s="75"/>
      <c r="N477" s="75"/>
      <c r="O477" s="23">
        <v>1</v>
      </c>
      <c r="P477" s="21"/>
      <c r="Q477" s="23">
        <v>2</v>
      </c>
      <c r="R477" s="16">
        <f t="shared" si="197"/>
        <v>0</v>
      </c>
      <c r="S477" s="24" t="s">
        <v>48</v>
      </c>
      <c r="T477" s="90"/>
      <c r="U477" s="31" t="s">
        <v>53</v>
      </c>
      <c r="V477" s="85">
        <f t="shared" si="202"/>
        <v>2</v>
      </c>
    </row>
    <row r="478" spans="1:22" ht="18" customHeight="1" x14ac:dyDescent="0.3">
      <c r="A478" s="91">
        <f t="shared" si="198"/>
        <v>25</v>
      </c>
      <c r="B478" s="117" t="s">
        <v>73</v>
      </c>
      <c r="C478" s="122">
        <v>23</v>
      </c>
      <c r="D478" s="91" t="s">
        <v>65</v>
      </c>
      <c r="E478" s="123" t="s">
        <v>71</v>
      </c>
      <c r="F478" s="101" t="s">
        <v>66</v>
      </c>
      <c r="G478" s="101" t="s">
        <v>26</v>
      </c>
      <c r="H478" s="102" t="s">
        <v>17</v>
      </c>
      <c r="I478" s="102"/>
      <c r="J478" s="77"/>
      <c r="K478" s="102" t="s">
        <v>35</v>
      </c>
      <c r="L478" s="102"/>
      <c r="M478" s="75"/>
      <c r="N478" s="75"/>
      <c r="O478" s="23">
        <v>1</v>
      </c>
      <c r="P478" s="21"/>
      <c r="Q478" s="23">
        <v>3</v>
      </c>
      <c r="R478" s="16">
        <f t="shared" si="197"/>
        <v>0</v>
      </c>
      <c r="S478" s="24" t="s">
        <v>51</v>
      </c>
      <c r="T478" s="90"/>
      <c r="U478" s="31" t="s">
        <v>53</v>
      </c>
      <c r="V478" s="85">
        <f t="shared" si="202"/>
        <v>3</v>
      </c>
    </row>
    <row r="479" spans="1:22" ht="18" customHeight="1" x14ac:dyDescent="0.3">
      <c r="A479" s="91">
        <f t="shared" si="198"/>
        <v>26</v>
      </c>
      <c r="B479" s="117" t="s">
        <v>73</v>
      </c>
      <c r="C479" s="122">
        <v>24</v>
      </c>
      <c r="D479" s="91" t="s">
        <v>65</v>
      </c>
      <c r="E479" s="123" t="s">
        <v>71</v>
      </c>
      <c r="F479" s="101" t="s">
        <v>66</v>
      </c>
      <c r="G479" s="101" t="s">
        <v>15</v>
      </c>
      <c r="H479" s="102">
        <v>0.3</v>
      </c>
      <c r="I479" s="102">
        <v>0.3</v>
      </c>
      <c r="J479" s="75">
        <f>H479*I479</f>
        <v>0.09</v>
      </c>
      <c r="K479" s="102">
        <v>0.36</v>
      </c>
      <c r="L479" s="102">
        <v>0.36</v>
      </c>
      <c r="M479" s="75">
        <f>K479*L479</f>
        <v>0.12959999999999999</v>
      </c>
      <c r="N479" s="75"/>
      <c r="O479" s="23">
        <v>1</v>
      </c>
      <c r="P479" s="21"/>
      <c r="Q479" s="23">
        <v>2</v>
      </c>
      <c r="R479" s="16">
        <f t="shared" si="197"/>
        <v>0</v>
      </c>
      <c r="S479" s="24" t="s">
        <v>50</v>
      </c>
      <c r="T479" s="90"/>
      <c r="U479" s="31" t="s">
        <v>53</v>
      </c>
      <c r="V479" s="85">
        <f t="shared" si="202"/>
        <v>2</v>
      </c>
    </row>
    <row r="480" spans="1:22" ht="18" customHeight="1" x14ac:dyDescent="0.3">
      <c r="A480" s="91">
        <f t="shared" si="198"/>
        <v>27</v>
      </c>
      <c r="B480" s="117" t="s">
        <v>73</v>
      </c>
      <c r="C480" s="122">
        <v>25</v>
      </c>
      <c r="D480" s="91" t="s">
        <v>65</v>
      </c>
      <c r="E480" s="123" t="s">
        <v>71</v>
      </c>
      <c r="F480" s="101" t="s">
        <v>66</v>
      </c>
      <c r="G480" s="101" t="s">
        <v>32</v>
      </c>
      <c r="H480" s="124">
        <v>0.05</v>
      </c>
      <c r="I480" s="124">
        <v>0.05</v>
      </c>
      <c r="J480" s="75">
        <v>0.01</v>
      </c>
      <c r="K480" s="102"/>
      <c r="L480" s="102"/>
      <c r="M480" s="75"/>
      <c r="N480" s="75"/>
      <c r="O480" s="126">
        <v>1</v>
      </c>
      <c r="P480" s="21"/>
      <c r="Q480" s="126">
        <v>3</v>
      </c>
      <c r="R480" s="16">
        <f t="shared" si="197"/>
        <v>0</v>
      </c>
      <c r="S480" s="24" t="s">
        <v>49</v>
      </c>
      <c r="T480" s="90"/>
      <c r="U480" s="31" t="s">
        <v>53</v>
      </c>
      <c r="V480" s="85">
        <f t="shared" si="202"/>
        <v>3</v>
      </c>
    </row>
    <row r="481" spans="1:22" ht="18" customHeight="1" x14ac:dyDescent="0.3">
      <c r="A481" s="91">
        <f t="shared" si="198"/>
        <v>28</v>
      </c>
      <c r="B481" s="117" t="s">
        <v>73</v>
      </c>
      <c r="C481" s="122">
        <v>26</v>
      </c>
      <c r="D481" s="91" t="s">
        <v>65</v>
      </c>
      <c r="E481" s="123" t="s">
        <v>71</v>
      </c>
      <c r="F481" s="101" t="s">
        <v>66</v>
      </c>
      <c r="G481" s="101" t="s">
        <v>30</v>
      </c>
      <c r="H481" s="124">
        <v>0.05</v>
      </c>
      <c r="I481" s="124">
        <v>0.4</v>
      </c>
      <c r="J481" s="75">
        <f t="shared" ref="J481" si="203">H481*I481</f>
        <v>2.0000000000000004E-2</v>
      </c>
      <c r="K481" s="102"/>
      <c r="L481" s="102"/>
      <c r="M481" s="75"/>
      <c r="N481" s="75"/>
      <c r="O481" s="126">
        <v>1</v>
      </c>
      <c r="P481" s="21"/>
      <c r="Q481" s="126">
        <v>1</v>
      </c>
      <c r="R481" s="16">
        <f t="shared" si="197"/>
        <v>0</v>
      </c>
      <c r="S481" s="24" t="s">
        <v>49</v>
      </c>
      <c r="T481" s="90"/>
      <c r="U481" s="31" t="s">
        <v>53</v>
      </c>
      <c r="V481" s="85">
        <f t="shared" si="202"/>
        <v>1</v>
      </c>
    </row>
    <row r="482" spans="1:22" ht="18" customHeight="1" x14ac:dyDescent="0.3">
      <c r="A482" s="91">
        <f t="shared" si="198"/>
        <v>29</v>
      </c>
      <c r="B482" s="117" t="s">
        <v>73</v>
      </c>
      <c r="C482" s="122">
        <v>26</v>
      </c>
      <c r="D482" s="91" t="s">
        <v>65</v>
      </c>
      <c r="E482" s="123" t="s">
        <v>71</v>
      </c>
      <c r="F482" s="101" t="s">
        <v>66</v>
      </c>
      <c r="G482" s="101" t="s">
        <v>28</v>
      </c>
      <c r="H482" s="102"/>
      <c r="I482" s="102"/>
      <c r="J482" s="77"/>
      <c r="K482" s="124">
        <v>0.25</v>
      </c>
      <c r="L482" s="124">
        <v>0.8</v>
      </c>
      <c r="M482" s="75">
        <f>K482*L482</f>
        <v>0.2</v>
      </c>
      <c r="N482" s="75">
        <f>M482-(J481*Q481)-(J480*Q480)</f>
        <v>0.15</v>
      </c>
      <c r="O482" s="126">
        <v>1</v>
      </c>
      <c r="P482" s="21">
        <v>150</v>
      </c>
      <c r="Q482" s="126">
        <v>1</v>
      </c>
      <c r="R482" s="16">
        <f t="shared" si="197"/>
        <v>150</v>
      </c>
      <c r="S482" s="24" t="s">
        <v>49</v>
      </c>
      <c r="T482" s="90"/>
      <c r="U482" s="31" t="s">
        <v>53</v>
      </c>
      <c r="V482" s="85">
        <f t="shared" si="202"/>
        <v>1</v>
      </c>
    </row>
    <row r="483" spans="1:22" ht="18" customHeight="1" x14ac:dyDescent="0.3">
      <c r="A483" s="91">
        <f t="shared" si="198"/>
        <v>30</v>
      </c>
      <c r="B483" s="117" t="s">
        <v>73</v>
      </c>
      <c r="C483" s="122">
        <v>27</v>
      </c>
      <c r="D483" s="91" t="s">
        <v>65</v>
      </c>
      <c r="E483" s="123" t="s">
        <v>71</v>
      </c>
      <c r="F483" s="101" t="s">
        <v>66</v>
      </c>
      <c r="G483" s="101" t="s">
        <v>30</v>
      </c>
      <c r="H483" s="102"/>
      <c r="I483" s="102"/>
      <c r="J483" s="75"/>
      <c r="K483" s="102">
        <v>0.1</v>
      </c>
      <c r="L483" s="102">
        <v>0.3</v>
      </c>
      <c r="M483" s="75">
        <f>K483*L483</f>
        <v>0.03</v>
      </c>
      <c r="N483" s="75"/>
      <c r="O483" s="23">
        <v>1</v>
      </c>
      <c r="P483" s="21"/>
      <c r="Q483" s="23">
        <v>1</v>
      </c>
      <c r="R483" s="16">
        <f t="shared" si="197"/>
        <v>0</v>
      </c>
      <c r="S483" s="24" t="s">
        <v>49</v>
      </c>
      <c r="T483" s="90"/>
      <c r="U483" s="31" t="s">
        <v>53</v>
      </c>
      <c r="V483" s="85">
        <f t="shared" si="202"/>
        <v>1</v>
      </c>
    </row>
    <row r="484" spans="1:22" ht="18" customHeight="1" x14ac:dyDescent="0.3">
      <c r="A484" s="105"/>
      <c r="B484" s="105"/>
      <c r="C484" s="119"/>
      <c r="D484" s="104"/>
      <c r="E484" s="103"/>
      <c r="F484" s="113"/>
      <c r="G484" s="103"/>
      <c r="H484" s="104"/>
      <c r="I484" s="105"/>
      <c r="J484" s="105"/>
      <c r="K484" s="104"/>
      <c r="L484" s="105"/>
      <c r="M484" s="105"/>
      <c r="N484" s="105"/>
      <c r="U484" s="31" t="s">
        <v>53</v>
      </c>
    </row>
    <row r="485" spans="1:22" ht="18" customHeight="1" x14ac:dyDescent="0.3">
      <c r="A485" s="115" t="s">
        <v>68</v>
      </c>
      <c r="B485" s="120"/>
      <c r="C485" s="121"/>
      <c r="D485" s="104"/>
      <c r="E485" s="103"/>
      <c r="F485" s="113"/>
      <c r="G485" s="103"/>
      <c r="H485" s="104"/>
      <c r="I485" s="105"/>
      <c r="J485" s="105"/>
      <c r="K485" s="104"/>
      <c r="L485" s="105"/>
      <c r="M485" s="105"/>
      <c r="N485" s="105"/>
      <c r="U485" s="31" t="s">
        <v>53</v>
      </c>
    </row>
    <row r="486" spans="1:22" ht="18" customHeight="1" x14ac:dyDescent="0.3">
      <c r="A486" s="91">
        <v>1</v>
      </c>
      <c r="B486" s="117" t="s">
        <v>74</v>
      </c>
      <c r="C486" s="122">
        <v>27</v>
      </c>
      <c r="D486" s="91" t="s">
        <v>65</v>
      </c>
      <c r="E486" s="123" t="s">
        <v>71</v>
      </c>
      <c r="F486" s="101" t="s">
        <v>66</v>
      </c>
      <c r="G486" s="101" t="s">
        <v>27</v>
      </c>
      <c r="H486" s="102" t="s">
        <v>13</v>
      </c>
      <c r="I486" s="102"/>
      <c r="J486" s="75"/>
      <c r="K486" s="102" t="s">
        <v>29</v>
      </c>
      <c r="L486" s="102"/>
      <c r="M486" s="75"/>
      <c r="N486" s="75"/>
      <c r="O486" s="23">
        <v>1</v>
      </c>
      <c r="P486" s="21"/>
      <c r="Q486" s="23">
        <v>1</v>
      </c>
      <c r="R486" s="16">
        <f t="shared" ref="R486:R508" si="204">O486*P486*Q486</f>
        <v>0</v>
      </c>
      <c r="S486" s="24" t="s">
        <v>51</v>
      </c>
      <c r="T486" s="98" t="s">
        <v>74</v>
      </c>
      <c r="U486" s="31" t="s">
        <v>53</v>
      </c>
      <c r="V486" s="85">
        <f>O486*Q486</f>
        <v>1</v>
      </c>
    </row>
    <row r="487" spans="1:22" ht="18" customHeight="1" x14ac:dyDescent="0.3">
      <c r="A487" s="91">
        <f t="shared" ref="A487:A508" si="205">A486+1</f>
        <v>2</v>
      </c>
      <c r="B487" s="117" t="s">
        <v>74</v>
      </c>
      <c r="C487" s="122">
        <v>28</v>
      </c>
      <c r="D487" s="91" t="s">
        <v>65</v>
      </c>
      <c r="E487" s="123" t="s">
        <v>71</v>
      </c>
      <c r="F487" s="101" t="s">
        <v>66</v>
      </c>
      <c r="G487" s="101" t="s">
        <v>27</v>
      </c>
      <c r="H487" s="102" t="s">
        <v>17</v>
      </c>
      <c r="I487" s="102"/>
      <c r="J487" s="75"/>
      <c r="K487" s="102" t="s">
        <v>35</v>
      </c>
      <c r="L487" s="102"/>
      <c r="M487" s="75"/>
      <c r="N487" s="75"/>
      <c r="O487" s="23">
        <v>1</v>
      </c>
      <c r="P487" s="21"/>
      <c r="Q487" s="23">
        <v>1</v>
      </c>
      <c r="R487" s="16">
        <f t="shared" si="204"/>
        <v>0</v>
      </c>
      <c r="S487" s="24" t="s">
        <v>51</v>
      </c>
      <c r="T487" s="90"/>
      <c r="U487" s="31" t="s">
        <v>53</v>
      </c>
      <c r="V487" s="85">
        <f t="shared" ref="V487:V495" si="206">O487*Q487</f>
        <v>1</v>
      </c>
    </row>
    <row r="488" spans="1:22" ht="18" customHeight="1" x14ac:dyDescent="0.3">
      <c r="A488" s="91">
        <f t="shared" si="205"/>
        <v>3</v>
      </c>
      <c r="B488" s="117" t="s">
        <v>74</v>
      </c>
      <c r="C488" s="122">
        <v>29</v>
      </c>
      <c r="D488" s="91" t="s">
        <v>65</v>
      </c>
      <c r="E488" s="123" t="s">
        <v>71</v>
      </c>
      <c r="F488" s="101" t="s">
        <v>66</v>
      </c>
      <c r="G488" s="101" t="s">
        <v>27</v>
      </c>
      <c r="H488" s="102" t="s">
        <v>21</v>
      </c>
      <c r="I488" s="102"/>
      <c r="J488" s="75"/>
      <c r="K488" s="102" t="s">
        <v>59</v>
      </c>
      <c r="L488" s="102"/>
      <c r="M488" s="75"/>
      <c r="N488" s="75"/>
      <c r="O488" s="23">
        <v>1</v>
      </c>
      <c r="P488" s="21"/>
      <c r="Q488" s="23">
        <v>9</v>
      </c>
      <c r="R488" s="16">
        <f t="shared" si="204"/>
        <v>0</v>
      </c>
      <c r="S488" s="24" t="s">
        <v>51</v>
      </c>
      <c r="T488" s="90"/>
      <c r="U488" s="31" t="s">
        <v>53</v>
      </c>
      <c r="V488" s="85">
        <f t="shared" si="206"/>
        <v>9</v>
      </c>
    </row>
    <row r="489" spans="1:22" ht="18" customHeight="1" x14ac:dyDescent="0.3">
      <c r="A489" s="91">
        <f t="shared" si="205"/>
        <v>4</v>
      </c>
      <c r="B489" s="117" t="s">
        <v>74</v>
      </c>
      <c r="C489" s="122">
        <v>30</v>
      </c>
      <c r="D489" s="91" t="s">
        <v>65</v>
      </c>
      <c r="E489" s="123" t="s">
        <v>71</v>
      </c>
      <c r="F489" s="101" t="s">
        <v>66</v>
      </c>
      <c r="G489" s="101" t="s">
        <v>27</v>
      </c>
      <c r="H489" s="102" t="s">
        <v>29</v>
      </c>
      <c r="I489" s="102"/>
      <c r="J489" s="75"/>
      <c r="K489" s="102" t="s">
        <v>21</v>
      </c>
      <c r="L489" s="102"/>
      <c r="M489" s="75"/>
      <c r="N489" s="75"/>
      <c r="O489" s="23">
        <v>1</v>
      </c>
      <c r="P489" s="21"/>
      <c r="Q489" s="23">
        <v>2</v>
      </c>
      <c r="R489" s="16">
        <f t="shared" si="204"/>
        <v>0</v>
      </c>
      <c r="S489" s="24" t="s">
        <v>51</v>
      </c>
      <c r="T489" s="90"/>
      <c r="U489" s="31" t="s">
        <v>53</v>
      </c>
      <c r="V489" s="85">
        <f t="shared" si="206"/>
        <v>2</v>
      </c>
    </row>
    <row r="490" spans="1:22" ht="18" customHeight="1" x14ac:dyDescent="0.3">
      <c r="A490" s="91">
        <f t="shared" si="205"/>
        <v>5</v>
      </c>
      <c r="B490" s="117" t="s">
        <v>74</v>
      </c>
      <c r="C490" s="122">
        <v>31</v>
      </c>
      <c r="D490" s="91" t="s">
        <v>65</v>
      </c>
      <c r="E490" s="123" t="s">
        <v>71</v>
      </c>
      <c r="F490" s="101" t="s">
        <v>66</v>
      </c>
      <c r="G490" s="101" t="s">
        <v>27</v>
      </c>
      <c r="H490" s="102" t="s">
        <v>21</v>
      </c>
      <c r="I490" s="102"/>
      <c r="J490" s="75"/>
      <c r="K490" s="102" t="s">
        <v>59</v>
      </c>
      <c r="L490" s="102"/>
      <c r="M490" s="75"/>
      <c r="N490" s="75"/>
      <c r="O490" s="23">
        <v>1</v>
      </c>
      <c r="P490" s="21"/>
      <c r="Q490" s="23">
        <v>2</v>
      </c>
      <c r="R490" s="16">
        <f t="shared" si="204"/>
        <v>0</v>
      </c>
      <c r="S490" s="24" t="s">
        <v>51</v>
      </c>
      <c r="T490" s="90"/>
      <c r="U490" s="31" t="s">
        <v>53</v>
      </c>
      <c r="V490" s="85">
        <f t="shared" si="206"/>
        <v>2</v>
      </c>
    </row>
    <row r="491" spans="1:22" ht="18" customHeight="1" x14ac:dyDescent="0.3">
      <c r="A491" s="91">
        <f t="shared" si="205"/>
        <v>6</v>
      </c>
      <c r="B491" s="117" t="s">
        <v>74</v>
      </c>
      <c r="C491" s="122">
        <v>32</v>
      </c>
      <c r="D491" s="91" t="s">
        <v>65</v>
      </c>
      <c r="E491" s="123" t="s">
        <v>71</v>
      </c>
      <c r="F491" s="101" t="s">
        <v>66</v>
      </c>
      <c r="G491" s="101" t="s">
        <v>18</v>
      </c>
      <c r="H491" s="102" t="s">
        <v>19</v>
      </c>
      <c r="I491" s="102"/>
      <c r="J491" s="75"/>
      <c r="K491" s="102" t="s">
        <v>13</v>
      </c>
      <c r="L491" s="102"/>
      <c r="M491" s="75"/>
      <c r="N491" s="75"/>
      <c r="O491" s="23">
        <v>1</v>
      </c>
      <c r="P491" s="21"/>
      <c r="Q491" s="23">
        <v>1</v>
      </c>
      <c r="R491" s="16">
        <f t="shared" si="204"/>
        <v>0</v>
      </c>
      <c r="S491" s="24" t="s">
        <v>50</v>
      </c>
      <c r="T491" s="90"/>
      <c r="U491" s="31" t="s">
        <v>53</v>
      </c>
      <c r="V491" s="85">
        <f t="shared" si="206"/>
        <v>1</v>
      </c>
    </row>
    <row r="492" spans="1:22" ht="18" customHeight="1" x14ac:dyDescent="0.3">
      <c r="A492" s="91">
        <f t="shared" si="205"/>
        <v>7</v>
      </c>
      <c r="B492" s="117" t="s">
        <v>74</v>
      </c>
      <c r="C492" s="122">
        <v>33</v>
      </c>
      <c r="D492" s="91" t="s">
        <v>65</v>
      </c>
      <c r="E492" s="123" t="s">
        <v>71</v>
      </c>
      <c r="F492" s="101" t="s">
        <v>66</v>
      </c>
      <c r="G492" s="101" t="s">
        <v>15</v>
      </c>
      <c r="H492" s="102">
        <v>0.3</v>
      </c>
      <c r="I492" s="102">
        <v>0.5</v>
      </c>
      <c r="J492" s="75">
        <f>H492*I492</f>
        <v>0.15</v>
      </c>
      <c r="K492" s="102">
        <v>0.36</v>
      </c>
      <c r="L492" s="102">
        <v>0.56000000000000005</v>
      </c>
      <c r="M492" s="75">
        <f>K492*L492</f>
        <v>0.2016</v>
      </c>
      <c r="N492" s="75"/>
      <c r="O492" s="23">
        <v>2</v>
      </c>
      <c r="P492" s="21"/>
      <c r="Q492" s="23">
        <v>4</v>
      </c>
      <c r="R492" s="16">
        <f t="shared" si="204"/>
        <v>0</v>
      </c>
      <c r="S492" s="24" t="s">
        <v>50</v>
      </c>
      <c r="T492" s="90"/>
      <c r="U492" s="31" t="s">
        <v>53</v>
      </c>
      <c r="V492" s="85">
        <f t="shared" si="206"/>
        <v>8</v>
      </c>
    </row>
    <row r="493" spans="1:22" ht="18" customHeight="1" x14ac:dyDescent="0.3">
      <c r="A493" s="91">
        <f t="shared" si="205"/>
        <v>8</v>
      </c>
      <c r="B493" s="117" t="s">
        <v>74</v>
      </c>
      <c r="C493" s="122">
        <v>34</v>
      </c>
      <c r="D493" s="91" t="s">
        <v>65</v>
      </c>
      <c r="E493" s="123" t="s">
        <v>71</v>
      </c>
      <c r="F493" s="101" t="s">
        <v>66</v>
      </c>
      <c r="G493" s="101" t="s">
        <v>25</v>
      </c>
      <c r="H493" s="102" t="s">
        <v>19</v>
      </c>
      <c r="I493" s="102"/>
      <c r="J493" s="77"/>
      <c r="K493" s="102" t="s">
        <v>13</v>
      </c>
      <c r="L493" s="102"/>
      <c r="M493" s="75"/>
      <c r="N493" s="75"/>
      <c r="O493" s="23">
        <v>1</v>
      </c>
      <c r="P493" s="21"/>
      <c r="Q493" s="23">
        <v>4</v>
      </c>
      <c r="R493" s="16">
        <f t="shared" si="204"/>
        <v>0</v>
      </c>
      <c r="S493" s="24" t="s">
        <v>48</v>
      </c>
      <c r="T493" s="90"/>
      <c r="U493" s="31" t="s">
        <v>53</v>
      </c>
      <c r="V493" s="85">
        <f t="shared" si="206"/>
        <v>4</v>
      </c>
    </row>
    <row r="494" spans="1:22" ht="18" customHeight="1" x14ac:dyDescent="0.3">
      <c r="A494" s="91">
        <f t="shared" si="205"/>
        <v>9</v>
      </c>
      <c r="B494" s="117" t="s">
        <v>74</v>
      </c>
      <c r="C494" s="122">
        <v>35</v>
      </c>
      <c r="D494" s="91" t="s">
        <v>65</v>
      </c>
      <c r="E494" s="123" t="s">
        <v>71</v>
      </c>
      <c r="F494" s="101" t="s">
        <v>66</v>
      </c>
      <c r="G494" s="101" t="s">
        <v>18</v>
      </c>
      <c r="H494" s="102" t="s">
        <v>29</v>
      </c>
      <c r="I494" s="102"/>
      <c r="J494" s="75"/>
      <c r="K494" s="102" t="s">
        <v>21</v>
      </c>
      <c r="L494" s="102"/>
      <c r="M494" s="75"/>
      <c r="N494" s="75"/>
      <c r="O494" s="23">
        <v>1</v>
      </c>
      <c r="P494" s="21"/>
      <c r="Q494" s="23">
        <v>2</v>
      </c>
      <c r="R494" s="16">
        <f t="shared" si="204"/>
        <v>0</v>
      </c>
      <c r="S494" s="24" t="s">
        <v>50</v>
      </c>
      <c r="T494" s="90"/>
      <c r="U494" s="31" t="s">
        <v>53</v>
      </c>
      <c r="V494" s="85">
        <f t="shared" si="206"/>
        <v>2</v>
      </c>
    </row>
    <row r="495" spans="1:22" ht="18" customHeight="1" x14ac:dyDescent="0.3">
      <c r="A495" s="91">
        <f t="shared" si="205"/>
        <v>10</v>
      </c>
      <c r="B495" s="117" t="s">
        <v>74</v>
      </c>
      <c r="C495" s="122">
        <v>36</v>
      </c>
      <c r="D495" s="91" t="s">
        <v>65</v>
      </c>
      <c r="E495" s="123" t="s">
        <v>71</v>
      </c>
      <c r="F495" s="101" t="s">
        <v>66</v>
      </c>
      <c r="G495" s="101" t="s">
        <v>15</v>
      </c>
      <c r="H495" s="102">
        <v>0.65</v>
      </c>
      <c r="I495" s="102">
        <v>1.1499999999999999</v>
      </c>
      <c r="J495" s="75">
        <f>H495*I495</f>
        <v>0.74749999999999994</v>
      </c>
      <c r="K495" s="102">
        <v>0.7</v>
      </c>
      <c r="L495" s="102">
        <v>1.2</v>
      </c>
      <c r="M495" s="75">
        <f>K495*L495</f>
        <v>0.84</v>
      </c>
      <c r="N495" s="75"/>
      <c r="O495" s="23">
        <v>1</v>
      </c>
      <c r="P495" s="21"/>
      <c r="Q495" s="23">
        <v>5</v>
      </c>
      <c r="R495" s="16">
        <f t="shared" si="204"/>
        <v>0</v>
      </c>
      <c r="S495" s="24" t="s">
        <v>50</v>
      </c>
      <c r="T495" s="90"/>
      <c r="U495" s="31" t="s">
        <v>53</v>
      </c>
      <c r="V495" s="85">
        <f t="shared" si="206"/>
        <v>5</v>
      </c>
    </row>
    <row r="496" spans="1:22" ht="18" customHeight="1" x14ac:dyDescent="0.3">
      <c r="A496" s="91">
        <f t="shared" si="205"/>
        <v>11</v>
      </c>
      <c r="B496" s="117" t="s">
        <v>74</v>
      </c>
      <c r="C496" s="122">
        <v>37</v>
      </c>
      <c r="D496" s="91" t="s">
        <v>65</v>
      </c>
      <c r="E496" s="123" t="s">
        <v>71</v>
      </c>
      <c r="F496" s="101" t="s">
        <v>66</v>
      </c>
      <c r="G496" s="101" t="s">
        <v>16</v>
      </c>
      <c r="H496" s="102" t="s">
        <v>59</v>
      </c>
      <c r="I496" s="102"/>
      <c r="J496" s="75"/>
      <c r="K496" s="102" t="s">
        <v>90</v>
      </c>
      <c r="L496" s="102"/>
      <c r="M496" s="75"/>
      <c r="N496" s="75"/>
      <c r="O496" s="23">
        <v>1</v>
      </c>
      <c r="P496" s="21"/>
      <c r="Q496" s="23">
        <v>2</v>
      </c>
      <c r="R496" s="16">
        <f t="shared" si="204"/>
        <v>0</v>
      </c>
      <c r="S496" s="24" t="s">
        <v>48</v>
      </c>
      <c r="T496" s="98"/>
      <c r="U496" s="31" t="s">
        <v>53</v>
      </c>
      <c r="V496" s="85">
        <f>O496*Q496</f>
        <v>2</v>
      </c>
    </row>
    <row r="497" spans="1:22" ht="18" customHeight="1" x14ac:dyDescent="0.3">
      <c r="A497" s="91">
        <f t="shared" si="205"/>
        <v>12</v>
      </c>
      <c r="B497" s="117" t="s">
        <v>74</v>
      </c>
      <c r="C497" s="122">
        <v>38</v>
      </c>
      <c r="D497" s="91" t="s">
        <v>65</v>
      </c>
      <c r="E497" s="123" t="s">
        <v>71</v>
      </c>
      <c r="F497" s="101" t="s">
        <v>66</v>
      </c>
      <c r="G497" s="101" t="s">
        <v>15</v>
      </c>
      <c r="H497" s="102">
        <v>0.3</v>
      </c>
      <c r="I497" s="102">
        <v>0.6</v>
      </c>
      <c r="J497" s="75">
        <f t="shared" ref="J497:J498" si="207">H497*I497</f>
        <v>0.18</v>
      </c>
      <c r="K497" s="102">
        <v>0.36</v>
      </c>
      <c r="L497" s="102">
        <v>0.66</v>
      </c>
      <c r="M497" s="75">
        <f t="shared" ref="M497:M499" si="208">K497*L497</f>
        <v>0.23760000000000001</v>
      </c>
      <c r="N497" s="75"/>
      <c r="O497" s="23">
        <v>1</v>
      </c>
      <c r="P497" s="21"/>
      <c r="Q497" s="23">
        <v>1</v>
      </c>
      <c r="R497" s="16">
        <f t="shared" si="204"/>
        <v>0</v>
      </c>
      <c r="S497" s="24" t="s">
        <v>50</v>
      </c>
      <c r="T497" s="90"/>
      <c r="U497" s="31" t="s">
        <v>53</v>
      </c>
      <c r="V497" s="85">
        <f t="shared" ref="V497:V504" si="209">O497*Q497</f>
        <v>1</v>
      </c>
    </row>
    <row r="498" spans="1:22" ht="18" customHeight="1" x14ac:dyDescent="0.3">
      <c r="A498" s="91">
        <f t="shared" si="205"/>
        <v>13</v>
      </c>
      <c r="B498" s="117" t="s">
        <v>74</v>
      </c>
      <c r="C498" s="122">
        <v>39</v>
      </c>
      <c r="D498" s="91" t="s">
        <v>65</v>
      </c>
      <c r="E498" s="123" t="s">
        <v>71</v>
      </c>
      <c r="F498" s="101" t="s">
        <v>66</v>
      </c>
      <c r="G498" s="101" t="s">
        <v>15</v>
      </c>
      <c r="H498" s="102">
        <v>0.3</v>
      </c>
      <c r="I498" s="102">
        <v>0.5</v>
      </c>
      <c r="J498" s="75">
        <f t="shared" si="207"/>
        <v>0.15</v>
      </c>
      <c r="K498" s="102">
        <v>0.36</v>
      </c>
      <c r="L498" s="102">
        <v>0.56000000000000005</v>
      </c>
      <c r="M498" s="75">
        <f t="shared" si="208"/>
        <v>0.2016</v>
      </c>
      <c r="N498" s="75"/>
      <c r="O498" s="23">
        <v>1</v>
      </c>
      <c r="P498" s="21"/>
      <c r="Q498" s="23">
        <v>3</v>
      </c>
      <c r="R498" s="16">
        <f t="shared" si="204"/>
        <v>0</v>
      </c>
      <c r="S498" s="24" t="s">
        <v>50</v>
      </c>
      <c r="T498" s="90"/>
      <c r="U498" s="31" t="s">
        <v>53</v>
      </c>
      <c r="V498" s="85">
        <f t="shared" si="209"/>
        <v>3</v>
      </c>
    </row>
    <row r="499" spans="1:22" ht="18" customHeight="1" x14ac:dyDescent="0.3">
      <c r="A499" s="91">
        <f t="shared" si="205"/>
        <v>14</v>
      </c>
      <c r="B499" s="117" t="s">
        <v>74</v>
      </c>
      <c r="C499" s="122">
        <v>40</v>
      </c>
      <c r="D499" s="91" t="s">
        <v>65</v>
      </c>
      <c r="E499" s="123" t="s">
        <v>71</v>
      </c>
      <c r="F499" s="101" t="s">
        <v>66</v>
      </c>
      <c r="G499" s="101" t="s">
        <v>32</v>
      </c>
      <c r="H499" s="102"/>
      <c r="I499" s="102"/>
      <c r="J499" s="75"/>
      <c r="K499" s="102">
        <v>0.08</v>
      </c>
      <c r="L499" s="102">
        <v>0.08</v>
      </c>
      <c r="M499" s="75">
        <f t="shared" si="208"/>
        <v>6.4000000000000003E-3</v>
      </c>
      <c r="N499" s="75"/>
      <c r="O499" s="23">
        <v>1</v>
      </c>
      <c r="P499" s="21"/>
      <c r="Q499" s="23">
        <v>1</v>
      </c>
      <c r="R499" s="16">
        <f t="shared" si="204"/>
        <v>0</v>
      </c>
      <c r="S499" s="24" t="s">
        <v>49</v>
      </c>
      <c r="T499" s="90"/>
      <c r="U499" s="31" t="s">
        <v>53</v>
      </c>
      <c r="V499" s="85">
        <f t="shared" si="209"/>
        <v>1</v>
      </c>
    </row>
    <row r="500" spans="1:22" ht="18" customHeight="1" x14ac:dyDescent="0.3">
      <c r="A500" s="91">
        <f t="shared" si="205"/>
        <v>15</v>
      </c>
      <c r="B500" s="117" t="s">
        <v>74</v>
      </c>
      <c r="C500" s="122">
        <v>41</v>
      </c>
      <c r="D500" s="91" t="s">
        <v>65</v>
      </c>
      <c r="E500" s="123" t="s">
        <v>71</v>
      </c>
      <c r="F500" s="101" t="s">
        <v>66</v>
      </c>
      <c r="G500" s="101" t="s">
        <v>32</v>
      </c>
      <c r="H500" s="124">
        <v>0.05</v>
      </c>
      <c r="I500" s="124">
        <v>0.05</v>
      </c>
      <c r="J500" s="75">
        <v>0.01</v>
      </c>
      <c r="K500" s="102"/>
      <c r="L500" s="102"/>
      <c r="M500" s="75"/>
      <c r="N500" s="75"/>
      <c r="O500" s="126">
        <v>1</v>
      </c>
      <c r="P500" s="21"/>
      <c r="Q500" s="126">
        <v>2</v>
      </c>
      <c r="R500" s="16">
        <f t="shared" si="204"/>
        <v>0</v>
      </c>
      <c r="S500" s="24" t="s">
        <v>49</v>
      </c>
      <c r="T500" s="90"/>
      <c r="U500" s="31" t="s">
        <v>53</v>
      </c>
      <c r="V500" s="85">
        <f t="shared" si="209"/>
        <v>2</v>
      </c>
    </row>
    <row r="501" spans="1:22" ht="18" customHeight="1" x14ac:dyDescent="0.3">
      <c r="A501" s="91">
        <f t="shared" si="205"/>
        <v>16</v>
      </c>
      <c r="B501" s="117" t="s">
        <v>74</v>
      </c>
      <c r="C501" s="122">
        <v>42</v>
      </c>
      <c r="D501" s="91" t="s">
        <v>65</v>
      </c>
      <c r="E501" s="123" t="s">
        <v>71</v>
      </c>
      <c r="F501" s="101" t="s">
        <v>66</v>
      </c>
      <c r="G501" s="101" t="s">
        <v>30</v>
      </c>
      <c r="H501" s="124">
        <v>0.05</v>
      </c>
      <c r="I501" s="124">
        <v>0.4</v>
      </c>
      <c r="J501" s="75">
        <f t="shared" ref="J501" si="210">H501*I501</f>
        <v>2.0000000000000004E-2</v>
      </c>
      <c r="K501" s="102"/>
      <c r="L501" s="102"/>
      <c r="M501" s="75"/>
      <c r="N501" s="75"/>
      <c r="O501" s="126">
        <v>1</v>
      </c>
      <c r="P501" s="21"/>
      <c r="Q501" s="126">
        <v>1</v>
      </c>
      <c r="R501" s="16">
        <f t="shared" si="204"/>
        <v>0</v>
      </c>
      <c r="S501" s="24" t="s">
        <v>49</v>
      </c>
      <c r="T501" s="90"/>
      <c r="U501" s="31" t="s">
        <v>53</v>
      </c>
      <c r="V501" s="85">
        <f t="shared" si="209"/>
        <v>1</v>
      </c>
    </row>
    <row r="502" spans="1:22" ht="18" customHeight="1" x14ac:dyDescent="0.3">
      <c r="A502" s="91">
        <f t="shared" si="205"/>
        <v>17</v>
      </c>
      <c r="B502" s="117" t="s">
        <v>74</v>
      </c>
      <c r="C502" s="122">
        <v>42</v>
      </c>
      <c r="D502" s="91" t="s">
        <v>65</v>
      </c>
      <c r="E502" s="123" t="s">
        <v>71</v>
      </c>
      <c r="F502" s="101" t="s">
        <v>66</v>
      </c>
      <c r="G502" s="101" t="s">
        <v>28</v>
      </c>
      <c r="H502" s="102"/>
      <c r="I502" s="102"/>
      <c r="J502" s="77"/>
      <c r="K502" s="124">
        <v>0.25</v>
      </c>
      <c r="L502" s="124">
        <v>0.7</v>
      </c>
      <c r="M502" s="75">
        <f>K502*L502</f>
        <v>0.17499999999999999</v>
      </c>
      <c r="N502" s="75">
        <f>M502-(J501*Q501)-(J500*Q500)</f>
        <v>0.13499999999999998</v>
      </c>
      <c r="O502" s="126">
        <v>1</v>
      </c>
      <c r="P502" s="21">
        <v>150</v>
      </c>
      <c r="Q502" s="126">
        <v>1</v>
      </c>
      <c r="R502" s="16">
        <f t="shared" si="204"/>
        <v>150</v>
      </c>
      <c r="S502" s="24" t="s">
        <v>49</v>
      </c>
      <c r="T502" s="90"/>
      <c r="U502" s="31" t="s">
        <v>53</v>
      </c>
      <c r="V502" s="85">
        <f t="shared" si="209"/>
        <v>1</v>
      </c>
    </row>
    <row r="503" spans="1:22" ht="18" customHeight="1" x14ac:dyDescent="0.3">
      <c r="A503" s="91">
        <f t="shared" si="205"/>
        <v>18</v>
      </c>
      <c r="B503" s="117" t="s">
        <v>74</v>
      </c>
      <c r="C503" s="122">
        <v>43</v>
      </c>
      <c r="D503" s="91" t="s">
        <v>65</v>
      </c>
      <c r="E503" s="123" t="s">
        <v>71</v>
      </c>
      <c r="F503" s="101" t="s">
        <v>66</v>
      </c>
      <c r="G503" s="101" t="s">
        <v>15</v>
      </c>
      <c r="H503" s="102">
        <v>0.3</v>
      </c>
      <c r="I503" s="102">
        <v>0.4</v>
      </c>
      <c r="J503" s="75">
        <f>H503*I503</f>
        <v>0.12</v>
      </c>
      <c r="K503" s="102">
        <v>0.36</v>
      </c>
      <c r="L503" s="102">
        <v>0.46</v>
      </c>
      <c r="M503" s="75">
        <f>K503*L503</f>
        <v>0.1656</v>
      </c>
      <c r="N503" s="75"/>
      <c r="O503" s="23">
        <v>1</v>
      </c>
      <c r="P503" s="21"/>
      <c r="Q503" s="23">
        <v>3</v>
      </c>
      <c r="R503" s="16">
        <f t="shared" si="204"/>
        <v>0</v>
      </c>
      <c r="S503" s="24" t="s">
        <v>50</v>
      </c>
      <c r="T503" s="90"/>
      <c r="U503" s="31" t="s">
        <v>53</v>
      </c>
      <c r="V503" s="85">
        <f t="shared" si="209"/>
        <v>3</v>
      </c>
    </row>
    <row r="504" spans="1:22" ht="18" customHeight="1" x14ac:dyDescent="0.3">
      <c r="A504" s="91">
        <f t="shared" si="205"/>
        <v>19</v>
      </c>
      <c r="B504" s="117" t="s">
        <v>74</v>
      </c>
      <c r="C504" s="122">
        <v>44</v>
      </c>
      <c r="D504" s="91" t="s">
        <v>65</v>
      </c>
      <c r="E504" s="123" t="s">
        <v>71</v>
      </c>
      <c r="F504" s="101" t="s">
        <v>66</v>
      </c>
      <c r="G504" s="101" t="s">
        <v>26</v>
      </c>
      <c r="H504" s="102" t="s">
        <v>17</v>
      </c>
      <c r="I504" s="102"/>
      <c r="J504" s="75"/>
      <c r="K504" s="102" t="s">
        <v>35</v>
      </c>
      <c r="L504" s="102"/>
      <c r="M504" s="75"/>
      <c r="N504" s="75"/>
      <c r="O504" s="23">
        <v>1</v>
      </c>
      <c r="P504" s="21"/>
      <c r="Q504" s="23">
        <v>3</v>
      </c>
      <c r="R504" s="16">
        <f t="shared" si="204"/>
        <v>0</v>
      </c>
      <c r="S504" s="24" t="s">
        <v>51</v>
      </c>
      <c r="T504" s="90"/>
      <c r="U504" s="31" t="s">
        <v>53</v>
      </c>
      <c r="V504" s="85">
        <f t="shared" si="209"/>
        <v>3</v>
      </c>
    </row>
    <row r="505" spans="1:22" ht="18" customHeight="1" x14ac:dyDescent="0.3">
      <c r="A505" s="91">
        <f t="shared" si="205"/>
        <v>20</v>
      </c>
      <c r="B505" s="117" t="s">
        <v>74</v>
      </c>
      <c r="C505" s="122">
        <v>45</v>
      </c>
      <c r="D505" s="91" t="s">
        <v>65</v>
      </c>
      <c r="E505" s="123" t="s">
        <v>71</v>
      </c>
      <c r="F505" s="101" t="s">
        <v>66</v>
      </c>
      <c r="G505" s="101" t="s">
        <v>15</v>
      </c>
      <c r="H505" s="102">
        <v>0.3</v>
      </c>
      <c r="I505" s="102">
        <v>0.9</v>
      </c>
      <c r="J505" s="75">
        <f>H505*I505</f>
        <v>0.27</v>
      </c>
      <c r="K505" s="102">
        <v>0.36</v>
      </c>
      <c r="L505" s="102">
        <v>0.96</v>
      </c>
      <c r="M505" s="75">
        <f>K505*L505</f>
        <v>0.34559999999999996</v>
      </c>
      <c r="N505" s="75"/>
      <c r="O505" s="23">
        <v>1</v>
      </c>
      <c r="P505" s="21"/>
      <c r="Q505" s="23">
        <v>1</v>
      </c>
      <c r="R505" s="16">
        <f t="shared" si="204"/>
        <v>0</v>
      </c>
      <c r="S505" s="24" t="s">
        <v>50</v>
      </c>
      <c r="T505" s="98"/>
      <c r="U505" s="31" t="s">
        <v>53</v>
      </c>
      <c r="V505" s="85">
        <f>O505*Q505</f>
        <v>1</v>
      </c>
    </row>
    <row r="506" spans="1:22" ht="18" customHeight="1" x14ac:dyDescent="0.3">
      <c r="A506" s="91">
        <f t="shared" si="205"/>
        <v>21</v>
      </c>
      <c r="B506" s="117" t="s">
        <v>74</v>
      </c>
      <c r="C506" s="122">
        <v>46</v>
      </c>
      <c r="D506" s="91" t="s">
        <v>65</v>
      </c>
      <c r="E506" s="123" t="s">
        <v>71</v>
      </c>
      <c r="F506" s="101" t="s">
        <v>66</v>
      </c>
      <c r="G506" s="101" t="s">
        <v>16</v>
      </c>
      <c r="H506" s="102" t="s">
        <v>17</v>
      </c>
      <c r="I506" s="102"/>
      <c r="J506" s="75"/>
      <c r="K506" s="102" t="s">
        <v>35</v>
      </c>
      <c r="L506" s="102"/>
      <c r="M506" s="75"/>
      <c r="N506" s="75"/>
      <c r="O506" s="23">
        <v>1</v>
      </c>
      <c r="P506" s="21"/>
      <c r="Q506" s="23">
        <v>2</v>
      </c>
      <c r="R506" s="16">
        <f t="shared" si="204"/>
        <v>0</v>
      </c>
      <c r="S506" s="24" t="s">
        <v>48</v>
      </c>
      <c r="T506" s="90"/>
      <c r="U506" s="31" t="s">
        <v>53</v>
      </c>
      <c r="V506" s="85">
        <f t="shared" ref="V506:V508" si="211">O506*Q506</f>
        <v>2</v>
      </c>
    </row>
    <row r="507" spans="1:22" ht="18" customHeight="1" x14ac:dyDescent="0.3">
      <c r="A507" s="91">
        <f t="shared" si="205"/>
        <v>22</v>
      </c>
      <c r="B507" s="117" t="s">
        <v>74</v>
      </c>
      <c r="C507" s="122">
        <v>47</v>
      </c>
      <c r="D507" s="91" t="s">
        <v>65</v>
      </c>
      <c r="E507" s="123" t="s">
        <v>71</v>
      </c>
      <c r="F507" s="101" t="s">
        <v>66</v>
      </c>
      <c r="G507" s="101" t="s">
        <v>15</v>
      </c>
      <c r="H507" s="102">
        <v>0.3</v>
      </c>
      <c r="I507" s="102">
        <v>1</v>
      </c>
      <c r="J507" s="75">
        <f t="shared" ref="J507:J508" si="212">H507*I507</f>
        <v>0.3</v>
      </c>
      <c r="K507" s="102">
        <v>0.36</v>
      </c>
      <c r="L507" s="102">
        <v>1.06</v>
      </c>
      <c r="M507" s="75">
        <f t="shared" ref="M507:M508" si="213">K507*L507</f>
        <v>0.38159999999999999</v>
      </c>
      <c r="N507" s="75"/>
      <c r="O507" s="23">
        <v>1</v>
      </c>
      <c r="P507" s="21"/>
      <c r="Q507" s="23">
        <v>1</v>
      </c>
      <c r="R507" s="16">
        <f t="shared" si="204"/>
        <v>0</v>
      </c>
      <c r="S507" s="24" t="s">
        <v>50</v>
      </c>
      <c r="T507" s="90"/>
      <c r="U507" s="31" t="s">
        <v>53</v>
      </c>
      <c r="V507" s="85">
        <f t="shared" si="211"/>
        <v>1</v>
      </c>
    </row>
    <row r="508" spans="1:22" ht="18" customHeight="1" x14ac:dyDescent="0.3">
      <c r="A508" s="91">
        <f t="shared" si="205"/>
        <v>23</v>
      </c>
      <c r="B508" s="117" t="s">
        <v>74</v>
      </c>
      <c r="C508" s="122">
        <v>48</v>
      </c>
      <c r="D508" s="91" t="s">
        <v>65</v>
      </c>
      <c r="E508" s="123" t="s">
        <v>71</v>
      </c>
      <c r="F508" s="101" t="s">
        <v>66</v>
      </c>
      <c r="G508" s="101" t="s">
        <v>15</v>
      </c>
      <c r="H508" s="102">
        <v>0.8</v>
      </c>
      <c r="I508" s="102">
        <v>0.8</v>
      </c>
      <c r="J508" s="75">
        <f t="shared" si="212"/>
        <v>0.64000000000000012</v>
      </c>
      <c r="K508" s="102">
        <v>0.86</v>
      </c>
      <c r="L508" s="102">
        <v>0.86</v>
      </c>
      <c r="M508" s="75">
        <f t="shared" si="213"/>
        <v>0.73959999999999992</v>
      </c>
      <c r="N508" s="75"/>
      <c r="O508" s="23">
        <v>1</v>
      </c>
      <c r="P508" s="21"/>
      <c r="Q508" s="23">
        <v>1</v>
      </c>
      <c r="R508" s="16">
        <f t="shared" si="204"/>
        <v>0</v>
      </c>
      <c r="S508" s="24" t="s">
        <v>50</v>
      </c>
      <c r="T508" s="90"/>
      <c r="U508" s="31" t="s">
        <v>53</v>
      </c>
      <c r="V508" s="85">
        <f t="shared" si="211"/>
        <v>1</v>
      </c>
    </row>
    <row r="509" spans="1:22" ht="18" customHeight="1" x14ac:dyDescent="0.3">
      <c r="A509" s="105"/>
      <c r="B509" s="105"/>
      <c r="C509" s="119"/>
      <c r="D509" s="104"/>
      <c r="E509" s="103"/>
      <c r="F509" s="113"/>
      <c r="G509" s="103"/>
      <c r="H509" s="104"/>
      <c r="I509" s="105"/>
      <c r="J509" s="105"/>
      <c r="K509" s="104"/>
      <c r="L509" s="105"/>
      <c r="M509" s="105"/>
      <c r="N509" s="105"/>
      <c r="U509" s="31" t="s">
        <v>64</v>
      </c>
    </row>
    <row r="510" spans="1:22" ht="18" customHeight="1" x14ac:dyDescent="0.3">
      <c r="A510" s="115" t="s">
        <v>75</v>
      </c>
      <c r="B510" s="120"/>
      <c r="C510" s="121"/>
      <c r="D510" s="104"/>
      <c r="E510" s="103"/>
      <c r="F510" s="113"/>
      <c r="G510" s="103"/>
      <c r="H510" s="104"/>
      <c r="I510" s="105"/>
      <c r="J510" s="105"/>
      <c r="K510" s="104"/>
      <c r="L510" s="105"/>
      <c r="M510" s="105"/>
      <c r="N510" s="105"/>
      <c r="U510" s="31" t="s">
        <v>64</v>
      </c>
    </row>
    <row r="511" spans="1:22" ht="18" customHeight="1" x14ac:dyDescent="0.3">
      <c r="A511" s="91">
        <v>1</v>
      </c>
      <c r="B511" s="117" t="s">
        <v>82</v>
      </c>
      <c r="C511" s="122">
        <v>1</v>
      </c>
      <c r="D511" s="91" t="s">
        <v>77</v>
      </c>
      <c r="E511" s="123" t="s">
        <v>322</v>
      </c>
      <c r="F511" s="101" t="s">
        <v>79</v>
      </c>
      <c r="G511" s="101" t="s">
        <v>27</v>
      </c>
      <c r="H511" s="102" t="s">
        <v>29</v>
      </c>
      <c r="I511" s="102"/>
      <c r="J511" s="75"/>
      <c r="K511" s="102" t="s">
        <v>21</v>
      </c>
      <c r="L511" s="102"/>
      <c r="M511" s="75"/>
      <c r="N511" s="75"/>
      <c r="O511" s="23">
        <v>2</v>
      </c>
      <c r="P511" s="21"/>
      <c r="Q511" s="23">
        <v>1</v>
      </c>
      <c r="R511" s="16">
        <f t="shared" ref="R511:R521" si="214">O511*P511*Q511</f>
        <v>0</v>
      </c>
      <c r="S511" s="24" t="s">
        <v>51</v>
      </c>
      <c r="T511" s="98" t="s">
        <v>82</v>
      </c>
      <c r="U511" s="31" t="s">
        <v>64</v>
      </c>
      <c r="V511" s="85">
        <f>O511*Q511</f>
        <v>2</v>
      </c>
    </row>
    <row r="512" spans="1:22" ht="18" customHeight="1" x14ac:dyDescent="0.3">
      <c r="A512" s="91">
        <f t="shared" ref="A512:A521" si="215">A511+1</f>
        <v>2</v>
      </c>
      <c r="B512" s="117" t="s">
        <v>82</v>
      </c>
      <c r="C512" s="122">
        <v>2</v>
      </c>
      <c r="D512" s="91" t="s">
        <v>77</v>
      </c>
      <c r="E512" s="123" t="s">
        <v>322</v>
      </c>
      <c r="F512" s="101" t="s">
        <v>79</v>
      </c>
      <c r="G512" s="101" t="s">
        <v>27</v>
      </c>
      <c r="H512" s="102" t="s">
        <v>21</v>
      </c>
      <c r="I512" s="102"/>
      <c r="J512" s="75"/>
      <c r="K512" s="102" t="s">
        <v>59</v>
      </c>
      <c r="L512" s="102"/>
      <c r="M512" s="75"/>
      <c r="N512" s="75"/>
      <c r="O512" s="23">
        <v>2</v>
      </c>
      <c r="P512" s="21"/>
      <c r="Q512" s="23">
        <v>2</v>
      </c>
      <c r="R512" s="16">
        <f t="shared" si="214"/>
        <v>0</v>
      </c>
      <c r="S512" s="24" t="s">
        <v>51</v>
      </c>
      <c r="T512" s="90"/>
      <c r="U512" s="31" t="s">
        <v>64</v>
      </c>
      <c r="V512" s="85">
        <f t="shared" ref="V512:V520" si="216">O512*Q512</f>
        <v>4</v>
      </c>
    </row>
    <row r="513" spans="1:22" ht="18" customHeight="1" x14ac:dyDescent="0.3">
      <c r="A513" s="91">
        <f t="shared" si="215"/>
        <v>3</v>
      </c>
      <c r="B513" s="117" t="s">
        <v>82</v>
      </c>
      <c r="C513" s="122">
        <v>3</v>
      </c>
      <c r="D513" s="91" t="s">
        <v>77</v>
      </c>
      <c r="E513" s="123" t="s">
        <v>322</v>
      </c>
      <c r="F513" s="101" t="s">
        <v>78</v>
      </c>
      <c r="G513" s="101" t="s">
        <v>27</v>
      </c>
      <c r="H513" s="124" t="s">
        <v>21</v>
      </c>
      <c r="I513" s="102"/>
      <c r="J513" s="75">
        <v>1.7662499999999998E-2</v>
      </c>
      <c r="K513" s="102"/>
      <c r="L513" s="102"/>
      <c r="M513" s="75"/>
      <c r="N513" s="75"/>
      <c r="O513" s="126">
        <v>2</v>
      </c>
      <c r="P513" s="21"/>
      <c r="Q513" s="126">
        <v>2</v>
      </c>
      <c r="R513" s="16">
        <f t="shared" si="214"/>
        <v>0</v>
      </c>
      <c r="S513" s="24" t="s">
        <v>110</v>
      </c>
      <c r="T513" s="90"/>
      <c r="U513" s="31" t="s">
        <v>64</v>
      </c>
      <c r="V513" s="85">
        <f t="shared" si="216"/>
        <v>4</v>
      </c>
    </row>
    <row r="514" spans="1:22" ht="18" customHeight="1" x14ac:dyDescent="0.3">
      <c r="A514" s="91">
        <f t="shared" si="215"/>
        <v>4</v>
      </c>
      <c r="B514" s="117" t="s">
        <v>82</v>
      </c>
      <c r="C514" s="122">
        <v>3</v>
      </c>
      <c r="D514" s="91" t="s">
        <v>77</v>
      </c>
      <c r="E514" s="123" t="s">
        <v>322</v>
      </c>
      <c r="F514" s="101" t="s">
        <v>78</v>
      </c>
      <c r="G514" s="101" t="s">
        <v>27</v>
      </c>
      <c r="H514" s="124" t="s">
        <v>29</v>
      </c>
      <c r="I514" s="102"/>
      <c r="J514" s="75">
        <v>7.8500000000000011E-3</v>
      </c>
      <c r="K514" s="102"/>
      <c r="L514" s="102"/>
      <c r="M514" s="75"/>
      <c r="N514" s="75"/>
      <c r="O514" s="126">
        <v>2</v>
      </c>
      <c r="P514" s="21"/>
      <c r="Q514" s="126">
        <v>1</v>
      </c>
      <c r="R514" s="16">
        <f t="shared" si="214"/>
        <v>0</v>
      </c>
      <c r="S514" s="24" t="s">
        <v>110</v>
      </c>
      <c r="T514" s="90"/>
      <c r="U514" s="31" t="s">
        <v>64</v>
      </c>
      <c r="V514" s="85">
        <f t="shared" si="216"/>
        <v>2</v>
      </c>
    </row>
    <row r="515" spans="1:22" ht="18" customHeight="1" x14ac:dyDescent="0.3">
      <c r="A515" s="91">
        <f t="shared" si="215"/>
        <v>5</v>
      </c>
      <c r="B515" s="117" t="s">
        <v>82</v>
      </c>
      <c r="C515" s="122">
        <v>3</v>
      </c>
      <c r="D515" s="91" t="s">
        <v>77</v>
      </c>
      <c r="E515" s="123" t="s">
        <v>322</v>
      </c>
      <c r="F515" s="101" t="s">
        <v>78</v>
      </c>
      <c r="G515" s="101" t="s">
        <v>28</v>
      </c>
      <c r="H515" s="102"/>
      <c r="I515" s="102"/>
      <c r="J515" s="75"/>
      <c r="K515" s="124">
        <v>0.3</v>
      </c>
      <c r="L515" s="124">
        <v>0.6</v>
      </c>
      <c r="M515" s="75">
        <f t="shared" ref="M515" si="217">K515*L515</f>
        <v>0.18</v>
      </c>
      <c r="N515" s="75">
        <f>M515-(J514*Q514)-(J513*Q513)</f>
        <v>0.136825</v>
      </c>
      <c r="O515" s="126">
        <v>2</v>
      </c>
      <c r="P515" s="21">
        <v>150</v>
      </c>
      <c r="Q515" s="126">
        <v>1</v>
      </c>
      <c r="R515" s="16">
        <f t="shared" si="214"/>
        <v>300</v>
      </c>
      <c r="S515" s="24" t="s">
        <v>49</v>
      </c>
      <c r="T515" s="90"/>
      <c r="U515" s="31" t="s">
        <v>64</v>
      </c>
      <c r="V515" s="85">
        <f t="shared" si="216"/>
        <v>2</v>
      </c>
    </row>
    <row r="516" spans="1:22" ht="18" customHeight="1" x14ac:dyDescent="0.3">
      <c r="A516" s="91">
        <f t="shared" si="215"/>
        <v>6</v>
      </c>
      <c r="B516" s="117" t="s">
        <v>82</v>
      </c>
      <c r="C516" s="122">
        <v>4</v>
      </c>
      <c r="D516" s="91" t="s">
        <v>77</v>
      </c>
      <c r="E516" s="123" t="s">
        <v>322</v>
      </c>
      <c r="F516" s="101" t="s">
        <v>79</v>
      </c>
      <c r="G516" s="101" t="s">
        <v>26</v>
      </c>
      <c r="H516" s="102" t="s">
        <v>13</v>
      </c>
      <c r="I516" s="102"/>
      <c r="J516" s="75"/>
      <c r="K516" s="102" t="s">
        <v>29</v>
      </c>
      <c r="L516" s="102"/>
      <c r="M516" s="75"/>
      <c r="N516" s="75"/>
      <c r="O516" s="23">
        <v>2</v>
      </c>
      <c r="P516" s="21"/>
      <c r="Q516" s="23">
        <v>3</v>
      </c>
      <c r="R516" s="16">
        <f t="shared" si="214"/>
        <v>0</v>
      </c>
      <c r="S516" s="24" t="s">
        <v>51</v>
      </c>
      <c r="T516" s="90"/>
      <c r="U516" s="31" t="s">
        <v>64</v>
      </c>
      <c r="V516" s="85">
        <f t="shared" si="216"/>
        <v>6</v>
      </c>
    </row>
    <row r="517" spans="1:22" ht="18" customHeight="1" x14ac:dyDescent="0.3">
      <c r="A517" s="91">
        <f t="shared" si="215"/>
        <v>7</v>
      </c>
      <c r="B517" s="117" t="s">
        <v>82</v>
      </c>
      <c r="C517" s="122">
        <v>5</v>
      </c>
      <c r="D517" s="91" t="s">
        <v>77</v>
      </c>
      <c r="E517" s="123" t="s">
        <v>322</v>
      </c>
      <c r="F517" s="101" t="s">
        <v>79</v>
      </c>
      <c r="G517" s="101" t="s">
        <v>16</v>
      </c>
      <c r="H517" s="102" t="s">
        <v>17</v>
      </c>
      <c r="I517" s="102"/>
      <c r="J517" s="75"/>
      <c r="K517" s="102" t="s">
        <v>35</v>
      </c>
      <c r="L517" s="102"/>
      <c r="M517" s="75"/>
      <c r="N517" s="75"/>
      <c r="O517" s="23">
        <v>2</v>
      </c>
      <c r="P517" s="21"/>
      <c r="Q517" s="23">
        <v>2</v>
      </c>
      <c r="R517" s="16">
        <f t="shared" si="214"/>
        <v>0</v>
      </c>
      <c r="S517" s="24" t="s">
        <v>48</v>
      </c>
      <c r="T517" s="90"/>
      <c r="U517" s="31" t="s">
        <v>64</v>
      </c>
      <c r="V517" s="85">
        <f t="shared" si="216"/>
        <v>4</v>
      </c>
    </row>
    <row r="518" spans="1:22" ht="18" customHeight="1" x14ac:dyDescent="0.3">
      <c r="A518" s="91">
        <f t="shared" si="215"/>
        <v>8</v>
      </c>
      <c r="B518" s="117" t="s">
        <v>82</v>
      </c>
      <c r="C518" s="122">
        <v>6</v>
      </c>
      <c r="D518" s="91" t="s">
        <v>77</v>
      </c>
      <c r="E518" s="123" t="s">
        <v>322</v>
      </c>
      <c r="F518" s="101" t="s">
        <v>79</v>
      </c>
      <c r="G518" s="101" t="s">
        <v>18</v>
      </c>
      <c r="H518" s="102" t="s">
        <v>36</v>
      </c>
      <c r="I518" s="102"/>
      <c r="J518" s="77"/>
      <c r="K518" s="102" t="s">
        <v>17</v>
      </c>
      <c r="L518" s="102"/>
      <c r="M518" s="75"/>
      <c r="N518" s="75"/>
      <c r="O518" s="23">
        <v>2</v>
      </c>
      <c r="P518" s="21"/>
      <c r="Q518" s="23">
        <v>1</v>
      </c>
      <c r="R518" s="16">
        <f t="shared" si="214"/>
        <v>0</v>
      </c>
      <c r="S518" s="24" t="s">
        <v>50</v>
      </c>
      <c r="T518" s="90"/>
      <c r="U518" s="31" t="s">
        <v>64</v>
      </c>
      <c r="V518" s="85">
        <f t="shared" si="216"/>
        <v>2</v>
      </c>
    </row>
    <row r="519" spans="1:22" ht="18" customHeight="1" x14ac:dyDescent="0.3">
      <c r="A519" s="91">
        <f t="shared" si="215"/>
        <v>9</v>
      </c>
      <c r="B519" s="117" t="s">
        <v>82</v>
      </c>
      <c r="C519" s="122">
        <v>7</v>
      </c>
      <c r="D519" s="91" t="s">
        <v>77</v>
      </c>
      <c r="E519" s="123" t="s">
        <v>322</v>
      </c>
      <c r="F519" s="101" t="s">
        <v>80</v>
      </c>
      <c r="G519" s="101" t="s">
        <v>18</v>
      </c>
      <c r="H519" s="102" t="s">
        <v>36</v>
      </c>
      <c r="I519" s="102"/>
      <c r="J519" s="75"/>
      <c r="K519" s="102" t="s">
        <v>17</v>
      </c>
      <c r="L519" s="102"/>
      <c r="M519" s="75"/>
      <c r="N519" s="75"/>
      <c r="O519" s="23">
        <v>2</v>
      </c>
      <c r="P519" s="21"/>
      <c r="Q519" s="23">
        <v>1</v>
      </c>
      <c r="R519" s="16">
        <f t="shared" si="214"/>
        <v>0</v>
      </c>
      <c r="S519" s="24" t="s">
        <v>50</v>
      </c>
      <c r="T519" s="90"/>
      <c r="U519" s="31" t="s">
        <v>64</v>
      </c>
      <c r="V519" s="85">
        <f t="shared" si="216"/>
        <v>2</v>
      </c>
    </row>
    <row r="520" spans="1:22" ht="18" customHeight="1" x14ac:dyDescent="0.3">
      <c r="A520" s="91">
        <f t="shared" si="215"/>
        <v>10</v>
      </c>
      <c r="B520" s="117" t="s">
        <v>82</v>
      </c>
      <c r="C520" s="122">
        <v>8</v>
      </c>
      <c r="D520" s="91" t="s">
        <v>77</v>
      </c>
      <c r="E520" s="123" t="s">
        <v>322</v>
      </c>
      <c r="F520" s="101" t="s">
        <v>80</v>
      </c>
      <c r="G520" s="101" t="s">
        <v>16</v>
      </c>
      <c r="H520" s="102" t="s">
        <v>17</v>
      </c>
      <c r="I520" s="102"/>
      <c r="J520" s="75"/>
      <c r="K520" s="102" t="s">
        <v>35</v>
      </c>
      <c r="L520" s="102"/>
      <c r="M520" s="75"/>
      <c r="N520" s="75"/>
      <c r="O520" s="23">
        <v>2</v>
      </c>
      <c r="P520" s="21"/>
      <c r="Q520" s="23">
        <v>2</v>
      </c>
      <c r="R520" s="16">
        <f t="shared" si="214"/>
        <v>0</v>
      </c>
      <c r="S520" s="24" t="s">
        <v>48</v>
      </c>
      <c r="T520" s="90"/>
      <c r="U520" s="31" t="s">
        <v>64</v>
      </c>
      <c r="V520" s="85">
        <f t="shared" si="216"/>
        <v>4</v>
      </c>
    </row>
    <row r="521" spans="1:22" ht="18" customHeight="1" x14ac:dyDescent="0.3">
      <c r="A521" s="91">
        <f t="shared" si="215"/>
        <v>11</v>
      </c>
      <c r="B521" s="117" t="s">
        <v>82</v>
      </c>
      <c r="C521" s="122">
        <v>9</v>
      </c>
      <c r="D521" s="91" t="s">
        <v>77</v>
      </c>
      <c r="E521" s="123" t="s">
        <v>322</v>
      </c>
      <c r="F521" s="101" t="s">
        <v>80</v>
      </c>
      <c r="G521" s="101" t="s">
        <v>26</v>
      </c>
      <c r="H521" s="102" t="s">
        <v>13</v>
      </c>
      <c r="I521" s="102"/>
      <c r="J521" s="75"/>
      <c r="K521" s="102" t="s">
        <v>29</v>
      </c>
      <c r="L521" s="102"/>
      <c r="M521" s="75"/>
      <c r="N521" s="75"/>
      <c r="O521" s="23">
        <v>2</v>
      </c>
      <c r="P521" s="21"/>
      <c r="Q521" s="23">
        <v>3</v>
      </c>
      <c r="R521" s="16">
        <f t="shared" si="214"/>
        <v>0</v>
      </c>
      <c r="S521" s="24" t="s">
        <v>51</v>
      </c>
      <c r="T521" s="98"/>
      <c r="U521" s="31" t="s">
        <v>64</v>
      </c>
      <c r="V521" s="85">
        <f>O521*Q521</f>
        <v>6</v>
      </c>
    </row>
    <row r="522" spans="1:22" ht="18" customHeight="1" x14ac:dyDescent="0.3">
      <c r="A522" s="105"/>
      <c r="B522" s="105"/>
      <c r="C522" s="119"/>
      <c r="D522" s="104"/>
      <c r="E522" s="103"/>
      <c r="F522" s="113"/>
      <c r="G522" s="103"/>
      <c r="H522" s="104"/>
      <c r="I522" s="105"/>
      <c r="J522" s="105"/>
      <c r="K522" s="104"/>
      <c r="L522" s="105"/>
      <c r="M522" s="105"/>
      <c r="N522" s="105"/>
      <c r="U522" s="31" t="s">
        <v>53</v>
      </c>
    </row>
    <row r="523" spans="1:22" ht="18" customHeight="1" x14ac:dyDescent="0.3">
      <c r="A523" s="115" t="s">
        <v>68</v>
      </c>
      <c r="B523" s="120"/>
      <c r="C523" s="121"/>
      <c r="D523" s="104"/>
      <c r="E523" s="103"/>
      <c r="F523" s="113"/>
      <c r="G523" s="103"/>
      <c r="H523" s="104"/>
      <c r="I523" s="105"/>
      <c r="J523" s="105"/>
      <c r="K523" s="104"/>
      <c r="L523" s="105"/>
      <c r="M523" s="105"/>
      <c r="N523" s="105"/>
      <c r="U523" s="31" t="s">
        <v>53</v>
      </c>
    </row>
    <row r="524" spans="1:22" ht="18" customHeight="1" x14ac:dyDescent="0.3">
      <c r="A524" s="91">
        <v>1</v>
      </c>
      <c r="B524" s="117" t="s">
        <v>87</v>
      </c>
      <c r="C524" s="122">
        <v>1</v>
      </c>
      <c r="D524" s="91" t="s">
        <v>56</v>
      </c>
      <c r="E524" s="123" t="s">
        <v>83</v>
      </c>
      <c r="F524" s="101" t="s">
        <v>84</v>
      </c>
      <c r="G524" s="101" t="s">
        <v>26</v>
      </c>
      <c r="H524" s="102" t="s">
        <v>17</v>
      </c>
      <c r="I524" s="102"/>
      <c r="J524" s="75"/>
      <c r="K524" s="102" t="s">
        <v>35</v>
      </c>
      <c r="L524" s="102"/>
      <c r="M524" s="75"/>
      <c r="N524" s="75"/>
      <c r="O524" s="23">
        <v>1</v>
      </c>
      <c r="P524" s="21"/>
      <c r="Q524" s="23">
        <v>3</v>
      </c>
      <c r="R524" s="16">
        <f t="shared" ref="R524:R551" si="218">O524*P524*Q524</f>
        <v>0</v>
      </c>
      <c r="S524" s="24" t="s">
        <v>51</v>
      </c>
      <c r="T524" s="98" t="s">
        <v>87</v>
      </c>
      <c r="U524" s="31" t="s">
        <v>53</v>
      </c>
      <c r="V524" s="85">
        <f>O524*Q524</f>
        <v>3</v>
      </c>
    </row>
    <row r="525" spans="1:22" ht="18" customHeight="1" x14ac:dyDescent="0.3">
      <c r="A525" s="91">
        <f t="shared" ref="A525:A551" si="219">A524+1</f>
        <v>2</v>
      </c>
      <c r="B525" s="117" t="s">
        <v>87</v>
      </c>
      <c r="C525" s="122">
        <v>2</v>
      </c>
      <c r="D525" s="91" t="s">
        <v>56</v>
      </c>
      <c r="E525" s="123" t="s">
        <v>83</v>
      </c>
      <c r="F525" s="101" t="s">
        <v>84</v>
      </c>
      <c r="G525" s="101" t="s">
        <v>18</v>
      </c>
      <c r="H525" s="102" t="s">
        <v>13</v>
      </c>
      <c r="I525" s="102"/>
      <c r="J525" s="75"/>
      <c r="K525" s="102" t="s">
        <v>29</v>
      </c>
      <c r="L525" s="102"/>
      <c r="M525" s="75"/>
      <c r="N525" s="75"/>
      <c r="O525" s="23">
        <v>1</v>
      </c>
      <c r="P525" s="21"/>
      <c r="Q525" s="23">
        <v>1</v>
      </c>
      <c r="R525" s="16">
        <f t="shared" si="218"/>
        <v>0</v>
      </c>
      <c r="S525" s="24" t="s">
        <v>50</v>
      </c>
      <c r="T525" s="90"/>
      <c r="U525" s="31" t="s">
        <v>53</v>
      </c>
      <c r="V525" s="85">
        <f t="shared" ref="V525:V532" si="220">O525*Q525</f>
        <v>1</v>
      </c>
    </row>
    <row r="526" spans="1:22" ht="18" customHeight="1" x14ac:dyDescent="0.3">
      <c r="A526" s="91">
        <f t="shared" si="219"/>
        <v>3</v>
      </c>
      <c r="B526" s="117" t="s">
        <v>87</v>
      </c>
      <c r="C526" s="122">
        <v>3</v>
      </c>
      <c r="D526" s="91" t="s">
        <v>56</v>
      </c>
      <c r="E526" s="123" t="s">
        <v>83</v>
      </c>
      <c r="F526" s="101" t="s">
        <v>84</v>
      </c>
      <c r="G526" s="101" t="s">
        <v>25</v>
      </c>
      <c r="H526" s="102" t="s">
        <v>19</v>
      </c>
      <c r="I526" s="102"/>
      <c r="J526" s="75"/>
      <c r="K526" s="102" t="s">
        <v>13</v>
      </c>
      <c r="L526" s="102"/>
      <c r="M526" s="75"/>
      <c r="N526" s="75"/>
      <c r="O526" s="23">
        <v>1</v>
      </c>
      <c r="P526" s="21"/>
      <c r="Q526" s="23">
        <v>9</v>
      </c>
      <c r="R526" s="16">
        <f t="shared" si="218"/>
        <v>0</v>
      </c>
      <c r="S526" s="24" t="s">
        <v>48</v>
      </c>
      <c r="T526" s="90"/>
      <c r="U526" s="31" t="s">
        <v>53</v>
      </c>
      <c r="V526" s="85">
        <f t="shared" si="220"/>
        <v>9</v>
      </c>
    </row>
    <row r="527" spans="1:22" ht="18" customHeight="1" x14ac:dyDescent="0.3">
      <c r="A527" s="91">
        <f t="shared" si="219"/>
        <v>4</v>
      </c>
      <c r="B527" s="117" t="s">
        <v>87</v>
      </c>
      <c r="C527" s="122">
        <v>4</v>
      </c>
      <c r="D527" s="91" t="s">
        <v>56</v>
      </c>
      <c r="E527" s="123" t="s">
        <v>83</v>
      </c>
      <c r="F527" s="101" t="s">
        <v>84</v>
      </c>
      <c r="G527" s="101" t="s">
        <v>85</v>
      </c>
      <c r="H527" s="102" t="s">
        <v>33</v>
      </c>
      <c r="I527" s="102"/>
      <c r="J527" s="75"/>
      <c r="K527" s="102" t="s">
        <v>36</v>
      </c>
      <c r="L527" s="102"/>
      <c r="M527" s="75"/>
      <c r="N527" s="75"/>
      <c r="O527" s="23">
        <v>1</v>
      </c>
      <c r="P527" s="21"/>
      <c r="Q527" s="23">
        <v>2</v>
      </c>
      <c r="R527" s="16">
        <f t="shared" si="218"/>
        <v>0</v>
      </c>
      <c r="S527" s="24" t="s">
        <v>48</v>
      </c>
      <c r="T527" s="90"/>
      <c r="U527" s="31" t="s">
        <v>53</v>
      </c>
      <c r="V527" s="85">
        <f t="shared" si="220"/>
        <v>2</v>
      </c>
    </row>
    <row r="528" spans="1:22" ht="18" customHeight="1" x14ac:dyDescent="0.3">
      <c r="A528" s="91">
        <f t="shared" si="219"/>
        <v>5</v>
      </c>
      <c r="B528" s="117" t="s">
        <v>87</v>
      </c>
      <c r="C528" s="122">
        <v>5</v>
      </c>
      <c r="D528" s="91" t="s">
        <v>56</v>
      </c>
      <c r="E528" s="123" t="s">
        <v>83</v>
      </c>
      <c r="F528" s="101" t="s">
        <v>84</v>
      </c>
      <c r="G528" s="101" t="s">
        <v>15</v>
      </c>
      <c r="H528" s="102">
        <v>0.25</v>
      </c>
      <c r="I528" s="102">
        <v>0.25</v>
      </c>
      <c r="J528" s="75">
        <f t="shared" ref="J528" si="221">H528*I528</f>
        <v>6.25E-2</v>
      </c>
      <c r="K528" s="102">
        <v>0.3</v>
      </c>
      <c r="L528" s="102">
        <v>0.3</v>
      </c>
      <c r="M528" s="75">
        <f t="shared" ref="M528" si="222">K528*L528</f>
        <v>0.09</v>
      </c>
      <c r="N528" s="75"/>
      <c r="O528" s="23">
        <v>1</v>
      </c>
      <c r="P528" s="21"/>
      <c r="Q528" s="23">
        <v>1</v>
      </c>
      <c r="R528" s="16">
        <f t="shared" si="218"/>
        <v>0</v>
      </c>
      <c r="S528" s="24" t="s">
        <v>50</v>
      </c>
      <c r="T528" s="90"/>
      <c r="U528" s="31" t="s">
        <v>53</v>
      </c>
      <c r="V528" s="85">
        <f t="shared" si="220"/>
        <v>1</v>
      </c>
    </row>
    <row r="529" spans="1:22" ht="18" customHeight="1" x14ac:dyDescent="0.3">
      <c r="A529" s="91">
        <f t="shared" si="219"/>
        <v>6</v>
      </c>
      <c r="B529" s="117" t="s">
        <v>87</v>
      </c>
      <c r="C529" s="122">
        <v>6</v>
      </c>
      <c r="D529" s="91" t="s">
        <v>56</v>
      </c>
      <c r="E529" s="123" t="s">
        <v>83</v>
      </c>
      <c r="F529" s="101" t="s">
        <v>84</v>
      </c>
      <c r="G529" s="101" t="s">
        <v>25</v>
      </c>
      <c r="H529" s="102" t="s">
        <v>19</v>
      </c>
      <c r="I529" s="102"/>
      <c r="J529" s="75"/>
      <c r="K529" s="102" t="s">
        <v>13</v>
      </c>
      <c r="L529" s="102"/>
      <c r="M529" s="75"/>
      <c r="N529" s="75"/>
      <c r="O529" s="23">
        <v>1</v>
      </c>
      <c r="P529" s="21"/>
      <c r="Q529" s="23">
        <v>3</v>
      </c>
      <c r="R529" s="16">
        <f t="shared" si="218"/>
        <v>0</v>
      </c>
      <c r="S529" s="24" t="s">
        <v>48</v>
      </c>
      <c r="T529" s="90"/>
      <c r="U529" s="31" t="s">
        <v>53</v>
      </c>
      <c r="V529" s="85">
        <f t="shared" si="220"/>
        <v>3</v>
      </c>
    </row>
    <row r="530" spans="1:22" ht="18" customHeight="1" x14ac:dyDescent="0.3">
      <c r="A530" s="91">
        <f t="shared" si="219"/>
        <v>7</v>
      </c>
      <c r="B530" s="117" t="s">
        <v>87</v>
      </c>
      <c r="C530" s="122">
        <v>7</v>
      </c>
      <c r="D530" s="91" t="s">
        <v>56</v>
      </c>
      <c r="E530" s="123" t="s">
        <v>83</v>
      </c>
      <c r="F530" s="101" t="s">
        <v>84</v>
      </c>
      <c r="G530" s="101" t="s">
        <v>25</v>
      </c>
      <c r="H530" s="102" t="s">
        <v>19</v>
      </c>
      <c r="I530" s="102"/>
      <c r="J530" s="77"/>
      <c r="K530" s="102" t="s">
        <v>13</v>
      </c>
      <c r="L530" s="102"/>
      <c r="M530" s="75"/>
      <c r="N530" s="75"/>
      <c r="O530" s="23">
        <v>1</v>
      </c>
      <c r="P530" s="21"/>
      <c r="Q530" s="23">
        <v>2</v>
      </c>
      <c r="R530" s="16">
        <f t="shared" si="218"/>
        <v>0</v>
      </c>
      <c r="S530" s="24" t="s">
        <v>48</v>
      </c>
      <c r="T530" s="90"/>
      <c r="U530" s="31" t="s">
        <v>53</v>
      </c>
      <c r="V530" s="85">
        <f t="shared" si="220"/>
        <v>2</v>
      </c>
    </row>
    <row r="531" spans="1:22" ht="18" customHeight="1" x14ac:dyDescent="0.3">
      <c r="A531" s="91">
        <f t="shared" si="219"/>
        <v>8</v>
      </c>
      <c r="B531" s="117" t="s">
        <v>87</v>
      </c>
      <c r="C531" s="122">
        <v>8</v>
      </c>
      <c r="D531" s="91" t="s">
        <v>56</v>
      </c>
      <c r="E531" s="123" t="s">
        <v>83</v>
      </c>
      <c r="F531" s="101" t="s">
        <v>84</v>
      </c>
      <c r="G531" s="101" t="s">
        <v>26</v>
      </c>
      <c r="H531" s="102" t="s">
        <v>17</v>
      </c>
      <c r="I531" s="102"/>
      <c r="J531" s="75"/>
      <c r="K531" s="102" t="s">
        <v>35</v>
      </c>
      <c r="L531" s="102"/>
      <c r="M531" s="75"/>
      <c r="N531" s="75"/>
      <c r="O531" s="23">
        <v>1</v>
      </c>
      <c r="P531" s="21"/>
      <c r="Q531" s="23">
        <v>3</v>
      </c>
      <c r="R531" s="16">
        <f t="shared" si="218"/>
        <v>0</v>
      </c>
      <c r="S531" s="24" t="s">
        <v>51</v>
      </c>
      <c r="T531" s="90"/>
      <c r="U531" s="31" t="s">
        <v>53</v>
      </c>
      <c r="V531" s="85">
        <f t="shared" si="220"/>
        <v>3</v>
      </c>
    </row>
    <row r="532" spans="1:22" ht="18" customHeight="1" x14ac:dyDescent="0.3">
      <c r="A532" s="91">
        <f t="shared" si="219"/>
        <v>9</v>
      </c>
      <c r="B532" s="117" t="s">
        <v>87</v>
      </c>
      <c r="C532" s="122">
        <v>9</v>
      </c>
      <c r="D532" s="91" t="s">
        <v>56</v>
      </c>
      <c r="E532" s="123" t="s">
        <v>83</v>
      </c>
      <c r="F532" s="101" t="s">
        <v>84</v>
      </c>
      <c r="G532" s="101" t="s">
        <v>18</v>
      </c>
      <c r="H532" s="102" t="s">
        <v>13</v>
      </c>
      <c r="I532" s="102"/>
      <c r="J532" s="75"/>
      <c r="K532" s="102" t="s">
        <v>29</v>
      </c>
      <c r="L532" s="102"/>
      <c r="M532" s="75"/>
      <c r="N532" s="75"/>
      <c r="O532" s="23">
        <v>1</v>
      </c>
      <c r="P532" s="21"/>
      <c r="Q532" s="23">
        <v>1</v>
      </c>
      <c r="R532" s="16">
        <f t="shared" si="218"/>
        <v>0</v>
      </c>
      <c r="S532" s="24" t="s">
        <v>50</v>
      </c>
      <c r="T532" s="90"/>
      <c r="U532" s="31" t="s">
        <v>53</v>
      </c>
      <c r="V532" s="85">
        <f t="shared" si="220"/>
        <v>1</v>
      </c>
    </row>
    <row r="533" spans="1:22" ht="18" customHeight="1" x14ac:dyDescent="0.3">
      <c r="A533" s="91">
        <f t="shared" si="219"/>
        <v>10</v>
      </c>
      <c r="B533" s="117" t="s">
        <v>87</v>
      </c>
      <c r="C533" s="122">
        <v>10</v>
      </c>
      <c r="D533" s="91" t="s">
        <v>56</v>
      </c>
      <c r="E533" s="123" t="s">
        <v>83</v>
      </c>
      <c r="F533" s="101" t="s">
        <v>84</v>
      </c>
      <c r="G533" s="101" t="s">
        <v>25</v>
      </c>
      <c r="H533" s="102" t="s">
        <v>19</v>
      </c>
      <c r="I533" s="102"/>
      <c r="J533" s="75"/>
      <c r="K533" s="102" t="s">
        <v>13</v>
      </c>
      <c r="L533" s="102"/>
      <c r="M533" s="75"/>
      <c r="N533" s="75"/>
      <c r="O533" s="23">
        <v>1</v>
      </c>
      <c r="P533" s="21"/>
      <c r="Q533" s="23">
        <v>4</v>
      </c>
      <c r="R533" s="16">
        <f t="shared" si="218"/>
        <v>0</v>
      </c>
      <c r="S533" s="24" t="s">
        <v>48</v>
      </c>
      <c r="T533" s="98"/>
      <c r="U533" s="31" t="s">
        <v>53</v>
      </c>
      <c r="V533" s="85">
        <f>O533*Q533</f>
        <v>4</v>
      </c>
    </row>
    <row r="534" spans="1:22" ht="18" customHeight="1" x14ac:dyDescent="0.3">
      <c r="A534" s="91">
        <f t="shared" si="219"/>
        <v>11</v>
      </c>
      <c r="B534" s="117" t="s">
        <v>87</v>
      </c>
      <c r="C534" s="122">
        <v>11</v>
      </c>
      <c r="D534" s="91" t="s">
        <v>56</v>
      </c>
      <c r="E534" s="123" t="s">
        <v>83</v>
      </c>
      <c r="F534" s="101" t="s">
        <v>84</v>
      </c>
      <c r="G534" s="101" t="s">
        <v>15</v>
      </c>
      <c r="H534" s="102">
        <v>0.25</v>
      </c>
      <c r="I534" s="102">
        <v>0.25</v>
      </c>
      <c r="J534" s="75">
        <f t="shared" ref="J534" si="223">H534*I534</f>
        <v>6.25E-2</v>
      </c>
      <c r="K534" s="102">
        <v>0.3</v>
      </c>
      <c r="L534" s="102">
        <v>0.3</v>
      </c>
      <c r="M534" s="75">
        <f t="shared" ref="M534" si="224">K534*L534</f>
        <v>0.09</v>
      </c>
      <c r="N534" s="75"/>
      <c r="O534" s="23">
        <v>1</v>
      </c>
      <c r="P534" s="21"/>
      <c r="Q534" s="23">
        <v>1</v>
      </c>
      <c r="R534" s="16">
        <f t="shared" si="218"/>
        <v>0</v>
      </c>
      <c r="S534" s="24" t="s">
        <v>50</v>
      </c>
      <c r="T534" s="90"/>
      <c r="U534" s="31" t="s">
        <v>53</v>
      </c>
      <c r="V534" s="85">
        <f t="shared" ref="V534:V541" si="225">O534*Q534</f>
        <v>1</v>
      </c>
    </row>
    <row r="535" spans="1:22" ht="18" customHeight="1" x14ac:dyDescent="0.3">
      <c r="A535" s="91">
        <f t="shared" si="219"/>
        <v>12</v>
      </c>
      <c r="B535" s="117" t="s">
        <v>87</v>
      </c>
      <c r="C535" s="122">
        <v>12</v>
      </c>
      <c r="D535" s="91" t="s">
        <v>56</v>
      </c>
      <c r="E535" s="123" t="s">
        <v>83</v>
      </c>
      <c r="F535" s="101" t="s">
        <v>84</v>
      </c>
      <c r="G535" s="101" t="s">
        <v>26</v>
      </c>
      <c r="H535" s="102" t="s">
        <v>17</v>
      </c>
      <c r="I535" s="102"/>
      <c r="J535" s="74"/>
      <c r="K535" s="102" t="s">
        <v>35</v>
      </c>
      <c r="L535" s="102"/>
      <c r="M535" s="75"/>
      <c r="N535" s="75"/>
      <c r="O535" s="23">
        <v>1</v>
      </c>
      <c r="P535" s="21"/>
      <c r="Q535" s="23">
        <v>3</v>
      </c>
      <c r="R535" s="16">
        <f t="shared" si="218"/>
        <v>0</v>
      </c>
      <c r="S535" s="24" t="s">
        <v>51</v>
      </c>
      <c r="T535" s="90"/>
      <c r="U535" s="31" t="s">
        <v>53</v>
      </c>
      <c r="V535" s="85">
        <f t="shared" si="225"/>
        <v>3</v>
      </c>
    </row>
    <row r="536" spans="1:22" ht="18" customHeight="1" x14ac:dyDescent="0.3">
      <c r="A536" s="91">
        <f t="shared" si="219"/>
        <v>13</v>
      </c>
      <c r="B536" s="117" t="s">
        <v>87</v>
      </c>
      <c r="C536" s="122">
        <v>13</v>
      </c>
      <c r="D536" s="91" t="s">
        <v>56</v>
      </c>
      <c r="E536" s="123" t="s">
        <v>83</v>
      </c>
      <c r="F536" s="101" t="s">
        <v>84</v>
      </c>
      <c r="G536" s="101" t="s">
        <v>16</v>
      </c>
      <c r="H536" s="102" t="s">
        <v>13</v>
      </c>
      <c r="I536" s="102"/>
      <c r="J536" s="75"/>
      <c r="K536" s="102" t="s">
        <v>29</v>
      </c>
      <c r="L536" s="102"/>
      <c r="M536" s="75"/>
      <c r="N536" s="75"/>
      <c r="O536" s="23">
        <v>1</v>
      </c>
      <c r="P536" s="21"/>
      <c r="Q536" s="23">
        <v>2</v>
      </c>
      <c r="R536" s="16">
        <f t="shared" si="218"/>
        <v>0</v>
      </c>
      <c r="S536" s="24" t="s">
        <v>48</v>
      </c>
      <c r="T536" s="90"/>
      <c r="U536" s="31" t="s">
        <v>53</v>
      </c>
      <c r="V536" s="85">
        <f t="shared" si="225"/>
        <v>2</v>
      </c>
    </row>
    <row r="537" spans="1:22" ht="18" customHeight="1" x14ac:dyDescent="0.3">
      <c r="A537" s="91">
        <f t="shared" si="219"/>
        <v>14</v>
      </c>
      <c r="B537" s="117" t="s">
        <v>87</v>
      </c>
      <c r="C537" s="122">
        <v>14</v>
      </c>
      <c r="D537" s="91" t="s">
        <v>56</v>
      </c>
      <c r="E537" s="123" t="s">
        <v>83</v>
      </c>
      <c r="F537" s="101" t="s">
        <v>84</v>
      </c>
      <c r="G537" s="101" t="s">
        <v>18</v>
      </c>
      <c r="H537" s="102" t="s">
        <v>13</v>
      </c>
      <c r="I537" s="102"/>
      <c r="J537" s="75"/>
      <c r="K537" s="102" t="s">
        <v>29</v>
      </c>
      <c r="L537" s="102"/>
      <c r="M537" s="75"/>
      <c r="N537" s="75"/>
      <c r="O537" s="23">
        <v>1</v>
      </c>
      <c r="P537" s="21"/>
      <c r="Q537" s="23">
        <v>1</v>
      </c>
      <c r="R537" s="16">
        <f t="shared" si="218"/>
        <v>0</v>
      </c>
      <c r="S537" s="24" t="s">
        <v>50</v>
      </c>
      <c r="T537" s="90"/>
      <c r="U537" s="31" t="s">
        <v>53</v>
      </c>
      <c r="V537" s="85">
        <f t="shared" si="225"/>
        <v>1</v>
      </c>
    </row>
    <row r="538" spans="1:22" ht="18" customHeight="1" x14ac:dyDescent="0.3">
      <c r="A538" s="91">
        <f t="shared" si="219"/>
        <v>15</v>
      </c>
      <c r="B538" s="117" t="s">
        <v>87</v>
      </c>
      <c r="C538" s="122">
        <v>15</v>
      </c>
      <c r="D538" s="91" t="s">
        <v>56</v>
      </c>
      <c r="E538" s="123" t="s">
        <v>83</v>
      </c>
      <c r="F538" s="101" t="s">
        <v>84</v>
      </c>
      <c r="G538" s="101" t="s">
        <v>25</v>
      </c>
      <c r="H538" s="102" t="s">
        <v>19</v>
      </c>
      <c r="I538" s="102"/>
      <c r="J538" s="75"/>
      <c r="K538" s="102" t="s">
        <v>13</v>
      </c>
      <c r="L538" s="102"/>
      <c r="M538" s="75"/>
      <c r="N538" s="75"/>
      <c r="O538" s="23">
        <v>1</v>
      </c>
      <c r="P538" s="21"/>
      <c r="Q538" s="23">
        <v>6</v>
      </c>
      <c r="R538" s="16">
        <f t="shared" si="218"/>
        <v>0</v>
      </c>
      <c r="S538" s="24" t="s">
        <v>48</v>
      </c>
      <c r="T538" s="90"/>
      <c r="U538" s="31" t="s">
        <v>53</v>
      </c>
      <c r="V538" s="85">
        <f t="shared" si="225"/>
        <v>6</v>
      </c>
    </row>
    <row r="539" spans="1:22" ht="18" customHeight="1" x14ac:dyDescent="0.3">
      <c r="A539" s="91">
        <f t="shared" si="219"/>
        <v>16</v>
      </c>
      <c r="B539" s="117" t="s">
        <v>87</v>
      </c>
      <c r="C539" s="122">
        <v>16</v>
      </c>
      <c r="D539" s="91" t="s">
        <v>56</v>
      </c>
      <c r="E539" s="123" t="s">
        <v>83</v>
      </c>
      <c r="F539" s="101" t="s">
        <v>84</v>
      </c>
      <c r="G539" s="101" t="s">
        <v>15</v>
      </c>
      <c r="H539" s="102">
        <v>0.25</v>
      </c>
      <c r="I539" s="102">
        <v>0.25</v>
      </c>
      <c r="J539" s="75">
        <f t="shared" ref="J539" si="226">H539*I539</f>
        <v>6.25E-2</v>
      </c>
      <c r="K539" s="102">
        <v>0.3</v>
      </c>
      <c r="L539" s="102">
        <v>0.3</v>
      </c>
      <c r="M539" s="75">
        <f t="shared" ref="M539" si="227">K539*L539</f>
        <v>0.09</v>
      </c>
      <c r="N539" s="75"/>
      <c r="O539" s="23">
        <v>1</v>
      </c>
      <c r="P539" s="21"/>
      <c r="Q539" s="23">
        <v>1</v>
      </c>
      <c r="R539" s="16">
        <f t="shared" si="218"/>
        <v>0</v>
      </c>
      <c r="S539" s="24" t="s">
        <v>50</v>
      </c>
      <c r="T539" s="90"/>
      <c r="U539" s="31" t="s">
        <v>53</v>
      </c>
      <c r="V539" s="85">
        <f t="shared" si="225"/>
        <v>1</v>
      </c>
    </row>
    <row r="540" spans="1:22" ht="18" customHeight="1" x14ac:dyDescent="0.3">
      <c r="A540" s="91">
        <f t="shared" si="219"/>
        <v>17</v>
      </c>
      <c r="B540" s="117" t="s">
        <v>87</v>
      </c>
      <c r="C540" s="122">
        <v>17</v>
      </c>
      <c r="D540" s="91" t="s">
        <v>56</v>
      </c>
      <c r="E540" s="123" t="s">
        <v>83</v>
      </c>
      <c r="F540" s="101" t="s">
        <v>84</v>
      </c>
      <c r="G540" s="101" t="s">
        <v>16</v>
      </c>
      <c r="H540" s="102" t="s">
        <v>13</v>
      </c>
      <c r="I540" s="102"/>
      <c r="J540" s="75"/>
      <c r="K540" s="102" t="s">
        <v>29</v>
      </c>
      <c r="L540" s="102"/>
      <c r="M540" s="75"/>
      <c r="N540" s="75"/>
      <c r="O540" s="23">
        <v>1</v>
      </c>
      <c r="P540" s="21"/>
      <c r="Q540" s="23">
        <v>2</v>
      </c>
      <c r="R540" s="16">
        <f t="shared" si="218"/>
        <v>0</v>
      </c>
      <c r="S540" s="24" t="s">
        <v>48</v>
      </c>
      <c r="T540" s="90"/>
      <c r="U540" s="31" t="s">
        <v>53</v>
      </c>
      <c r="V540" s="85">
        <f t="shared" si="225"/>
        <v>2</v>
      </c>
    </row>
    <row r="541" spans="1:22" ht="18" customHeight="1" x14ac:dyDescent="0.3">
      <c r="A541" s="91">
        <f t="shared" si="219"/>
        <v>18</v>
      </c>
      <c r="B541" s="117" t="s">
        <v>87</v>
      </c>
      <c r="C541" s="122">
        <v>18</v>
      </c>
      <c r="D541" s="91" t="s">
        <v>56</v>
      </c>
      <c r="E541" s="123" t="s">
        <v>83</v>
      </c>
      <c r="F541" s="101" t="s">
        <v>84</v>
      </c>
      <c r="G541" s="101" t="s">
        <v>25</v>
      </c>
      <c r="H541" s="102" t="s">
        <v>19</v>
      </c>
      <c r="I541" s="102"/>
      <c r="J541" s="75"/>
      <c r="K541" s="102" t="s">
        <v>13</v>
      </c>
      <c r="L541" s="102"/>
      <c r="M541" s="75"/>
      <c r="N541" s="75"/>
      <c r="O541" s="23">
        <v>1</v>
      </c>
      <c r="P541" s="21"/>
      <c r="Q541" s="23">
        <v>2</v>
      </c>
      <c r="R541" s="16">
        <f t="shared" si="218"/>
        <v>0</v>
      </c>
      <c r="S541" s="24" t="s">
        <v>48</v>
      </c>
      <c r="T541" s="90"/>
      <c r="U541" s="31" t="s">
        <v>53</v>
      </c>
      <c r="V541" s="85">
        <f t="shared" si="225"/>
        <v>2</v>
      </c>
    </row>
    <row r="542" spans="1:22" ht="18" customHeight="1" x14ac:dyDescent="0.3">
      <c r="A542" s="91">
        <f t="shared" si="219"/>
        <v>19</v>
      </c>
      <c r="B542" s="117" t="s">
        <v>87</v>
      </c>
      <c r="C542" s="122">
        <v>19</v>
      </c>
      <c r="D542" s="91" t="s">
        <v>56</v>
      </c>
      <c r="E542" s="123" t="s">
        <v>83</v>
      </c>
      <c r="F542" s="101" t="s">
        <v>84</v>
      </c>
      <c r="G542" s="101" t="s">
        <v>18</v>
      </c>
      <c r="H542" s="102" t="s">
        <v>17</v>
      </c>
      <c r="I542" s="102"/>
      <c r="J542" s="75"/>
      <c r="K542" s="102" t="s">
        <v>35</v>
      </c>
      <c r="L542" s="102"/>
      <c r="M542" s="75"/>
      <c r="N542" s="75"/>
      <c r="O542" s="23">
        <v>1</v>
      </c>
      <c r="P542" s="21"/>
      <c r="Q542" s="23">
        <v>1</v>
      </c>
      <c r="R542" s="16">
        <f t="shared" si="218"/>
        <v>0</v>
      </c>
      <c r="S542" s="24" t="s">
        <v>50</v>
      </c>
      <c r="T542" s="98"/>
      <c r="U542" s="31" t="s">
        <v>53</v>
      </c>
      <c r="V542" s="85">
        <f>O542*Q542</f>
        <v>1</v>
      </c>
    </row>
    <row r="543" spans="1:22" ht="18" customHeight="1" x14ac:dyDescent="0.3">
      <c r="A543" s="91">
        <f t="shared" si="219"/>
        <v>20</v>
      </c>
      <c r="B543" s="117" t="s">
        <v>87</v>
      </c>
      <c r="C543" s="122">
        <v>20</v>
      </c>
      <c r="D543" s="91" t="s">
        <v>56</v>
      </c>
      <c r="E543" s="123" t="s">
        <v>83</v>
      </c>
      <c r="F543" s="101" t="s">
        <v>84</v>
      </c>
      <c r="G543" s="101" t="s">
        <v>16</v>
      </c>
      <c r="H543" s="102" t="s">
        <v>13</v>
      </c>
      <c r="I543" s="102"/>
      <c r="J543" s="75"/>
      <c r="K543" s="102" t="s">
        <v>29</v>
      </c>
      <c r="L543" s="102"/>
      <c r="M543" s="75"/>
      <c r="N543" s="75"/>
      <c r="O543" s="23">
        <v>1</v>
      </c>
      <c r="P543" s="21"/>
      <c r="Q543" s="23">
        <v>2</v>
      </c>
      <c r="R543" s="16">
        <f t="shared" si="218"/>
        <v>0</v>
      </c>
      <c r="S543" s="24" t="s">
        <v>48</v>
      </c>
      <c r="T543" s="90"/>
      <c r="U543" s="31" t="s">
        <v>53</v>
      </c>
      <c r="V543" s="85">
        <f t="shared" ref="V543:V551" si="228">O543*Q543</f>
        <v>2</v>
      </c>
    </row>
    <row r="544" spans="1:22" ht="18" customHeight="1" x14ac:dyDescent="0.3">
      <c r="A544" s="91">
        <f t="shared" si="219"/>
        <v>21</v>
      </c>
      <c r="B544" s="117" t="s">
        <v>87</v>
      </c>
      <c r="C544" s="122">
        <v>21</v>
      </c>
      <c r="D544" s="91" t="s">
        <v>56</v>
      </c>
      <c r="E544" s="123" t="s">
        <v>83</v>
      </c>
      <c r="F544" s="101" t="s">
        <v>84</v>
      </c>
      <c r="G544" s="101" t="s">
        <v>26</v>
      </c>
      <c r="H544" s="102" t="s">
        <v>17</v>
      </c>
      <c r="I544" s="102"/>
      <c r="J544" s="74"/>
      <c r="K544" s="102" t="s">
        <v>35</v>
      </c>
      <c r="L544" s="102"/>
      <c r="M544" s="75"/>
      <c r="N544" s="75"/>
      <c r="O544" s="23">
        <v>1</v>
      </c>
      <c r="P544" s="21"/>
      <c r="Q544" s="23">
        <v>3</v>
      </c>
      <c r="R544" s="16">
        <f t="shared" si="218"/>
        <v>0</v>
      </c>
      <c r="S544" s="24" t="s">
        <v>51</v>
      </c>
      <c r="T544" s="90"/>
      <c r="U544" s="31" t="s">
        <v>53</v>
      </c>
      <c r="V544" s="85">
        <f t="shared" si="228"/>
        <v>3</v>
      </c>
    </row>
    <row r="545" spans="1:22" ht="18" customHeight="1" x14ac:dyDescent="0.3">
      <c r="A545" s="91">
        <f t="shared" si="219"/>
        <v>22</v>
      </c>
      <c r="B545" s="117" t="s">
        <v>87</v>
      </c>
      <c r="C545" s="122">
        <v>22</v>
      </c>
      <c r="D545" s="91" t="s">
        <v>56</v>
      </c>
      <c r="E545" s="123" t="s">
        <v>83</v>
      </c>
      <c r="F545" s="101" t="s">
        <v>84</v>
      </c>
      <c r="G545" s="101" t="s">
        <v>18</v>
      </c>
      <c r="H545" s="102" t="s">
        <v>13</v>
      </c>
      <c r="I545" s="102"/>
      <c r="J545" s="75"/>
      <c r="K545" s="102" t="s">
        <v>29</v>
      </c>
      <c r="L545" s="102"/>
      <c r="M545" s="75"/>
      <c r="N545" s="75"/>
      <c r="O545" s="23">
        <v>1</v>
      </c>
      <c r="P545" s="21"/>
      <c r="Q545" s="23">
        <v>1</v>
      </c>
      <c r="R545" s="16">
        <f t="shared" si="218"/>
        <v>0</v>
      </c>
      <c r="S545" s="24" t="s">
        <v>50</v>
      </c>
      <c r="T545" s="90"/>
      <c r="U545" s="31" t="s">
        <v>53</v>
      </c>
      <c r="V545" s="85">
        <f t="shared" si="228"/>
        <v>1</v>
      </c>
    </row>
    <row r="546" spans="1:22" ht="18" customHeight="1" x14ac:dyDescent="0.3">
      <c r="A546" s="91">
        <f t="shared" si="219"/>
        <v>23</v>
      </c>
      <c r="B546" s="117" t="s">
        <v>87</v>
      </c>
      <c r="C546" s="122">
        <v>23</v>
      </c>
      <c r="D546" s="91" t="s">
        <v>56</v>
      </c>
      <c r="E546" s="123" t="s">
        <v>83</v>
      </c>
      <c r="F546" s="101" t="s">
        <v>84</v>
      </c>
      <c r="G546" s="101" t="s">
        <v>25</v>
      </c>
      <c r="H546" s="102" t="s">
        <v>19</v>
      </c>
      <c r="I546" s="102"/>
      <c r="J546" s="75"/>
      <c r="K546" s="102" t="s">
        <v>13</v>
      </c>
      <c r="L546" s="102"/>
      <c r="M546" s="75"/>
      <c r="N546" s="75"/>
      <c r="O546" s="23">
        <v>1</v>
      </c>
      <c r="P546" s="21"/>
      <c r="Q546" s="23">
        <v>4</v>
      </c>
      <c r="R546" s="16">
        <f t="shared" si="218"/>
        <v>0</v>
      </c>
      <c r="S546" s="24" t="s">
        <v>48</v>
      </c>
      <c r="T546" s="90"/>
      <c r="U546" s="31" t="s">
        <v>53</v>
      </c>
      <c r="V546" s="85">
        <f t="shared" si="228"/>
        <v>4</v>
      </c>
    </row>
    <row r="547" spans="1:22" ht="18" customHeight="1" x14ac:dyDescent="0.3">
      <c r="A547" s="91">
        <f t="shared" si="219"/>
        <v>24</v>
      </c>
      <c r="B547" s="117" t="s">
        <v>87</v>
      </c>
      <c r="C547" s="122">
        <v>24</v>
      </c>
      <c r="D547" s="91" t="s">
        <v>56</v>
      </c>
      <c r="E547" s="123" t="s">
        <v>83</v>
      </c>
      <c r="F547" s="101" t="s">
        <v>86</v>
      </c>
      <c r="G547" s="101" t="s">
        <v>26</v>
      </c>
      <c r="H547" s="102" t="s">
        <v>17</v>
      </c>
      <c r="I547" s="102"/>
      <c r="J547" s="75"/>
      <c r="K547" s="102" t="s">
        <v>35</v>
      </c>
      <c r="L547" s="102"/>
      <c r="M547" s="75"/>
      <c r="N547" s="75"/>
      <c r="O547" s="23">
        <v>2</v>
      </c>
      <c r="P547" s="21"/>
      <c r="Q547" s="23">
        <v>3</v>
      </c>
      <c r="R547" s="16">
        <f t="shared" si="218"/>
        <v>0</v>
      </c>
      <c r="S547" s="24" t="s">
        <v>51</v>
      </c>
      <c r="T547" s="90"/>
      <c r="U547" s="31" t="s">
        <v>53</v>
      </c>
      <c r="V547" s="85">
        <f t="shared" si="228"/>
        <v>6</v>
      </c>
    </row>
    <row r="548" spans="1:22" ht="18" customHeight="1" x14ac:dyDescent="0.3">
      <c r="A548" s="91">
        <f t="shared" si="219"/>
        <v>25</v>
      </c>
      <c r="B548" s="117" t="s">
        <v>87</v>
      </c>
      <c r="C548" s="122">
        <v>25</v>
      </c>
      <c r="D548" s="91" t="s">
        <v>56</v>
      </c>
      <c r="E548" s="123" t="s">
        <v>83</v>
      </c>
      <c r="F548" s="101" t="s">
        <v>86</v>
      </c>
      <c r="G548" s="101" t="s">
        <v>25</v>
      </c>
      <c r="H548" s="102" t="s">
        <v>19</v>
      </c>
      <c r="I548" s="102"/>
      <c r="J548" s="77"/>
      <c r="K548" s="102" t="s">
        <v>13</v>
      </c>
      <c r="L548" s="102"/>
      <c r="M548" s="75"/>
      <c r="N548" s="75"/>
      <c r="O548" s="23">
        <v>2</v>
      </c>
      <c r="P548" s="21"/>
      <c r="Q548" s="23">
        <v>9</v>
      </c>
      <c r="R548" s="16">
        <f t="shared" si="218"/>
        <v>0</v>
      </c>
      <c r="S548" s="24" t="s">
        <v>48</v>
      </c>
      <c r="T548" s="90"/>
      <c r="U548" s="31" t="s">
        <v>53</v>
      </c>
      <c r="V548" s="85">
        <f t="shared" si="228"/>
        <v>18</v>
      </c>
    </row>
    <row r="549" spans="1:22" ht="18" customHeight="1" x14ac:dyDescent="0.3">
      <c r="A549" s="91">
        <f t="shared" si="219"/>
        <v>26</v>
      </c>
      <c r="B549" s="117" t="s">
        <v>87</v>
      </c>
      <c r="C549" s="122">
        <v>26</v>
      </c>
      <c r="D549" s="91" t="s">
        <v>56</v>
      </c>
      <c r="E549" s="123" t="s">
        <v>83</v>
      </c>
      <c r="F549" s="101" t="s">
        <v>86</v>
      </c>
      <c r="G549" s="101" t="s">
        <v>18</v>
      </c>
      <c r="H549" s="102" t="s">
        <v>13</v>
      </c>
      <c r="I549" s="102"/>
      <c r="J549" s="75"/>
      <c r="K549" s="102" t="s">
        <v>29</v>
      </c>
      <c r="L549" s="102"/>
      <c r="M549" s="75"/>
      <c r="N549" s="75"/>
      <c r="O549" s="23">
        <v>2</v>
      </c>
      <c r="P549" s="21"/>
      <c r="Q549" s="23">
        <v>1</v>
      </c>
      <c r="R549" s="16">
        <f t="shared" si="218"/>
        <v>0</v>
      </c>
      <c r="S549" s="24" t="s">
        <v>50</v>
      </c>
      <c r="T549" s="90"/>
      <c r="U549" s="31" t="s">
        <v>53</v>
      </c>
      <c r="V549" s="85">
        <f t="shared" si="228"/>
        <v>2</v>
      </c>
    </row>
    <row r="550" spans="1:22" ht="18" customHeight="1" x14ac:dyDescent="0.3">
      <c r="A550" s="91">
        <f t="shared" si="219"/>
        <v>27</v>
      </c>
      <c r="B550" s="117" t="s">
        <v>87</v>
      </c>
      <c r="C550" s="122">
        <v>27</v>
      </c>
      <c r="D550" s="91" t="s">
        <v>56</v>
      </c>
      <c r="E550" s="123" t="s">
        <v>83</v>
      </c>
      <c r="F550" s="101" t="s">
        <v>86</v>
      </c>
      <c r="G550" s="101" t="s">
        <v>15</v>
      </c>
      <c r="H550" s="102">
        <v>0.3</v>
      </c>
      <c r="I550" s="102">
        <v>0.3</v>
      </c>
      <c r="J550" s="75">
        <f t="shared" ref="J550" si="229">H550*I550</f>
        <v>0.09</v>
      </c>
      <c r="K550" s="102">
        <v>0.36</v>
      </c>
      <c r="L550" s="102">
        <v>0.36</v>
      </c>
      <c r="M550" s="75">
        <f t="shared" ref="M550" si="230">K550*L550</f>
        <v>0.12959999999999999</v>
      </c>
      <c r="N550" s="75"/>
      <c r="O550" s="23">
        <v>2</v>
      </c>
      <c r="P550" s="21"/>
      <c r="Q550" s="23">
        <v>2</v>
      </c>
      <c r="R550" s="16">
        <f t="shared" si="218"/>
        <v>0</v>
      </c>
      <c r="S550" s="24" t="s">
        <v>50</v>
      </c>
      <c r="T550" s="90"/>
      <c r="U550" s="31" t="s">
        <v>53</v>
      </c>
      <c r="V550" s="85">
        <f t="shared" si="228"/>
        <v>4</v>
      </c>
    </row>
    <row r="551" spans="1:22" ht="18" customHeight="1" x14ac:dyDescent="0.3">
      <c r="A551" s="91">
        <f t="shared" si="219"/>
        <v>28</v>
      </c>
      <c r="B551" s="117" t="s">
        <v>87</v>
      </c>
      <c r="C551" s="122">
        <v>28</v>
      </c>
      <c r="D551" s="91" t="s">
        <v>56</v>
      </c>
      <c r="E551" s="123" t="s">
        <v>83</v>
      </c>
      <c r="F551" s="101" t="s">
        <v>86</v>
      </c>
      <c r="G551" s="101" t="s">
        <v>85</v>
      </c>
      <c r="H551" s="102" t="s">
        <v>33</v>
      </c>
      <c r="I551" s="102"/>
      <c r="J551" s="75"/>
      <c r="K551" s="102" t="s">
        <v>36</v>
      </c>
      <c r="L551" s="102"/>
      <c r="M551" s="75"/>
      <c r="N551" s="75"/>
      <c r="O551" s="23">
        <v>2</v>
      </c>
      <c r="P551" s="21"/>
      <c r="Q551" s="23">
        <v>4</v>
      </c>
      <c r="R551" s="16">
        <f t="shared" si="218"/>
        <v>0</v>
      </c>
      <c r="S551" s="24" t="s">
        <v>48</v>
      </c>
      <c r="T551" s="90"/>
      <c r="U551" s="31" t="s">
        <v>53</v>
      </c>
      <c r="V551" s="85">
        <f t="shared" si="228"/>
        <v>8</v>
      </c>
    </row>
    <row r="552" spans="1:22" ht="18" customHeight="1" x14ac:dyDescent="0.3">
      <c r="A552" s="105"/>
      <c r="B552" s="105"/>
      <c r="C552" s="119"/>
      <c r="D552" s="104"/>
      <c r="E552" s="103"/>
      <c r="F552" s="113"/>
      <c r="G552" s="103"/>
      <c r="H552" s="104"/>
      <c r="I552" s="105"/>
      <c r="J552" s="105"/>
      <c r="K552" s="104"/>
      <c r="L552" s="105"/>
      <c r="M552" s="105"/>
      <c r="N552" s="105"/>
      <c r="U552" s="31" t="s">
        <v>53</v>
      </c>
    </row>
    <row r="553" spans="1:22" ht="18" customHeight="1" x14ac:dyDescent="0.3">
      <c r="A553" s="115" t="s">
        <v>68</v>
      </c>
      <c r="B553" s="120"/>
      <c r="C553" s="121"/>
      <c r="D553" s="104"/>
      <c r="E553" s="103"/>
      <c r="F553" s="113"/>
      <c r="G553" s="103"/>
      <c r="H553" s="104"/>
      <c r="I553" s="105"/>
      <c r="J553" s="105"/>
      <c r="K553" s="104"/>
      <c r="L553" s="105"/>
      <c r="M553" s="105"/>
      <c r="N553" s="105"/>
      <c r="U553" s="31" t="s">
        <v>53</v>
      </c>
    </row>
    <row r="554" spans="1:22" ht="18" customHeight="1" x14ac:dyDescent="0.3">
      <c r="A554" s="91">
        <v>1</v>
      </c>
      <c r="B554" s="117" t="s">
        <v>91</v>
      </c>
      <c r="C554" s="122">
        <v>29</v>
      </c>
      <c r="D554" s="91" t="s">
        <v>56</v>
      </c>
      <c r="E554" s="123" t="s">
        <v>83</v>
      </c>
      <c r="F554" s="101" t="s">
        <v>84</v>
      </c>
      <c r="G554" s="101" t="s">
        <v>15</v>
      </c>
      <c r="H554" s="102">
        <v>0.25</v>
      </c>
      <c r="I554" s="102">
        <v>0.25</v>
      </c>
      <c r="J554" s="75">
        <f t="shared" ref="J554" si="231">H554*I554</f>
        <v>6.25E-2</v>
      </c>
      <c r="K554" s="102">
        <v>0.3</v>
      </c>
      <c r="L554" s="102">
        <v>0.3</v>
      </c>
      <c r="M554" s="75">
        <f t="shared" ref="M554" si="232">K554*L554</f>
        <v>0.09</v>
      </c>
      <c r="N554" s="75"/>
      <c r="O554" s="23">
        <v>1</v>
      </c>
      <c r="P554" s="21"/>
      <c r="Q554" s="23">
        <v>1</v>
      </c>
      <c r="R554" s="16">
        <f t="shared" ref="R554:R584" si="233">O554*P554*Q554</f>
        <v>0</v>
      </c>
      <c r="S554" s="24" t="s">
        <v>50</v>
      </c>
      <c r="T554" s="98" t="s">
        <v>91</v>
      </c>
      <c r="U554" s="31" t="s">
        <v>53</v>
      </c>
      <c r="V554" s="85">
        <f>O554*Q554</f>
        <v>1</v>
      </c>
    </row>
    <row r="555" spans="1:22" ht="18" customHeight="1" x14ac:dyDescent="0.3">
      <c r="A555" s="91">
        <f t="shared" ref="A555:A584" si="234">A554+1</f>
        <v>2</v>
      </c>
      <c r="B555" s="117" t="s">
        <v>91</v>
      </c>
      <c r="C555" s="122">
        <v>30</v>
      </c>
      <c r="D555" s="91" t="s">
        <v>56</v>
      </c>
      <c r="E555" s="123" t="s">
        <v>83</v>
      </c>
      <c r="F555" s="101" t="s">
        <v>84</v>
      </c>
      <c r="G555" s="101" t="s">
        <v>16</v>
      </c>
      <c r="H555" s="102" t="s">
        <v>13</v>
      </c>
      <c r="I555" s="102"/>
      <c r="J555" s="75"/>
      <c r="K555" s="102" t="s">
        <v>29</v>
      </c>
      <c r="L555" s="102"/>
      <c r="M555" s="75"/>
      <c r="N555" s="75"/>
      <c r="O555" s="23">
        <v>1</v>
      </c>
      <c r="P555" s="21"/>
      <c r="Q555" s="23">
        <v>2</v>
      </c>
      <c r="R555" s="16">
        <f t="shared" si="233"/>
        <v>0</v>
      </c>
      <c r="S555" s="24" t="s">
        <v>48</v>
      </c>
      <c r="U555" s="31" t="s">
        <v>53</v>
      </c>
      <c r="V555" s="85">
        <f t="shared" ref="V555:V562" si="235">O555*Q555</f>
        <v>2</v>
      </c>
    </row>
    <row r="556" spans="1:22" ht="18" customHeight="1" x14ac:dyDescent="0.3">
      <c r="A556" s="91">
        <f t="shared" si="234"/>
        <v>3</v>
      </c>
      <c r="B556" s="117" t="s">
        <v>91</v>
      </c>
      <c r="C556" s="122">
        <v>31</v>
      </c>
      <c r="D556" s="91" t="s">
        <v>56</v>
      </c>
      <c r="E556" s="123" t="s">
        <v>83</v>
      </c>
      <c r="F556" s="101" t="s">
        <v>84</v>
      </c>
      <c r="G556" s="101" t="s">
        <v>31</v>
      </c>
      <c r="H556" s="102" t="s">
        <v>13</v>
      </c>
      <c r="I556" s="102"/>
      <c r="J556" s="75"/>
      <c r="K556" s="102" t="s">
        <v>29</v>
      </c>
      <c r="L556" s="102"/>
      <c r="M556" s="75"/>
      <c r="N556" s="75"/>
      <c r="O556" s="23">
        <v>1</v>
      </c>
      <c r="P556" s="21"/>
      <c r="Q556" s="23">
        <v>1</v>
      </c>
      <c r="R556" s="16">
        <f t="shared" si="233"/>
        <v>0</v>
      </c>
      <c r="S556" s="24" t="s">
        <v>51</v>
      </c>
      <c r="T556" s="90"/>
      <c r="U556" s="31" t="s">
        <v>53</v>
      </c>
      <c r="V556" s="85">
        <f t="shared" si="235"/>
        <v>1</v>
      </c>
    </row>
    <row r="557" spans="1:22" ht="18" customHeight="1" x14ac:dyDescent="0.3">
      <c r="A557" s="91">
        <f t="shared" si="234"/>
        <v>4</v>
      </c>
      <c r="B557" s="117" t="s">
        <v>91</v>
      </c>
      <c r="C557" s="122">
        <v>32</v>
      </c>
      <c r="D557" s="91" t="s">
        <v>56</v>
      </c>
      <c r="E557" s="123" t="s">
        <v>83</v>
      </c>
      <c r="F557" s="101" t="s">
        <v>84</v>
      </c>
      <c r="G557" s="101" t="s">
        <v>25</v>
      </c>
      <c r="H557" s="102" t="s">
        <v>19</v>
      </c>
      <c r="I557" s="102"/>
      <c r="J557" s="75"/>
      <c r="K557" s="102" t="s">
        <v>13</v>
      </c>
      <c r="L557" s="102"/>
      <c r="M557" s="75"/>
      <c r="N557" s="75"/>
      <c r="O557" s="23">
        <v>1</v>
      </c>
      <c r="P557" s="21"/>
      <c r="Q557" s="23">
        <v>7</v>
      </c>
      <c r="R557" s="16">
        <f t="shared" si="233"/>
        <v>0</v>
      </c>
      <c r="S557" s="24" t="s">
        <v>48</v>
      </c>
      <c r="T557" s="90"/>
      <c r="U557" s="31" t="s">
        <v>53</v>
      </c>
      <c r="V557" s="85">
        <f t="shared" si="235"/>
        <v>7</v>
      </c>
    </row>
    <row r="558" spans="1:22" ht="18" customHeight="1" x14ac:dyDescent="0.3">
      <c r="A558" s="91">
        <f t="shared" si="234"/>
        <v>5</v>
      </c>
      <c r="B558" s="117" t="s">
        <v>91</v>
      </c>
      <c r="C558" s="122">
        <v>33</v>
      </c>
      <c r="D558" s="91" t="s">
        <v>56</v>
      </c>
      <c r="E558" s="123" t="s">
        <v>83</v>
      </c>
      <c r="F558" s="101" t="s">
        <v>84</v>
      </c>
      <c r="G558" s="101" t="s">
        <v>26</v>
      </c>
      <c r="H558" s="102" t="s">
        <v>17</v>
      </c>
      <c r="I558" s="102"/>
      <c r="J558" s="75"/>
      <c r="K558" s="102" t="s">
        <v>35</v>
      </c>
      <c r="L558" s="102"/>
      <c r="M558" s="75"/>
      <c r="N558" s="75"/>
      <c r="O558" s="23">
        <v>2</v>
      </c>
      <c r="P558" s="21"/>
      <c r="Q558" s="23">
        <v>3</v>
      </c>
      <c r="R558" s="16">
        <f t="shared" si="233"/>
        <v>0</v>
      </c>
      <c r="S558" s="24" t="s">
        <v>51</v>
      </c>
      <c r="T558" s="90"/>
      <c r="U558" s="31" t="s">
        <v>53</v>
      </c>
      <c r="V558" s="85">
        <f t="shared" si="235"/>
        <v>6</v>
      </c>
    </row>
    <row r="559" spans="1:22" ht="18" customHeight="1" x14ac:dyDescent="0.3">
      <c r="A559" s="91">
        <f t="shared" si="234"/>
        <v>6</v>
      </c>
      <c r="B559" s="117" t="s">
        <v>91</v>
      </c>
      <c r="C559" s="122">
        <v>34</v>
      </c>
      <c r="D559" s="91" t="s">
        <v>56</v>
      </c>
      <c r="E559" s="123" t="s">
        <v>83</v>
      </c>
      <c r="F559" s="101" t="s">
        <v>84</v>
      </c>
      <c r="G559" s="101" t="s">
        <v>18</v>
      </c>
      <c r="H559" s="102" t="s">
        <v>19</v>
      </c>
      <c r="I559" s="102"/>
      <c r="J559" s="75"/>
      <c r="K559" s="102" t="s">
        <v>13</v>
      </c>
      <c r="L559" s="102"/>
      <c r="M559" s="75"/>
      <c r="N559" s="75"/>
      <c r="O559" s="23">
        <v>2</v>
      </c>
      <c r="P559" s="21"/>
      <c r="Q559" s="23">
        <v>3</v>
      </c>
      <c r="R559" s="16">
        <f t="shared" si="233"/>
        <v>0</v>
      </c>
      <c r="S559" s="24" t="s">
        <v>50</v>
      </c>
      <c r="T559" s="90"/>
      <c r="U559" s="31" t="s">
        <v>53</v>
      </c>
      <c r="V559" s="85">
        <f t="shared" si="235"/>
        <v>6</v>
      </c>
    </row>
    <row r="560" spans="1:22" ht="18" customHeight="1" x14ac:dyDescent="0.3">
      <c r="A560" s="91">
        <f t="shared" si="234"/>
        <v>7</v>
      </c>
      <c r="B560" s="117" t="s">
        <v>91</v>
      </c>
      <c r="C560" s="122">
        <v>35</v>
      </c>
      <c r="D560" s="91" t="s">
        <v>56</v>
      </c>
      <c r="E560" s="123" t="s">
        <v>83</v>
      </c>
      <c r="F560" s="101" t="s">
        <v>84</v>
      </c>
      <c r="G560" s="101" t="s">
        <v>25</v>
      </c>
      <c r="H560" s="102" t="s">
        <v>19</v>
      </c>
      <c r="I560" s="102"/>
      <c r="J560" s="77"/>
      <c r="K560" s="102" t="s">
        <v>13</v>
      </c>
      <c r="L560" s="102"/>
      <c r="M560" s="75"/>
      <c r="N560" s="75"/>
      <c r="O560" s="23">
        <v>2</v>
      </c>
      <c r="P560" s="21"/>
      <c r="Q560" s="23">
        <v>9</v>
      </c>
      <c r="R560" s="16">
        <f t="shared" si="233"/>
        <v>0</v>
      </c>
      <c r="S560" s="24" t="s">
        <v>48</v>
      </c>
      <c r="T560" s="90"/>
      <c r="U560" s="31" t="s">
        <v>53</v>
      </c>
      <c r="V560" s="85">
        <f t="shared" si="235"/>
        <v>18</v>
      </c>
    </row>
    <row r="561" spans="1:22" ht="18" customHeight="1" x14ac:dyDescent="0.3">
      <c r="A561" s="91">
        <f t="shared" si="234"/>
        <v>8</v>
      </c>
      <c r="B561" s="117" t="s">
        <v>91</v>
      </c>
      <c r="C561" s="122">
        <v>36</v>
      </c>
      <c r="D561" s="91" t="s">
        <v>56</v>
      </c>
      <c r="E561" s="123" t="s">
        <v>83</v>
      </c>
      <c r="F561" s="101" t="s">
        <v>84</v>
      </c>
      <c r="G561" s="101" t="s">
        <v>15</v>
      </c>
      <c r="H561" s="102">
        <v>0.2</v>
      </c>
      <c r="I561" s="102">
        <v>0.2</v>
      </c>
      <c r="J561" s="75">
        <f t="shared" ref="J561" si="236">H561*I561</f>
        <v>4.0000000000000008E-2</v>
      </c>
      <c r="K561" s="102">
        <v>0.26</v>
      </c>
      <c r="L561" s="102">
        <v>0.26</v>
      </c>
      <c r="M561" s="75">
        <f t="shared" ref="M561" si="237">K561*L561</f>
        <v>6.7600000000000007E-2</v>
      </c>
      <c r="N561" s="75"/>
      <c r="O561" s="23">
        <v>1</v>
      </c>
      <c r="P561" s="21"/>
      <c r="Q561" s="23">
        <v>1</v>
      </c>
      <c r="R561" s="16">
        <f t="shared" si="233"/>
        <v>0</v>
      </c>
      <c r="S561" s="24" t="s">
        <v>50</v>
      </c>
      <c r="T561" s="90"/>
      <c r="U561" s="31" t="s">
        <v>53</v>
      </c>
      <c r="V561" s="85">
        <f t="shared" si="235"/>
        <v>1</v>
      </c>
    </row>
    <row r="562" spans="1:22" ht="18" customHeight="1" x14ac:dyDescent="0.3">
      <c r="A562" s="91">
        <f t="shared" si="234"/>
        <v>9</v>
      </c>
      <c r="B562" s="117" t="s">
        <v>91</v>
      </c>
      <c r="C562" s="122">
        <v>37</v>
      </c>
      <c r="D562" s="91" t="s">
        <v>56</v>
      </c>
      <c r="E562" s="123" t="s">
        <v>83</v>
      </c>
      <c r="F562" s="101" t="s">
        <v>84</v>
      </c>
      <c r="G562" s="101" t="s">
        <v>25</v>
      </c>
      <c r="H562" s="102" t="s">
        <v>19</v>
      </c>
      <c r="I562" s="102"/>
      <c r="J562" s="75"/>
      <c r="K562" s="102" t="s">
        <v>13</v>
      </c>
      <c r="L562" s="102"/>
      <c r="M562" s="75"/>
      <c r="N562" s="75"/>
      <c r="O562" s="23">
        <v>2</v>
      </c>
      <c r="P562" s="21"/>
      <c r="Q562" s="23">
        <v>5</v>
      </c>
      <c r="R562" s="16">
        <f t="shared" si="233"/>
        <v>0</v>
      </c>
      <c r="S562" s="24" t="s">
        <v>48</v>
      </c>
      <c r="T562" s="90"/>
      <c r="U562" s="31" t="s">
        <v>53</v>
      </c>
      <c r="V562" s="85">
        <f t="shared" si="235"/>
        <v>10</v>
      </c>
    </row>
    <row r="563" spans="1:22" ht="18" customHeight="1" x14ac:dyDescent="0.3">
      <c r="A563" s="91">
        <f t="shared" si="234"/>
        <v>10</v>
      </c>
      <c r="B563" s="117" t="s">
        <v>91</v>
      </c>
      <c r="C563" s="122">
        <v>38</v>
      </c>
      <c r="D563" s="91" t="s">
        <v>56</v>
      </c>
      <c r="E563" s="123" t="s">
        <v>83</v>
      </c>
      <c r="F563" s="101" t="s">
        <v>84</v>
      </c>
      <c r="G563" s="101" t="s">
        <v>18</v>
      </c>
      <c r="H563" s="102" t="s">
        <v>17</v>
      </c>
      <c r="I563" s="102"/>
      <c r="J563" s="75"/>
      <c r="K563" s="102" t="s">
        <v>35</v>
      </c>
      <c r="L563" s="102"/>
      <c r="M563" s="75"/>
      <c r="N563" s="75"/>
      <c r="O563" s="23">
        <v>2</v>
      </c>
      <c r="P563" s="21"/>
      <c r="Q563" s="23">
        <v>1</v>
      </c>
      <c r="R563" s="16">
        <f t="shared" si="233"/>
        <v>0</v>
      </c>
      <c r="S563" s="24" t="s">
        <v>50</v>
      </c>
      <c r="T563" s="98"/>
      <c r="U563" s="31" t="s">
        <v>53</v>
      </c>
      <c r="V563" s="85">
        <f>O563*Q563</f>
        <v>2</v>
      </c>
    </row>
    <row r="564" spans="1:22" ht="18" customHeight="1" x14ac:dyDescent="0.3">
      <c r="A564" s="91">
        <f t="shared" si="234"/>
        <v>11</v>
      </c>
      <c r="B564" s="117" t="s">
        <v>91</v>
      </c>
      <c r="C564" s="122">
        <v>39</v>
      </c>
      <c r="D564" s="91" t="s">
        <v>56</v>
      </c>
      <c r="E564" s="123" t="s">
        <v>83</v>
      </c>
      <c r="F564" s="101" t="s">
        <v>84</v>
      </c>
      <c r="G564" s="101" t="s">
        <v>18</v>
      </c>
      <c r="H564" s="102" t="s">
        <v>19</v>
      </c>
      <c r="I564" s="102"/>
      <c r="J564" s="75"/>
      <c r="K564" s="102" t="s">
        <v>13</v>
      </c>
      <c r="L564" s="102"/>
      <c r="M564" s="75"/>
      <c r="N564" s="75"/>
      <c r="O564" s="23">
        <v>2</v>
      </c>
      <c r="P564" s="21"/>
      <c r="Q564" s="23">
        <v>1</v>
      </c>
      <c r="R564" s="16">
        <f t="shared" si="233"/>
        <v>0</v>
      </c>
      <c r="S564" s="24" t="s">
        <v>50</v>
      </c>
      <c r="T564" s="90"/>
      <c r="U564" s="31" t="s">
        <v>53</v>
      </c>
      <c r="V564" s="85">
        <f t="shared" ref="V564:V571" si="238">O564*Q564</f>
        <v>2</v>
      </c>
    </row>
    <row r="565" spans="1:22" ht="18" customHeight="1" x14ac:dyDescent="0.3">
      <c r="A565" s="91">
        <f t="shared" si="234"/>
        <v>12</v>
      </c>
      <c r="B565" s="117" t="s">
        <v>91</v>
      </c>
      <c r="C565" s="122">
        <v>40</v>
      </c>
      <c r="D565" s="91" t="s">
        <v>56</v>
      </c>
      <c r="E565" s="123" t="s">
        <v>83</v>
      </c>
      <c r="F565" s="101" t="s">
        <v>84</v>
      </c>
      <c r="G565" s="101" t="s">
        <v>15</v>
      </c>
      <c r="H565" s="102">
        <v>0.25</v>
      </c>
      <c r="I565" s="102">
        <v>0.25</v>
      </c>
      <c r="J565" s="75">
        <f t="shared" ref="J565:J567" si="239">H565*I565</f>
        <v>6.25E-2</v>
      </c>
      <c r="K565" s="102">
        <v>0.3</v>
      </c>
      <c r="L565" s="102">
        <v>0.3</v>
      </c>
      <c r="M565" s="75">
        <f t="shared" ref="M565" si="240">K565*L565</f>
        <v>0.09</v>
      </c>
      <c r="N565" s="75"/>
      <c r="O565" s="23">
        <v>1</v>
      </c>
      <c r="P565" s="21"/>
      <c r="Q565" s="23">
        <v>1</v>
      </c>
      <c r="R565" s="16">
        <f t="shared" si="233"/>
        <v>0</v>
      </c>
      <c r="S565" s="24" t="s">
        <v>50</v>
      </c>
      <c r="T565" s="90"/>
      <c r="U565" s="31" t="s">
        <v>53</v>
      </c>
      <c r="V565" s="85">
        <f t="shared" si="238"/>
        <v>1</v>
      </c>
    </row>
    <row r="566" spans="1:22" ht="18" customHeight="1" x14ac:dyDescent="0.3">
      <c r="A566" s="91">
        <f t="shared" si="234"/>
        <v>13</v>
      </c>
      <c r="B566" s="117" t="s">
        <v>91</v>
      </c>
      <c r="C566" s="122">
        <v>41</v>
      </c>
      <c r="D566" s="91" t="s">
        <v>56</v>
      </c>
      <c r="E566" s="123" t="s">
        <v>83</v>
      </c>
      <c r="F566" s="101" t="s">
        <v>88</v>
      </c>
      <c r="G566" s="101" t="s">
        <v>30</v>
      </c>
      <c r="H566" s="124">
        <v>0.05</v>
      </c>
      <c r="I566" s="124">
        <v>0.1</v>
      </c>
      <c r="J566" s="75">
        <f t="shared" si="239"/>
        <v>5.000000000000001E-3</v>
      </c>
      <c r="K566" s="102"/>
      <c r="L566" s="102"/>
      <c r="M566" s="75"/>
      <c r="N566" s="75"/>
      <c r="O566" s="126">
        <v>2</v>
      </c>
      <c r="P566" s="21"/>
      <c r="Q566" s="126">
        <v>1</v>
      </c>
      <c r="R566" s="16">
        <f t="shared" si="233"/>
        <v>0</v>
      </c>
      <c r="S566" s="24" t="s">
        <v>49</v>
      </c>
      <c r="T566" s="90"/>
      <c r="U566" s="31" t="s">
        <v>53</v>
      </c>
      <c r="V566" s="85">
        <f t="shared" si="238"/>
        <v>2</v>
      </c>
    </row>
    <row r="567" spans="1:22" ht="18" customHeight="1" x14ac:dyDescent="0.3">
      <c r="A567" s="91">
        <f t="shared" si="234"/>
        <v>14</v>
      </c>
      <c r="B567" s="117" t="s">
        <v>91</v>
      </c>
      <c r="C567" s="122">
        <v>42</v>
      </c>
      <c r="D567" s="91" t="s">
        <v>56</v>
      </c>
      <c r="E567" s="123" t="s">
        <v>83</v>
      </c>
      <c r="F567" s="101" t="s">
        <v>88</v>
      </c>
      <c r="G567" s="101" t="s">
        <v>32</v>
      </c>
      <c r="H567" s="124">
        <v>0.1</v>
      </c>
      <c r="I567" s="124">
        <v>0.1</v>
      </c>
      <c r="J567" s="75">
        <f t="shared" si="239"/>
        <v>1.0000000000000002E-2</v>
      </c>
      <c r="K567" s="102"/>
      <c r="L567" s="102"/>
      <c r="M567" s="75"/>
      <c r="N567" s="75"/>
      <c r="O567" s="126">
        <v>2</v>
      </c>
      <c r="P567" s="21"/>
      <c r="Q567" s="126">
        <v>3</v>
      </c>
      <c r="R567" s="16">
        <f t="shared" si="233"/>
        <v>0</v>
      </c>
      <c r="S567" s="24" t="s">
        <v>49</v>
      </c>
      <c r="T567" s="90"/>
      <c r="U567" s="31" t="s">
        <v>53</v>
      </c>
      <c r="V567" s="85">
        <f t="shared" si="238"/>
        <v>6</v>
      </c>
    </row>
    <row r="568" spans="1:22" ht="18" customHeight="1" x14ac:dyDescent="0.3">
      <c r="A568" s="91">
        <f t="shared" si="234"/>
        <v>15</v>
      </c>
      <c r="B568" s="117" t="s">
        <v>91</v>
      </c>
      <c r="C568" s="122">
        <v>43</v>
      </c>
      <c r="D568" s="91" t="s">
        <v>56</v>
      </c>
      <c r="E568" s="123" t="s">
        <v>83</v>
      </c>
      <c r="F568" s="101" t="s">
        <v>88</v>
      </c>
      <c r="G568" s="101" t="s">
        <v>32</v>
      </c>
      <c r="H568" s="124">
        <v>0.05</v>
      </c>
      <c r="I568" s="124">
        <v>0.05</v>
      </c>
      <c r="J568" s="75">
        <v>0.01</v>
      </c>
      <c r="K568" s="102"/>
      <c r="L568" s="102"/>
      <c r="M568" s="75"/>
      <c r="N568" s="75"/>
      <c r="O568" s="126">
        <v>2</v>
      </c>
      <c r="P568" s="21"/>
      <c r="Q568" s="126">
        <v>2</v>
      </c>
      <c r="R568" s="16">
        <f t="shared" si="233"/>
        <v>0</v>
      </c>
      <c r="S568" s="24" t="s">
        <v>49</v>
      </c>
      <c r="T568" s="90"/>
      <c r="U568" s="31" t="s">
        <v>53</v>
      </c>
      <c r="V568" s="85">
        <f t="shared" si="238"/>
        <v>4</v>
      </c>
    </row>
    <row r="569" spans="1:22" ht="18" customHeight="1" x14ac:dyDescent="0.3">
      <c r="A569" s="91">
        <f t="shared" si="234"/>
        <v>16</v>
      </c>
      <c r="B569" s="117" t="s">
        <v>91</v>
      </c>
      <c r="C569" s="122">
        <v>44</v>
      </c>
      <c r="D569" s="91" t="s">
        <v>56</v>
      </c>
      <c r="E569" s="123" t="s">
        <v>83</v>
      </c>
      <c r="F569" s="101" t="s">
        <v>88</v>
      </c>
      <c r="G569" s="101" t="s">
        <v>18</v>
      </c>
      <c r="H569" s="124" t="s">
        <v>19</v>
      </c>
      <c r="I569" s="102"/>
      <c r="J569" s="77">
        <v>4.9062500000000007E-4</v>
      </c>
      <c r="K569" s="102"/>
      <c r="L569" s="102"/>
      <c r="M569" s="75"/>
      <c r="N569" s="75"/>
      <c r="O569" s="126">
        <v>2</v>
      </c>
      <c r="P569" s="21"/>
      <c r="Q569" s="126">
        <v>1</v>
      </c>
      <c r="R569" s="16">
        <f t="shared" si="233"/>
        <v>0</v>
      </c>
      <c r="S569" s="24" t="s">
        <v>49</v>
      </c>
      <c r="T569" s="90"/>
      <c r="U569" s="31" t="s">
        <v>53</v>
      </c>
      <c r="V569" s="85">
        <f t="shared" si="238"/>
        <v>2</v>
      </c>
    </row>
    <row r="570" spans="1:22" ht="18" customHeight="1" x14ac:dyDescent="0.3">
      <c r="A570" s="91">
        <f t="shared" si="234"/>
        <v>17</v>
      </c>
      <c r="B570" s="117" t="s">
        <v>91</v>
      </c>
      <c r="C570" s="122">
        <v>45</v>
      </c>
      <c r="D570" s="91" t="s">
        <v>56</v>
      </c>
      <c r="E570" s="123" t="s">
        <v>83</v>
      </c>
      <c r="F570" s="101" t="s">
        <v>88</v>
      </c>
      <c r="G570" s="101" t="s">
        <v>25</v>
      </c>
      <c r="H570" s="124" t="s">
        <v>19</v>
      </c>
      <c r="I570" s="102"/>
      <c r="J570" s="77">
        <v>4.9062500000000007E-4</v>
      </c>
      <c r="K570" s="102"/>
      <c r="L570" s="102"/>
      <c r="M570" s="75"/>
      <c r="N570" s="75"/>
      <c r="O570" s="126">
        <v>2</v>
      </c>
      <c r="P570" s="21"/>
      <c r="Q570" s="126">
        <v>4</v>
      </c>
      <c r="R570" s="16">
        <f t="shared" si="233"/>
        <v>0</v>
      </c>
      <c r="S570" s="24" t="s">
        <v>109</v>
      </c>
      <c r="T570" s="90"/>
      <c r="U570" s="31" t="s">
        <v>53</v>
      </c>
      <c r="V570" s="85">
        <f t="shared" si="238"/>
        <v>8</v>
      </c>
    </row>
    <row r="571" spans="1:22" ht="18" customHeight="1" x14ac:dyDescent="0.3">
      <c r="A571" s="91">
        <f t="shared" si="234"/>
        <v>18</v>
      </c>
      <c r="B571" s="117" t="s">
        <v>91</v>
      </c>
      <c r="C571" s="122">
        <v>45</v>
      </c>
      <c r="D571" s="91" t="s">
        <v>56</v>
      </c>
      <c r="E571" s="123" t="s">
        <v>83</v>
      </c>
      <c r="F571" s="101" t="s">
        <v>88</v>
      </c>
      <c r="G571" s="101" t="s">
        <v>28</v>
      </c>
      <c r="H571" s="102"/>
      <c r="I571" s="102"/>
      <c r="J571" s="75"/>
      <c r="K571" s="124">
        <v>0.6</v>
      </c>
      <c r="L571" s="124">
        <v>0.9</v>
      </c>
      <c r="M571" s="75">
        <f t="shared" ref="M571" si="241">K571*L571</f>
        <v>0.54</v>
      </c>
      <c r="N571" s="75">
        <f>M571-(J570*Q570)-(J569*Q569)-(J568*Q568)-(J567*Q567)-(J566*Q566)</f>
        <v>0.48254687500000004</v>
      </c>
      <c r="O571" s="126">
        <v>2</v>
      </c>
      <c r="P571" s="21">
        <v>310</v>
      </c>
      <c r="Q571" s="126">
        <v>1</v>
      </c>
      <c r="R571" s="16">
        <f t="shared" si="233"/>
        <v>620</v>
      </c>
      <c r="S571" s="24" t="s">
        <v>49</v>
      </c>
      <c r="T571" s="90"/>
      <c r="U571" s="31" t="s">
        <v>53</v>
      </c>
      <c r="V571" s="85">
        <f t="shared" si="238"/>
        <v>2</v>
      </c>
    </row>
    <row r="572" spans="1:22" ht="18" customHeight="1" x14ac:dyDescent="0.3">
      <c r="A572" s="91">
        <f t="shared" si="234"/>
        <v>19</v>
      </c>
      <c r="B572" s="117" t="s">
        <v>91</v>
      </c>
      <c r="C572" s="122">
        <v>46</v>
      </c>
      <c r="D572" s="91" t="s">
        <v>56</v>
      </c>
      <c r="E572" s="123" t="s">
        <v>83</v>
      </c>
      <c r="F572" s="101" t="s">
        <v>88</v>
      </c>
      <c r="G572" s="101" t="s">
        <v>16</v>
      </c>
      <c r="H572" s="124" t="s">
        <v>13</v>
      </c>
      <c r="I572" s="102"/>
      <c r="J572" s="74">
        <v>1.9625000000000003E-3</v>
      </c>
      <c r="K572" s="102"/>
      <c r="L572" s="102"/>
      <c r="M572" s="75"/>
      <c r="N572" s="75"/>
      <c r="O572" s="126">
        <v>2</v>
      </c>
      <c r="P572" s="21"/>
      <c r="Q572" s="126">
        <v>2</v>
      </c>
      <c r="R572" s="16">
        <f t="shared" si="233"/>
        <v>0</v>
      </c>
      <c r="S572" s="24" t="s">
        <v>109</v>
      </c>
      <c r="T572" s="98"/>
      <c r="U572" s="31" t="s">
        <v>53</v>
      </c>
      <c r="V572" s="85">
        <f>O572*Q572</f>
        <v>4</v>
      </c>
    </row>
    <row r="573" spans="1:22" ht="18" customHeight="1" x14ac:dyDescent="0.3">
      <c r="A573" s="91">
        <f t="shared" si="234"/>
        <v>20</v>
      </c>
      <c r="B573" s="117" t="s">
        <v>91</v>
      </c>
      <c r="C573" s="122">
        <v>47</v>
      </c>
      <c r="D573" s="91" t="s">
        <v>56</v>
      </c>
      <c r="E573" s="123" t="s">
        <v>83</v>
      </c>
      <c r="F573" s="101" t="s">
        <v>88</v>
      </c>
      <c r="G573" s="101" t="s">
        <v>31</v>
      </c>
      <c r="H573" s="124" t="s">
        <v>13</v>
      </c>
      <c r="I573" s="102"/>
      <c r="J573" s="74">
        <v>1.9625000000000003E-3</v>
      </c>
      <c r="K573" s="102"/>
      <c r="L573" s="102"/>
      <c r="M573" s="75"/>
      <c r="N573" s="75"/>
      <c r="O573" s="126">
        <v>2</v>
      </c>
      <c r="P573" s="21"/>
      <c r="Q573" s="126">
        <v>1</v>
      </c>
      <c r="R573" s="16">
        <f t="shared" si="233"/>
        <v>0</v>
      </c>
      <c r="S573" s="24" t="s">
        <v>110</v>
      </c>
      <c r="T573" s="90"/>
      <c r="U573" s="31" t="s">
        <v>53</v>
      </c>
      <c r="V573" s="85">
        <f t="shared" ref="V573:V584" si="242">O573*Q573</f>
        <v>2</v>
      </c>
    </row>
    <row r="574" spans="1:22" ht="18" customHeight="1" x14ac:dyDescent="0.3">
      <c r="A574" s="91">
        <f t="shared" si="234"/>
        <v>21</v>
      </c>
      <c r="B574" s="117" t="s">
        <v>91</v>
      </c>
      <c r="C574" s="122">
        <v>47</v>
      </c>
      <c r="D574" s="91" t="s">
        <v>56</v>
      </c>
      <c r="E574" s="123" t="s">
        <v>83</v>
      </c>
      <c r="F574" s="101" t="s">
        <v>88</v>
      </c>
      <c r="G574" s="101" t="s">
        <v>28</v>
      </c>
      <c r="H574" s="102"/>
      <c r="I574" s="102"/>
      <c r="J574" s="74"/>
      <c r="K574" s="124">
        <v>0.3</v>
      </c>
      <c r="L574" s="124">
        <v>0.3</v>
      </c>
      <c r="M574" s="75">
        <f t="shared" ref="M574" si="243">K574*L574</f>
        <v>0.09</v>
      </c>
      <c r="N574" s="75">
        <f>M574-(J573*Q573)-(J572*Q572)</f>
        <v>8.4112499999999993E-2</v>
      </c>
      <c r="O574" s="126">
        <v>2</v>
      </c>
      <c r="P574" s="21">
        <v>95</v>
      </c>
      <c r="Q574" s="126">
        <v>1</v>
      </c>
      <c r="R574" s="16">
        <f t="shared" si="233"/>
        <v>190</v>
      </c>
      <c r="S574" s="24" t="s">
        <v>49</v>
      </c>
      <c r="T574" s="90"/>
      <c r="U574" s="31" t="s">
        <v>53</v>
      </c>
      <c r="V574" s="85">
        <f t="shared" si="242"/>
        <v>2</v>
      </c>
    </row>
    <row r="575" spans="1:22" ht="18" customHeight="1" x14ac:dyDescent="0.3">
      <c r="A575" s="91">
        <f t="shared" si="234"/>
        <v>22</v>
      </c>
      <c r="B575" s="117" t="s">
        <v>91</v>
      </c>
      <c r="C575" s="122">
        <v>48</v>
      </c>
      <c r="D575" s="91" t="s">
        <v>56</v>
      </c>
      <c r="E575" s="123" t="s">
        <v>83</v>
      </c>
      <c r="F575" s="101" t="s">
        <v>79</v>
      </c>
      <c r="G575" s="101" t="s">
        <v>18</v>
      </c>
      <c r="H575" s="124" t="s">
        <v>17</v>
      </c>
      <c r="I575" s="102"/>
      <c r="J575" s="74">
        <v>4.4156249999999994E-3</v>
      </c>
      <c r="K575" s="102"/>
      <c r="L575" s="102"/>
      <c r="M575" s="75"/>
      <c r="N575" s="75"/>
      <c r="O575" s="126">
        <v>2</v>
      </c>
      <c r="P575" s="21"/>
      <c r="Q575" s="126">
        <v>1</v>
      </c>
      <c r="R575" s="16">
        <f t="shared" si="233"/>
        <v>0</v>
      </c>
      <c r="S575" s="24" t="s">
        <v>49</v>
      </c>
      <c r="T575" s="90"/>
      <c r="U575" s="31" t="s">
        <v>53</v>
      </c>
      <c r="V575" s="85">
        <f t="shared" si="242"/>
        <v>2</v>
      </c>
    </row>
    <row r="576" spans="1:22" ht="18" customHeight="1" x14ac:dyDescent="0.3">
      <c r="A576" s="91">
        <f t="shared" si="234"/>
        <v>23</v>
      </c>
      <c r="B576" s="117" t="s">
        <v>91</v>
      </c>
      <c r="C576" s="122">
        <v>48</v>
      </c>
      <c r="D576" s="91" t="s">
        <v>56</v>
      </c>
      <c r="E576" s="123" t="s">
        <v>83</v>
      </c>
      <c r="F576" s="101" t="s">
        <v>79</v>
      </c>
      <c r="G576" s="101" t="s">
        <v>28</v>
      </c>
      <c r="H576" s="102"/>
      <c r="I576" s="102"/>
      <c r="J576" s="75"/>
      <c r="K576" s="124">
        <v>0.3</v>
      </c>
      <c r="L576" s="124">
        <v>0.3</v>
      </c>
      <c r="M576" s="75">
        <f t="shared" ref="M576" si="244">K576*L576</f>
        <v>0.09</v>
      </c>
      <c r="N576" s="75">
        <f>M576-(J575*Q575)</f>
        <v>8.558437499999999E-2</v>
      </c>
      <c r="O576" s="126">
        <v>2</v>
      </c>
      <c r="P576" s="21">
        <v>95</v>
      </c>
      <c r="Q576" s="126">
        <v>1</v>
      </c>
      <c r="R576" s="16">
        <f t="shared" si="233"/>
        <v>190</v>
      </c>
      <c r="S576" s="24" t="s">
        <v>49</v>
      </c>
      <c r="T576" s="90"/>
      <c r="U576" s="31" t="s">
        <v>53</v>
      </c>
      <c r="V576" s="85">
        <f t="shared" si="242"/>
        <v>2</v>
      </c>
    </row>
    <row r="577" spans="1:22" ht="18" customHeight="1" x14ac:dyDescent="0.3">
      <c r="A577" s="91">
        <f t="shared" si="234"/>
        <v>24</v>
      </c>
      <c r="B577" s="117" t="s">
        <v>91</v>
      </c>
      <c r="C577" s="122">
        <v>49</v>
      </c>
      <c r="D577" s="91" t="s">
        <v>56</v>
      </c>
      <c r="E577" s="123" t="s">
        <v>83</v>
      </c>
      <c r="F577" s="101" t="s">
        <v>58</v>
      </c>
      <c r="G577" s="101" t="s">
        <v>16</v>
      </c>
      <c r="H577" s="124" t="s">
        <v>13</v>
      </c>
      <c r="I577" s="102"/>
      <c r="J577" s="74">
        <v>1.9625000000000003E-3</v>
      </c>
      <c r="K577" s="102"/>
      <c r="L577" s="102"/>
      <c r="M577" s="75"/>
      <c r="N577" s="75"/>
      <c r="O577" s="126">
        <v>2</v>
      </c>
      <c r="P577" s="21"/>
      <c r="Q577" s="126">
        <v>2</v>
      </c>
      <c r="R577" s="16">
        <f t="shared" si="233"/>
        <v>0</v>
      </c>
      <c r="S577" s="24" t="s">
        <v>109</v>
      </c>
      <c r="T577" s="90"/>
      <c r="U577" s="31" t="s">
        <v>53</v>
      </c>
      <c r="V577" s="85">
        <f t="shared" si="242"/>
        <v>4</v>
      </c>
    </row>
    <row r="578" spans="1:22" ht="18" customHeight="1" x14ac:dyDescent="0.3">
      <c r="A578" s="91">
        <f t="shared" si="234"/>
        <v>25</v>
      </c>
      <c r="B578" s="117" t="s">
        <v>91</v>
      </c>
      <c r="C578" s="122">
        <v>50</v>
      </c>
      <c r="D578" s="91" t="s">
        <v>56</v>
      </c>
      <c r="E578" s="123" t="s">
        <v>83</v>
      </c>
      <c r="F578" s="101" t="s">
        <v>58</v>
      </c>
      <c r="G578" s="101" t="s">
        <v>25</v>
      </c>
      <c r="H578" s="124" t="s">
        <v>19</v>
      </c>
      <c r="I578" s="102"/>
      <c r="J578" s="77">
        <v>4.9062500000000007E-4</v>
      </c>
      <c r="K578" s="102"/>
      <c r="L578" s="102"/>
      <c r="M578" s="75"/>
      <c r="N578" s="75"/>
      <c r="O578" s="126">
        <v>2</v>
      </c>
      <c r="P578" s="21"/>
      <c r="Q578" s="126">
        <v>10</v>
      </c>
      <c r="R578" s="16">
        <f t="shared" si="233"/>
        <v>0</v>
      </c>
      <c r="S578" s="24" t="s">
        <v>109</v>
      </c>
      <c r="T578" s="90"/>
      <c r="U578" s="31" t="s">
        <v>53</v>
      </c>
      <c r="V578" s="85">
        <f t="shared" si="242"/>
        <v>20</v>
      </c>
    </row>
    <row r="579" spans="1:22" ht="18" customHeight="1" x14ac:dyDescent="0.3">
      <c r="A579" s="91">
        <f t="shared" si="234"/>
        <v>26</v>
      </c>
      <c r="B579" s="117" t="s">
        <v>91</v>
      </c>
      <c r="C579" s="122">
        <v>51</v>
      </c>
      <c r="D579" s="91" t="s">
        <v>56</v>
      </c>
      <c r="E579" s="123" t="s">
        <v>83</v>
      </c>
      <c r="F579" s="101" t="s">
        <v>58</v>
      </c>
      <c r="G579" s="101" t="s">
        <v>28</v>
      </c>
      <c r="H579" s="102"/>
      <c r="I579" s="102"/>
      <c r="J579" s="75"/>
      <c r="K579" s="124">
        <v>0.2</v>
      </c>
      <c r="L579" s="124">
        <v>0.6</v>
      </c>
      <c r="M579" s="75">
        <f t="shared" ref="M579" si="245">K579*L579</f>
        <v>0.12</v>
      </c>
      <c r="N579" s="75">
        <f>M579-(J578*Q578)-(J577*Q577)</f>
        <v>0.11116875</v>
      </c>
      <c r="O579" s="126">
        <v>2</v>
      </c>
      <c r="P579" s="21">
        <v>150</v>
      </c>
      <c r="Q579" s="126">
        <v>1</v>
      </c>
      <c r="R579" s="16">
        <f t="shared" si="233"/>
        <v>300</v>
      </c>
      <c r="S579" s="24" t="s">
        <v>49</v>
      </c>
      <c r="T579" s="90"/>
      <c r="U579" s="31" t="s">
        <v>53</v>
      </c>
      <c r="V579" s="85">
        <f t="shared" si="242"/>
        <v>2</v>
      </c>
    </row>
    <row r="580" spans="1:22" ht="18" customHeight="1" x14ac:dyDescent="0.3">
      <c r="A580" s="91">
        <f t="shared" si="234"/>
        <v>27</v>
      </c>
      <c r="B580" s="117" t="s">
        <v>91</v>
      </c>
      <c r="C580" s="122">
        <v>51</v>
      </c>
      <c r="D580" s="91" t="s">
        <v>56</v>
      </c>
      <c r="E580" s="123" t="s">
        <v>83</v>
      </c>
      <c r="F580" s="101" t="s">
        <v>58</v>
      </c>
      <c r="G580" s="101" t="s">
        <v>18</v>
      </c>
      <c r="H580" s="102" t="s">
        <v>19</v>
      </c>
      <c r="I580" s="102"/>
      <c r="J580" s="75"/>
      <c r="K580" s="102" t="s">
        <v>13</v>
      </c>
      <c r="L580" s="102"/>
      <c r="M580" s="75"/>
      <c r="N580" s="75"/>
      <c r="O580" s="23">
        <v>2</v>
      </c>
      <c r="P580" s="21"/>
      <c r="Q580" s="23">
        <v>1</v>
      </c>
      <c r="R580" s="16">
        <f t="shared" si="233"/>
        <v>0</v>
      </c>
      <c r="S580" s="24" t="s">
        <v>50</v>
      </c>
      <c r="T580" s="90"/>
      <c r="U580" s="31" t="s">
        <v>53</v>
      </c>
      <c r="V580" s="85">
        <f t="shared" si="242"/>
        <v>2</v>
      </c>
    </row>
    <row r="581" spans="1:22" ht="18" customHeight="1" x14ac:dyDescent="0.3">
      <c r="A581" s="91">
        <f t="shared" si="234"/>
        <v>28</v>
      </c>
      <c r="B581" s="117" t="s">
        <v>91</v>
      </c>
      <c r="C581" s="122">
        <v>52</v>
      </c>
      <c r="D581" s="91" t="s">
        <v>56</v>
      </c>
      <c r="E581" s="123" t="s">
        <v>83</v>
      </c>
      <c r="F581" s="101" t="s">
        <v>89</v>
      </c>
      <c r="G581" s="101" t="s">
        <v>26</v>
      </c>
      <c r="H581" s="124" t="s">
        <v>29</v>
      </c>
      <c r="I581" s="102"/>
      <c r="J581" s="75">
        <v>7.8500000000000011E-3</v>
      </c>
      <c r="K581" s="102"/>
      <c r="L581" s="102"/>
      <c r="M581" s="75"/>
      <c r="N581" s="75"/>
      <c r="O581" s="126">
        <v>2</v>
      </c>
      <c r="P581" s="21"/>
      <c r="Q581" s="126">
        <v>1</v>
      </c>
      <c r="R581" s="16">
        <f t="shared" si="233"/>
        <v>0</v>
      </c>
      <c r="S581" s="24" t="s">
        <v>110</v>
      </c>
      <c r="T581" s="90"/>
      <c r="U581" s="31" t="s">
        <v>53</v>
      </c>
      <c r="V581" s="85">
        <f t="shared" si="242"/>
        <v>2</v>
      </c>
    </row>
    <row r="582" spans="1:22" ht="18" customHeight="1" x14ac:dyDescent="0.3">
      <c r="A582" s="91">
        <f t="shared" si="234"/>
        <v>29</v>
      </c>
      <c r="B582" s="117" t="s">
        <v>91</v>
      </c>
      <c r="C582" s="122">
        <v>53</v>
      </c>
      <c r="D582" s="91" t="s">
        <v>56</v>
      </c>
      <c r="E582" s="123" t="s">
        <v>83</v>
      </c>
      <c r="F582" s="101" t="s">
        <v>89</v>
      </c>
      <c r="G582" s="101" t="s">
        <v>26</v>
      </c>
      <c r="H582" s="124" t="s">
        <v>17</v>
      </c>
      <c r="I582" s="102"/>
      <c r="J582" s="74">
        <v>4.4156249999999994E-3</v>
      </c>
      <c r="K582" s="102"/>
      <c r="L582" s="102"/>
      <c r="M582" s="75"/>
      <c r="N582" s="75"/>
      <c r="O582" s="126">
        <v>2</v>
      </c>
      <c r="P582" s="21"/>
      <c r="Q582" s="126">
        <v>2</v>
      </c>
      <c r="R582" s="16">
        <f t="shared" si="233"/>
        <v>0</v>
      </c>
      <c r="S582" s="24" t="s">
        <v>110</v>
      </c>
      <c r="T582" s="90"/>
      <c r="U582" s="31" t="s">
        <v>53</v>
      </c>
      <c r="V582" s="85">
        <f t="shared" si="242"/>
        <v>4</v>
      </c>
    </row>
    <row r="583" spans="1:22" ht="18" customHeight="1" x14ac:dyDescent="0.3">
      <c r="A583" s="91">
        <f t="shared" si="234"/>
        <v>30</v>
      </c>
      <c r="B583" s="117" t="s">
        <v>91</v>
      </c>
      <c r="C583" s="122">
        <v>54</v>
      </c>
      <c r="D583" s="91" t="s">
        <v>56</v>
      </c>
      <c r="E583" s="123" t="s">
        <v>83</v>
      </c>
      <c r="F583" s="101" t="s">
        <v>89</v>
      </c>
      <c r="G583" s="101" t="s">
        <v>25</v>
      </c>
      <c r="H583" s="124" t="s">
        <v>19</v>
      </c>
      <c r="I583" s="102"/>
      <c r="J583" s="77">
        <v>4.9062500000000007E-4</v>
      </c>
      <c r="K583" s="102"/>
      <c r="L583" s="102"/>
      <c r="M583" s="75"/>
      <c r="N583" s="75"/>
      <c r="O583" s="126">
        <v>2</v>
      </c>
      <c r="P583" s="21"/>
      <c r="Q583" s="126">
        <v>2</v>
      </c>
      <c r="R583" s="16">
        <f t="shared" si="233"/>
        <v>0</v>
      </c>
      <c r="S583" s="24" t="s">
        <v>109</v>
      </c>
      <c r="T583" s="90"/>
      <c r="U583" s="31" t="s">
        <v>53</v>
      </c>
      <c r="V583" s="85">
        <f t="shared" si="242"/>
        <v>4</v>
      </c>
    </row>
    <row r="584" spans="1:22" ht="18" customHeight="1" x14ac:dyDescent="0.3">
      <c r="A584" s="91">
        <f t="shared" si="234"/>
        <v>31</v>
      </c>
      <c r="B584" s="117" t="s">
        <v>91</v>
      </c>
      <c r="C584" s="122">
        <v>54</v>
      </c>
      <c r="D584" s="91" t="s">
        <v>56</v>
      </c>
      <c r="E584" s="123" t="s">
        <v>83</v>
      </c>
      <c r="F584" s="101" t="s">
        <v>89</v>
      </c>
      <c r="G584" s="101" t="s">
        <v>28</v>
      </c>
      <c r="H584" s="102"/>
      <c r="I584" s="102"/>
      <c r="J584" s="75"/>
      <c r="K584" s="124">
        <v>0.3</v>
      </c>
      <c r="L584" s="124">
        <v>0.8</v>
      </c>
      <c r="M584" s="75">
        <f t="shared" ref="M584" si="246">K584*L584</f>
        <v>0.24</v>
      </c>
      <c r="N584" s="75">
        <f>M584-(J583*Q583)-(J582*Q582)-(J581*Q581)</f>
        <v>0.22233749999999999</v>
      </c>
      <c r="O584" s="126">
        <v>2</v>
      </c>
      <c r="P584" s="21">
        <v>180</v>
      </c>
      <c r="Q584" s="126">
        <v>1</v>
      </c>
      <c r="R584" s="16">
        <f t="shared" si="233"/>
        <v>360</v>
      </c>
      <c r="S584" s="24" t="s">
        <v>49</v>
      </c>
      <c r="T584" s="90"/>
      <c r="U584" s="31" t="s">
        <v>53</v>
      </c>
      <c r="V584" s="85">
        <f t="shared" si="242"/>
        <v>2</v>
      </c>
    </row>
    <row r="585" spans="1:22" ht="18" customHeight="1" x14ac:dyDescent="0.3">
      <c r="A585" s="105"/>
      <c r="B585" s="105"/>
      <c r="C585" s="119"/>
      <c r="D585" s="104"/>
      <c r="E585" s="103"/>
      <c r="F585" s="113"/>
      <c r="G585" s="103"/>
      <c r="H585" s="104"/>
      <c r="I585" s="105"/>
      <c r="J585" s="105"/>
      <c r="K585" s="104"/>
      <c r="L585" s="105"/>
      <c r="M585" s="105"/>
      <c r="N585" s="105"/>
      <c r="U585" s="31" t="s">
        <v>53</v>
      </c>
    </row>
    <row r="586" spans="1:22" ht="18" customHeight="1" x14ac:dyDescent="0.3">
      <c r="A586" s="115" t="s">
        <v>68</v>
      </c>
      <c r="B586" s="120"/>
      <c r="C586" s="121"/>
      <c r="D586" s="104"/>
      <c r="E586" s="103"/>
      <c r="F586" s="113"/>
      <c r="G586" s="103"/>
      <c r="H586" s="104"/>
      <c r="I586" s="105"/>
      <c r="J586" s="105"/>
      <c r="K586" s="104"/>
      <c r="L586" s="105"/>
      <c r="M586" s="105"/>
      <c r="N586" s="105"/>
      <c r="U586" s="31" t="s">
        <v>53</v>
      </c>
    </row>
    <row r="587" spans="1:22" ht="18" customHeight="1" x14ac:dyDescent="0.3">
      <c r="A587" s="91">
        <v>1</v>
      </c>
      <c r="B587" s="117" t="s">
        <v>92</v>
      </c>
      <c r="C587" s="122">
        <v>55</v>
      </c>
      <c r="D587" s="91" t="s">
        <v>56</v>
      </c>
      <c r="E587" s="123" t="s">
        <v>83</v>
      </c>
      <c r="F587" s="101" t="s">
        <v>84</v>
      </c>
      <c r="G587" s="101" t="s">
        <v>16</v>
      </c>
      <c r="H587" s="124" t="s">
        <v>13</v>
      </c>
      <c r="I587" s="102"/>
      <c r="J587" s="74">
        <v>1.9625000000000003E-3</v>
      </c>
      <c r="K587" s="102"/>
      <c r="L587" s="102"/>
      <c r="M587" s="75"/>
      <c r="N587" s="75"/>
      <c r="O587" s="126">
        <v>2</v>
      </c>
      <c r="P587" s="21"/>
      <c r="Q587" s="126">
        <v>2</v>
      </c>
      <c r="R587" s="16">
        <f t="shared" ref="R587:R601" si="247">O587*P587*Q587</f>
        <v>0</v>
      </c>
      <c r="S587" s="24" t="s">
        <v>109</v>
      </c>
      <c r="T587" s="98" t="s">
        <v>92</v>
      </c>
      <c r="U587" s="31" t="s">
        <v>53</v>
      </c>
      <c r="V587" s="85">
        <f>O587*Q587</f>
        <v>4</v>
      </c>
    </row>
    <row r="588" spans="1:22" ht="18" customHeight="1" x14ac:dyDescent="0.3">
      <c r="A588" s="91">
        <f t="shared" ref="A588:A601" si="248">A587+1</f>
        <v>2</v>
      </c>
      <c r="B588" s="117" t="s">
        <v>92</v>
      </c>
      <c r="C588" s="122">
        <v>56</v>
      </c>
      <c r="D588" s="91" t="s">
        <v>56</v>
      </c>
      <c r="E588" s="123" t="s">
        <v>83</v>
      </c>
      <c r="F588" s="101" t="s">
        <v>84</v>
      </c>
      <c r="G588" s="101" t="s">
        <v>18</v>
      </c>
      <c r="H588" s="124" t="s">
        <v>29</v>
      </c>
      <c r="I588" s="102"/>
      <c r="J588" s="75">
        <v>7.8500000000000011E-3</v>
      </c>
      <c r="K588" s="102"/>
      <c r="L588" s="102"/>
      <c r="M588" s="75"/>
      <c r="N588" s="75"/>
      <c r="O588" s="126">
        <v>2</v>
      </c>
      <c r="P588" s="21"/>
      <c r="Q588" s="126">
        <v>1</v>
      </c>
      <c r="R588" s="16">
        <f t="shared" si="247"/>
        <v>0</v>
      </c>
      <c r="S588" s="24" t="s">
        <v>49</v>
      </c>
      <c r="U588" s="31" t="s">
        <v>53</v>
      </c>
      <c r="V588" s="85">
        <f t="shared" ref="V588:V595" si="249">O588*Q588</f>
        <v>2</v>
      </c>
    </row>
    <row r="589" spans="1:22" ht="18" customHeight="1" x14ac:dyDescent="0.3">
      <c r="A589" s="91">
        <f t="shared" si="248"/>
        <v>3</v>
      </c>
      <c r="B589" s="117" t="s">
        <v>92</v>
      </c>
      <c r="C589" s="122">
        <v>57</v>
      </c>
      <c r="D589" s="91" t="s">
        <v>56</v>
      </c>
      <c r="E589" s="123" t="s">
        <v>83</v>
      </c>
      <c r="F589" s="101" t="s">
        <v>84</v>
      </c>
      <c r="G589" s="101" t="s">
        <v>25</v>
      </c>
      <c r="H589" s="124" t="s">
        <v>19</v>
      </c>
      <c r="I589" s="102"/>
      <c r="J589" s="77">
        <v>4.9062500000000007E-4</v>
      </c>
      <c r="K589" s="102"/>
      <c r="L589" s="102"/>
      <c r="M589" s="75"/>
      <c r="N589" s="75"/>
      <c r="O589" s="126">
        <v>2</v>
      </c>
      <c r="P589" s="21"/>
      <c r="Q589" s="126">
        <v>6</v>
      </c>
      <c r="R589" s="16">
        <f t="shared" si="247"/>
        <v>0</v>
      </c>
      <c r="S589" s="24" t="s">
        <v>109</v>
      </c>
      <c r="T589" s="90"/>
      <c r="U589" s="31" t="s">
        <v>53</v>
      </c>
      <c r="V589" s="85">
        <f t="shared" si="249"/>
        <v>12</v>
      </c>
    </row>
    <row r="590" spans="1:22" ht="18" customHeight="1" x14ac:dyDescent="0.3">
      <c r="A590" s="91">
        <f t="shared" si="248"/>
        <v>4</v>
      </c>
      <c r="B590" s="117" t="s">
        <v>92</v>
      </c>
      <c r="C590" s="122">
        <v>57</v>
      </c>
      <c r="D590" s="91" t="s">
        <v>56</v>
      </c>
      <c r="E590" s="123" t="s">
        <v>83</v>
      </c>
      <c r="F590" s="101" t="s">
        <v>84</v>
      </c>
      <c r="G590" s="101" t="s">
        <v>28</v>
      </c>
      <c r="H590" s="102"/>
      <c r="I590" s="102"/>
      <c r="J590" s="75"/>
      <c r="K590" s="124">
        <v>0.35</v>
      </c>
      <c r="L590" s="124">
        <v>0.4</v>
      </c>
      <c r="M590" s="75">
        <f t="shared" ref="M590" si="250">K590*L590</f>
        <v>0.13999999999999999</v>
      </c>
      <c r="N590" s="75">
        <f>M590-(J589*Q589)-(J588*Q588)-(J587*Q587)</f>
        <v>0.12528124999999998</v>
      </c>
      <c r="O590" s="126">
        <v>2</v>
      </c>
      <c r="P590" s="21">
        <v>150</v>
      </c>
      <c r="Q590" s="126">
        <v>1</v>
      </c>
      <c r="R590" s="16">
        <f t="shared" si="247"/>
        <v>300</v>
      </c>
      <c r="S590" s="24" t="s">
        <v>49</v>
      </c>
      <c r="T590" s="90"/>
      <c r="U590" s="31" t="s">
        <v>53</v>
      </c>
      <c r="V590" s="85">
        <f t="shared" si="249"/>
        <v>2</v>
      </c>
    </row>
    <row r="591" spans="1:22" ht="18" customHeight="1" x14ac:dyDescent="0.3">
      <c r="A591" s="91">
        <f t="shared" si="248"/>
        <v>5</v>
      </c>
      <c r="B591" s="117" t="s">
        <v>92</v>
      </c>
      <c r="C591" s="122">
        <v>58</v>
      </c>
      <c r="D591" s="91" t="s">
        <v>56</v>
      </c>
      <c r="E591" s="123" t="s">
        <v>83</v>
      </c>
      <c r="F591" s="101" t="s">
        <v>84</v>
      </c>
      <c r="G591" s="101" t="s">
        <v>25</v>
      </c>
      <c r="H591" s="102" t="s">
        <v>19</v>
      </c>
      <c r="I591" s="102"/>
      <c r="J591" s="75"/>
      <c r="K591" s="102" t="s">
        <v>13</v>
      </c>
      <c r="L591" s="102"/>
      <c r="M591" s="75"/>
      <c r="N591" s="75"/>
      <c r="O591" s="23">
        <v>2</v>
      </c>
      <c r="P591" s="21"/>
      <c r="Q591" s="23">
        <v>2</v>
      </c>
      <c r="R591" s="16">
        <f t="shared" si="247"/>
        <v>0</v>
      </c>
      <c r="S591" s="24" t="s">
        <v>48</v>
      </c>
      <c r="T591" s="90"/>
      <c r="U591" s="31" t="s">
        <v>53</v>
      </c>
      <c r="V591" s="85">
        <f t="shared" si="249"/>
        <v>4</v>
      </c>
    </row>
    <row r="592" spans="1:22" ht="18" customHeight="1" x14ac:dyDescent="0.3">
      <c r="A592" s="91">
        <f t="shared" si="248"/>
        <v>6</v>
      </c>
      <c r="B592" s="117" t="s">
        <v>92</v>
      </c>
      <c r="C592" s="122">
        <v>59</v>
      </c>
      <c r="D592" s="91" t="s">
        <v>56</v>
      </c>
      <c r="E592" s="123" t="s">
        <v>83</v>
      </c>
      <c r="F592" s="101" t="s">
        <v>84</v>
      </c>
      <c r="G592" s="101" t="s">
        <v>25</v>
      </c>
      <c r="H592" s="102" t="s">
        <v>19</v>
      </c>
      <c r="I592" s="102"/>
      <c r="J592" s="75"/>
      <c r="K592" s="102" t="s">
        <v>13</v>
      </c>
      <c r="L592" s="102"/>
      <c r="M592" s="75"/>
      <c r="N592" s="75"/>
      <c r="O592" s="23">
        <v>2</v>
      </c>
      <c r="P592" s="21"/>
      <c r="Q592" s="23">
        <v>3</v>
      </c>
      <c r="R592" s="16">
        <f t="shared" si="247"/>
        <v>0</v>
      </c>
      <c r="S592" s="24" t="s">
        <v>48</v>
      </c>
      <c r="T592" s="90"/>
      <c r="U592" s="31" t="s">
        <v>53</v>
      </c>
      <c r="V592" s="85">
        <f t="shared" si="249"/>
        <v>6</v>
      </c>
    </row>
    <row r="593" spans="1:22" ht="18" customHeight="1" x14ac:dyDescent="0.3">
      <c r="A593" s="91">
        <f t="shared" si="248"/>
        <v>7</v>
      </c>
      <c r="B593" s="117" t="s">
        <v>92</v>
      </c>
      <c r="C593" s="122">
        <v>60</v>
      </c>
      <c r="D593" s="91" t="s">
        <v>56</v>
      </c>
      <c r="E593" s="123" t="s">
        <v>83</v>
      </c>
      <c r="F593" s="101" t="s">
        <v>84</v>
      </c>
      <c r="G593" s="101" t="s">
        <v>18</v>
      </c>
      <c r="H593" s="102" t="s">
        <v>19</v>
      </c>
      <c r="I593" s="102"/>
      <c r="J593" s="77"/>
      <c r="K593" s="102" t="s">
        <v>13</v>
      </c>
      <c r="L593" s="102"/>
      <c r="M593" s="75"/>
      <c r="N593" s="75"/>
      <c r="O593" s="23">
        <v>2</v>
      </c>
      <c r="P593" s="21"/>
      <c r="Q593" s="23">
        <v>1</v>
      </c>
      <c r="R593" s="16">
        <f t="shared" si="247"/>
        <v>0</v>
      </c>
      <c r="S593" s="24" t="s">
        <v>50</v>
      </c>
      <c r="T593" s="90"/>
      <c r="U593" s="31" t="s">
        <v>53</v>
      </c>
      <c r="V593" s="85">
        <f t="shared" si="249"/>
        <v>2</v>
      </c>
    </row>
    <row r="594" spans="1:22" ht="18" customHeight="1" x14ac:dyDescent="0.3">
      <c r="A594" s="91">
        <f t="shared" si="248"/>
        <v>8</v>
      </c>
      <c r="B594" s="117" t="s">
        <v>92</v>
      </c>
      <c r="C594" s="122">
        <v>61</v>
      </c>
      <c r="D594" s="91" t="s">
        <v>56</v>
      </c>
      <c r="E594" s="123" t="s">
        <v>83</v>
      </c>
      <c r="F594" s="101" t="s">
        <v>84</v>
      </c>
      <c r="G594" s="101" t="s">
        <v>85</v>
      </c>
      <c r="H594" s="102" t="s">
        <v>33</v>
      </c>
      <c r="I594" s="102"/>
      <c r="J594" s="75"/>
      <c r="K594" s="102" t="s">
        <v>36</v>
      </c>
      <c r="L594" s="102"/>
      <c r="M594" s="75"/>
      <c r="N594" s="75"/>
      <c r="O594" s="23">
        <v>2</v>
      </c>
      <c r="P594" s="21"/>
      <c r="Q594" s="23">
        <v>2</v>
      </c>
      <c r="R594" s="16">
        <f t="shared" si="247"/>
        <v>0</v>
      </c>
      <c r="S594" s="24" t="s">
        <v>48</v>
      </c>
      <c r="T594" s="90"/>
      <c r="U594" s="31" t="s">
        <v>53</v>
      </c>
      <c r="V594" s="85">
        <f t="shared" si="249"/>
        <v>4</v>
      </c>
    </row>
    <row r="595" spans="1:22" ht="18" customHeight="1" x14ac:dyDescent="0.3">
      <c r="A595" s="91">
        <f t="shared" si="248"/>
        <v>9</v>
      </c>
      <c r="B595" s="117" t="s">
        <v>92</v>
      </c>
      <c r="C595" s="122">
        <v>62</v>
      </c>
      <c r="D595" s="91" t="s">
        <v>56</v>
      </c>
      <c r="E595" s="123" t="s">
        <v>83</v>
      </c>
      <c r="F595" s="101" t="s">
        <v>84</v>
      </c>
      <c r="G595" s="101" t="s">
        <v>18</v>
      </c>
      <c r="H595" s="124" t="s">
        <v>17</v>
      </c>
      <c r="I595" s="102"/>
      <c r="J595" s="74">
        <v>4.4156249999999994E-3</v>
      </c>
      <c r="K595" s="102"/>
      <c r="L595" s="102"/>
      <c r="M595" s="75"/>
      <c r="N595" s="75"/>
      <c r="O595" s="126">
        <v>2</v>
      </c>
      <c r="P595" s="21"/>
      <c r="Q595" s="126">
        <v>1</v>
      </c>
      <c r="R595" s="16">
        <f t="shared" si="247"/>
        <v>0</v>
      </c>
      <c r="S595" s="24" t="s">
        <v>49</v>
      </c>
      <c r="T595" s="90"/>
      <c r="U595" s="31" t="s">
        <v>53</v>
      </c>
      <c r="V595" s="85">
        <f t="shared" si="249"/>
        <v>2</v>
      </c>
    </row>
    <row r="596" spans="1:22" ht="18" customHeight="1" x14ac:dyDescent="0.3">
      <c r="A596" s="91">
        <f t="shared" si="248"/>
        <v>10</v>
      </c>
      <c r="B596" s="117" t="s">
        <v>92</v>
      </c>
      <c r="C596" s="122">
        <v>62</v>
      </c>
      <c r="D596" s="91" t="s">
        <v>56</v>
      </c>
      <c r="E596" s="123" t="s">
        <v>83</v>
      </c>
      <c r="F596" s="101" t="s">
        <v>84</v>
      </c>
      <c r="G596" s="101" t="s">
        <v>28</v>
      </c>
      <c r="H596" s="102"/>
      <c r="I596" s="102"/>
      <c r="J596" s="75"/>
      <c r="K596" s="124">
        <v>0.3</v>
      </c>
      <c r="L596" s="124">
        <v>0.3</v>
      </c>
      <c r="M596" s="75">
        <f t="shared" ref="M596:M597" si="251">K596*L596</f>
        <v>0.09</v>
      </c>
      <c r="N596" s="75">
        <f>M596-(J595*Q595)</f>
        <v>8.558437499999999E-2</v>
      </c>
      <c r="O596" s="126">
        <v>2</v>
      </c>
      <c r="P596" s="21">
        <v>95</v>
      </c>
      <c r="Q596" s="126">
        <v>1</v>
      </c>
      <c r="R596" s="16">
        <f t="shared" si="247"/>
        <v>190</v>
      </c>
      <c r="S596" s="24" t="s">
        <v>49</v>
      </c>
      <c r="T596" s="98"/>
      <c r="U596" s="31" t="s">
        <v>53</v>
      </c>
      <c r="V596" s="85">
        <f>O596*Q596</f>
        <v>2</v>
      </c>
    </row>
    <row r="597" spans="1:22" ht="18" customHeight="1" x14ac:dyDescent="0.3">
      <c r="A597" s="91">
        <f t="shared" si="248"/>
        <v>11</v>
      </c>
      <c r="B597" s="117" t="s">
        <v>92</v>
      </c>
      <c r="C597" s="122">
        <v>63</v>
      </c>
      <c r="D597" s="91" t="s">
        <v>56</v>
      </c>
      <c r="E597" s="123" t="s">
        <v>83</v>
      </c>
      <c r="F597" s="101" t="s">
        <v>84</v>
      </c>
      <c r="G597" s="101" t="s">
        <v>15</v>
      </c>
      <c r="H597" s="102">
        <v>0.25</v>
      </c>
      <c r="I597" s="102">
        <v>0.25</v>
      </c>
      <c r="J597" s="75">
        <f t="shared" ref="J597" si="252">H597*I597</f>
        <v>6.25E-2</v>
      </c>
      <c r="K597" s="102">
        <v>0.3</v>
      </c>
      <c r="L597" s="102">
        <v>0.3</v>
      </c>
      <c r="M597" s="75">
        <f t="shared" si="251"/>
        <v>0.09</v>
      </c>
      <c r="N597" s="75"/>
      <c r="O597" s="23">
        <v>1</v>
      </c>
      <c r="P597" s="21"/>
      <c r="Q597" s="23">
        <v>1</v>
      </c>
      <c r="R597" s="16">
        <f t="shared" si="247"/>
        <v>0</v>
      </c>
      <c r="S597" s="24" t="s">
        <v>50</v>
      </c>
      <c r="T597" s="90"/>
      <c r="U597" s="31" t="s">
        <v>53</v>
      </c>
      <c r="V597" s="85">
        <f t="shared" ref="V597:V601" si="253">O597*Q597</f>
        <v>1</v>
      </c>
    </row>
    <row r="598" spans="1:22" ht="18" customHeight="1" x14ac:dyDescent="0.3">
      <c r="A598" s="91">
        <f t="shared" si="248"/>
        <v>12</v>
      </c>
      <c r="B598" s="117" t="s">
        <v>92</v>
      </c>
      <c r="C598" s="122">
        <v>64</v>
      </c>
      <c r="D598" s="91" t="s">
        <v>56</v>
      </c>
      <c r="E598" s="123" t="s">
        <v>83</v>
      </c>
      <c r="F598" s="101" t="s">
        <v>84</v>
      </c>
      <c r="G598" s="101" t="s">
        <v>25</v>
      </c>
      <c r="H598" s="102" t="s">
        <v>19</v>
      </c>
      <c r="I598" s="102"/>
      <c r="J598" s="75"/>
      <c r="K598" s="102" t="s">
        <v>13</v>
      </c>
      <c r="L598" s="102"/>
      <c r="M598" s="75"/>
      <c r="N598" s="75"/>
      <c r="O598" s="23">
        <v>1</v>
      </c>
      <c r="P598" s="21"/>
      <c r="Q598" s="23">
        <v>2</v>
      </c>
      <c r="R598" s="16">
        <f t="shared" si="247"/>
        <v>0</v>
      </c>
      <c r="S598" s="24" t="s">
        <v>48</v>
      </c>
      <c r="T598" s="90"/>
      <c r="U598" s="31" t="s">
        <v>53</v>
      </c>
      <c r="V598" s="85">
        <f t="shared" si="253"/>
        <v>2</v>
      </c>
    </row>
    <row r="599" spans="1:22" ht="18" customHeight="1" x14ac:dyDescent="0.3">
      <c r="A599" s="91">
        <f t="shared" si="248"/>
        <v>13</v>
      </c>
      <c r="B599" s="117" t="s">
        <v>92</v>
      </c>
      <c r="C599" s="122">
        <v>65</v>
      </c>
      <c r="D599" s="91" t="s">
        <v>56</v>
      </c>
      <c r="E599" s="123" t="s">
        <v>83</v>
      </c>
      <c r="F599" s="101" t="s">
        <v>84</v>
      </c>
      <c r="G599" s="101" t="s">
        <v>26</v>
      </c>
      <c r="H599" s="102" t="s">
        <v>17</v>
      </c>
      <c r="I599" s="102"/>
      <c r="J599" s="75"/>
      <c r="K599" s="102" t="s">
        <v>35</v>
      </c>
      <c r="L599" s="102"/>
      <c r="M599" s="75"/>
      <c r="N599" s="75"/>
      <c r="O599" s="23">
        <v>1</v>
      </c>
      <c r="P599" s="21"/>
      <c r="Q599" s="23">
        <v>3</v>
      </c>
      <c r="R599" s="16">
        <f t="shared" si="247"/>
        <v>0</v>
      </c>
      <c r="S599" s="24" t="s">
        <v>51</v>
      </c>
      <c r="T599" s="90"/>
      <c r="U599" s="31" t="s">
        <v>53</v>
      </c>
      <c r="V599" s="85">
        <f t="shared" si="253"/>
        <v>3</v>
      </c>
    </row>
    <row r="600" spans="1:22" ht="18" customHeight="1" x14ac:dyDescent="0.3">
      <c r="A600" s="91">
        <f t="shared" si="248"/>
        <v>14</v>
      </c>
      <c r="B600" s="117" t="s">
        <v>92</v>
      </c>
      <c r="C600" s="122">
        <v>66</v>
      </c>
      <c r="D600" s="91" t="s">
        <v>56</v>
      </c>
      <c r="E600" s="123" t="s">
        <v>83</v>
      </c>
      <c r="F600" s="101" t="s">
        <v>84</v>
      </c>
      <c r="G600" s="101" t="s">
        <v>18</v>
      </c>
      <c r="H600" s="102" t="s">
        <v>13</v>
      </c>
      <c r="I600" s="102"/>
      <c r="J600" s="75"/>
      <c r="K600" s="102" t="s">
        <v>29</v>
      </c>
      <c r="L600" s="102"/>
      <c r="M600" s="75"/>
      <c r="N600" s="75"/>
      <c r="O600" s="23">
        <v>1</v>
      </c>
      <c r="P600" s="21"/>
      <c r="Q600" s="23">
        <v>1</v>
      </c>
      <c r="R600" s="16">
        <f t="shared" si="247"/>
        <v>0</v>
      </c>
      <c r="S600" s="24" t="s">
        <v>50</v>
      </c>
      <c r="T600" s="90"/>
      <c r="U600" s="31" t="s">
        <v>53</v>
      </c>
      <c r="V600" s="85">
        <f t="shared" si="253"/>
        <v>1</v>
      </c>
    </row>
    <row r="601" spans="1:22" ht="18" customHeight="1" x14ac:dyDescent="0.3">
      <c r="A601" s="91">
        <f t="shared" si="248"/>
        <v>15</v>
      </c>
      <c r="B601" s="117" t="s">
        <v>92</v>
      </c>
      <c r="C601" s="122">
        <v>67</v>
      </c>
      <c r="D601" s="91" t="s">
        <v>56</v>
      </c>
      <c r="E601" s="123" t="s">
        <v>83</v>
      </c>
      <c r="F601" s="101" t="s">
        <v>84</v>
      </c>
      <c r="G601" s="101" t="s">
        <v>25</v>
      </c>
      <c r="H601" s="102" t="s">
        <v>19</v>
      </c>
      <c r="I601" s="102"/>
      <c r="J601" s="75"/>
      <c r="K601" s="102" t="s">
        <v>13</v>
      </c>
      <c r="L601" s="102"/>
      <c r="M601" s="75"/>
      <c r="N601" s="75"/>
      <c r="O601" s="23">
        <v>1</v>
      </c>
      <c r="P601" s="21"/>
      <c r="Q601" s="23">
        <v>7</v>
      </c>
      <c r="R601" s="16">
        <f t="shared" si="247"/>
        <v>0</v>
      </c>
      <c r="S601" s="24" t="s">
        <v>48</v>
      </c>
      <c r="T601" s="90"/>
      <c r="U601" s="31" t="s">
        <v>53</v>
      </c>
      <c r="V601" s="85">
        <f t="shared" si="253"/>
        <v>7</v>
      </c>
    </row>
    <row r="602" spans="1:22" ht="18" customHeight="1" x14ac:dyDescent="0.3">
      <c r="A602" s="105"/>
      <c r="B602" s="105"/>
      <c r="C602" s="119"/>
      <c r="D602" s="104"/>
      <c r="E602" s="103"/>
      <c r="F602" s="113"/>
      <c r="G602" s="103"/>
      <c r="H602" s="104"/>
      <c r="I602" s="105"/>
      <c r="J602" s="105"/>
      <c r="K602" s="104"/>
      <c r="L602" s="105"/>
      <c r="M602" s="105"/>
      <c r="N602" s="105"/>
      <c r="U602" s="31" t="s">
        <v>53</v>
      </c>
    </row>
    <row r="603" spans="1:22" ht="18" customHeight="1" x14ac:dyDescent="0.3">
      <c r="A603" s="115" t="s">
        <v>68</v>
      </c>
      <c r="B603" s="120"/>
      <c r="C603" s="121"/>
      <c r="D603" s="104"/>
      <c r="E603" s="103"/>
      <c r="F603" s="113"/>
      <c r="G603" s="103"/>
      <c r="H603" s="104"/>
      <c r="I603" s="105"/>
      <c r="J603" s="105"/>
      <c r="K603" s="104"/>
      <c r="L603" s="105"/>
      <c r="M603" s="105"/>
      <c r="N603" s="105"/>
      <c r="U603" s="31" t="s">
        <v>53</v>
      </c>
    </row>
    <row r="604" spans="1:22" ht="18" customHeight="1" x14ac:dyDescent="0.3">
      <c r="A604" s="91">
        <v>1</v>
      </c>
      <c r="B604" s="117" t="s">
        <v>93</v>
      </c>
      <c r="C604" s="122">
        <v>1</v>
      </c>
      <c r="D604" s="91" t="s">
        <v>57</v>
      </c>
      <c r="E604" s="123" t="s">
        <v>94</v>
      </c>
      <c r="F604" s="101" t="s">
        <v>84</v>
      </c>
      <c r="G604" s="101" t="s">
        <v>26</v>
      </c>
      <c r="H604" s="102" t="s">
        <v>17</v>
      </c>
      <c r="I604" s="102"/>
      <c r="J604" s="75"/>
      <c r="K604" s="102" t="s">
        <v>35</v>
      </c>
      <c r="L604" s="102"/>
      <c r="M604" s="75"/>
      <c r="N604" s="75"/>
      <c r="O604" s="23">
        <v>1</v>
      </c>
      <c r="P604" s="21"/>
      <c r="Q604" s="23">
        <v>3</v>
      </c>
      <c r="R604" s="16">
        <f t="shared" ref="R604:R630" si="254">O604*P604*Q604</f>
        <v>0</v>
      </c>
      <c r="S604" s="24" t="s">
        <v>51</v>
      </c>
      <c r="T604" s="98" t="s">
        <v>93</v>
      </c>
      <c r="U604" s="31" t="s">
        <v>53</v>
      </c>
      <c r="V604" s="85">
        <f>O604*Q604</f>
        <v>3</v>
      </c>
    </row>
    <row r="605" spans="1:22" ht="18" customHeight="1" x14ac:dyDescent="0.3">
      <c r="A605" s="91">
        <f t="shared" ref="A605:A630" si="255">A604+1</f>
        <v>2</v>
      </c>
      <c r="B605" s="117" t="s">
        <v>93</v>
      </c>
      <c r="C605" s="122">
        <v>2</v>
      </c>
      <c r="D605" s="91" t="s">
        <v>57</v>
      </c>
      <c r="E605" s="123" t="s">
        <v>94</v>
      </c>
      <c r="F605" s="101" t="s">
        <v>84</v>
      </c>
      <c r="G605" s="101" t="s">
        <v>18</v>
      </c>
      <c r="H605" s="102" t="s">
        <v>13</v>
      </c>
      <c r="I605" s="102"/>
      <c r="J605" s="75"/>
      <c r="K605" s="102" t="s">
        <v>29</v>
      </c>
      <c r="L605" s="102"/>
      <c r="M605" s="75"/>
      <c r="N605" s="75"/>
      <c r="O605" s="23">
        <v>1</v>
      </c>
      <c r="P605" s="21"/>
      <c r="Q605" s="23">
        <v>1</v>
      </c>
      <c r="R605" s="16">
        <f t="shared" si="254"/>
        <v>0</v>
      </c>
      <c r="S605" s="24" t="s">
        <v>50</v>
      </c>
      <c r="T605" s="90"/>
      <c r="U605" s="31" t="s">
        <v>53</v>
      </c>
      <c r="V605" s="85">
        <f t="shared" ref="V605:V610" si="256">O605*Q605</f>
        <v>1</v>
      </c>
    </row>
    <row r="606" spans="1:22" ht="18" customHeight="1" x14ac:dyDescent="0.3">
      <c r="A606" s="91">
        <f t="shared" si="255"/>
        <v>3</v>
      </c>
      <c r="B606" s="117" t="s">
        <v>93</v>
      </c>
      <c r="C606" s="122">
        <v>3</v>
      </c>
      <c r="D606" s="91" t="s">
        <v>57</v>
      </c>
      <c r="E606" s="123" t="s">
        <v>94</v>
      </c>
      <c r="F606" s="101" t="s">
        <v>84</v>
      </c>
      <c r="G606" s="101" t="s">
        <v>25</v>
      </c>
      <c r="H606" s="102" t="s">
        <v>19</v>
      </c>
      <c r="I606" s="102"/>
      <c r="J606" s="75"/>
      <c r="K606" s="102" t="s">
        <v>13</v>
      </c>
      <c r="L606" s="102"/>
      <c r="M606" s="75"/>
      <c r="N606" s="75"/>
      <c r="O606" s="23">
        <v>1</v>
      </c>
      <c r="P606" s="21"/>
      <c r="Q606" s="23">
        <v>5</v>
      </c>
      <c r="R606" s="16">
        <f t="shared" si="254"/>
        <v>0</v>
      </c>
      <c r="S606" s="24" t="s">
        <v>48</v>
      </c>
      <c r="T606" s="90"/>
      <c r="U606" s="31" t="s">
        <v>53</v>
      </c>
      <c r="V606" s="85">
        <f t="shared" si="256"/>
        <v>5</v>
      </c>
    </row>
    <row r="607" spans="1:22" ht="18" customHeight="1" x14ac:dyDescent="0.3">
      <c r="A607" s="91">
        <f t="shared" si="255"/>
        <v>4</v>
      </c>
      <c r="B607" s="117" t="s">
        <v>93</v>
      </c>
      <c r="C607" s="122">
        <v>4</v>
      </c>
      <c r="D607" s="91" t="s">
        <v>57</v>
      </c>
      <c r="E607" s="123" t="s">
        <v>94</v>
      </c>
      <c r="F607" s="101" t="s">
        <v>84</v>
      </c>
      <c r="G607" s="101" t="s">
        <v>15</v>
      </c>
      <c r="H607" s="102">
        <v>0.25</v>
      </c>
      <c r="I607" s="102">
        <v>0.25</v>
      </c>
      <c r="J607" s="75">
        <f t="shared" ref="J607" si="257">H607*I607</f>
        <v>6.25E-2</v>
      </c>
      <c r="K607" s="102">
        <v>0.3</v>
      </c>
      <c r="L607" s="102">
        <v>0.3</v>
      </c>
      <c r="M607" s="75">
        <f t="shared" ref="M607" si="258">K607*L607</f>
        <v>0.09</v>
      </c>
      <c r="N607" s="75"/>
      <c r="O607" s="23">
        <v>1</v>
      </c>
      <c r="P607" s="21"/>
      <c r="Q607" s="23">
        <v>1</v>
      </c>
      <c r="R607" s="16">
        <f t="shared" si="254"/>
        <v>0</v>
      </c>
      <c r="S607" s="24" t="s">
        <v>50</v>
      </c>
      <c r="T607" s="90"/>
      <c r="U607" s="31" t="s">
        <v>53</v>
      </c>
      <c r="V607" s="85">
        <f t="shared" si="256"/>
        <v>1</v>
      </c>
    </row>
    <row r="608" spans="1:22" ht="18" customHeight="1" x14ac:dyDescent="0.3">
      <c r="A608" s="91">
        <f t="shared" si="255"/>
        <v>5</v>
      </c>
      <c r="B608" s="117" t="s">
        <v>93</v>
      </c>
      <c r="C608" s="122">
        <v>5</v>
      </c>
      <c r="D608" s="91" t="s">
        <v>57</v>
      </c>
      <c r="E608" s="123" t="s">
        <v>94</v>
      </c>
      <c r="F608" s="101" t="s">
        <v>84</v>
      </c>
      <c r="G608" s="101" t="s">
        <v>25</v>
      </c>
      <c r="H608" s="102" t="s">
        <v>19</v>
      </c>
      <c r="I608" s="102"/>
      <c r="J608" s="75"/>
      <c r="K608" s="102" t="s">
        <v>13</v>
      </c>
      <c r="L608" s="102"/>
      <c r="M608" s="75"/>
      <c r="N608" s="75"/>
      <c r="O608" s="23">
        <v>1</v>
      </c>
      <c r="P608" s="21"/>
      <c r="Q608" s="23">
        <v>3</v>
      </c>
      <c r="R608" s="16">
        <f t="shared" si="254"/>
        <v>0</v>
      </c>
      <c r="S608" s="24" t="s">
        <v>48</v>
      </c>
      <c r="T608" s="90"/>
      <c r="U608" s="31" t="s">
        <v>53</v>
      </c>
      <c r="V608" s="85">
        <f t="shared" si="256"/>
        <v>3</v>
      </c>
    </row>
    <row r="609" spans="1:22" ht="18" customHeight="1" x14ac:dyDescent="0.3">
      <c r="A609" s="91">
        <f t="shared" si="255"/>
        <v>6</v>
      </c>
      <c r="B609" s="117" t="s">
        <v>93</v>
      </c>
      <c r="C609" s="122">
        <v>6</v>
      </c>
      <c r="D609" s="91" t="s">
        <v>57</v>
      </c>
      <c r="E609" s="123" t="s">
        <v>94</v>
      </c>
      <c r="F609" s="101" t="s">
        <v>84</v>
      </c>
      <c r="G609" s="101" t="s">
        <v>26</v>
      </c>
      <c r="H609" s="102" t="s">
        <v>17</v>
      </c>
      <c r="I609" s="102"/>
      <c r="J609" s="75"/>
      <c r="K609" s="102" t="s">
        <v>35</v>
      </c>
      <c r="L609" s="102"/>
      <c r="M609" s="75"/>
      <c r="N609" s="75"/>
      <c r="O609" s="23">
        <v>1</v>
      </c>
      <c r="P609" s="21"/>
      <c r="Q609" s="23">
        <v>3</v>
      </c>
      <c r="R609" s="16">
        <f t="shared" si="254"/>
        <v>0</v>
      </c>
      <c r="S609" s="24" t="s">
        <v>51</v>
      </c>
      <c r="T609" s="90"/>
      <c r="U609" s="31" t="s">
        <v>53</v>
      </c>
      <c r="V609" s="85">
        <f t="shared" si="256"/>
        <v>3</v>
      </c>
    </row>
    <row r="610" spans="1:22" ht="18" customHeight="1" x14ac:dyDescent="0.3">
      <c r="A610" s="91">
        <f t="shared" si="255"/>
        <v>7</v>
      </c>
      <c r="B610" s="117" t="s">
        <v>93</v>
      </c>
      <c r="C610" s="122">
        <v>7</v>
      </c>
      <c r="D610" s="91" t="s">
        <v>57</v>
      </c>
      <c r="E610" s="123" t="s">
        <v>94</v>
      </c>
      <c r="F610" s="101" t="s">
        <v>84</v>
      </c>
      <c r="G610" s="101" t="s">
        <v>18</v>
      </c>
      <c r="H610" s="102" t="s">
        <v>13</v>
      </c>
      <c r="I610" s="102"/>
      <c r="J610" s="75"/>
      <c r="K610" s="102" t="s">
        <v>29</v>
      </c>
      <c r="L610" s="102"/>
      <c r="M610" s="75"/>
      <c r="N610" s="75"/>
      <c r="O610" s="23">
        <v>1</v>
      </c>
      <c r="P610" s="21"/>
      <c r="Q610" s="23">
        <v>1</v>
      </c>
      <c r="R610" s="16">
        <f t="shared" si="254"/>
        <v>0</v>
      </c>
      <c r="S610" s="24" t="s">
        <v>50</v>
      </c>
      <c r="T610" s="90"/>
      <c r="U610" s="31" t="s">
        <v>53</v>
      </c>
      <c r="V610" s="85">
        <f t="shared" si="256"/>
        <v>1</v>
      </c>
    </row>
    <row r="611" spans="1:22" ht="18" customHeight="1" x14ac:dyDescent="0.3">
      <c r="A611" s="91">
        <f t="shared" si="255"/>
        <v>8</v>
      </c>
      <c r="B611" s="117" t="s">
        <v>93</v>
      </c>
      <c r="C611" s="122">
        <v>8</v>
      </c>
      <c r="D611" s="91" t="s">
        <v>57</v>
      </c>
      <c r="E611" s="123" t="s">
        <v>94</v>
      </c>
      <c r="F611" s="101" t="s">
        <v>84</v>
      </c>
      <c r="G611" s="101" t="s">
        <v>25</v>
      </c>
      <c r="H611" s="102" t="s">
        <v>19</v>
      </c>
      <c r="I611" s="102"/>
      <c r="J611" s="75"/>
      <c r="K611" s="102" t="s">
        <v>13</v>
      </c>
      <c r="L611" s="102"/>
      <c r="M611" s="75"/>
      <c r="N611" s="75"/>
      <c r="O611" s="23">
        <v>1</v>
      </c>
      <c r="P611" s="21"/>
      <c r="Q611" s="23">
        <v>4</v>
      </c>
      <c r="R611" s="16">
        <f t="shared" si="254"/>
        <v>0</v>
      </c>
      <c r="S611" s="24" t="s">
        <v>48</v>
      </c>
      <c r="T611" s="98"/>
      <c r="U611" s="31" t="s">
        <v>53</v>
      </c>
      <c r="V611" s="85">
        <f>O611*Q611</f>
        <v>4</v>
      </c>
    </row>
    <row r="612" spans="1:22" ht="18" customHeight="1" x14ac:dyDescent="0.3">
      <c r="A612" s="91">
        <f t="shared" si="255"/>
        <v>9</v>
      </c>
      <c r="B612" s="117" t="s">
        <v>93</v>
      </c>
      <c r="C612" s="122">
        <v>9</v>
      </c>
      <c r="D612" s="91" t="s">
        <v>57</v>
      </c>
      <c r="E612" s="123" t="s">
        <v>94</v>
      </c>
      <c r="F612" s="101" t="s">
        <v>84</v>
      </c>
      <c r="G612" s="101" t="s">
        <v>16</v>
      </c>
      <c r="H612" s="102" t="s">
        <v>13</v>
      </c>
      <c r="I612" s="102"/>
      <c r="J612" s="75"/>
      <c r="K612" s="102" t="s">
        <v>29</v>
      </c>
      <c r="L612" s="102"/>
      <c r="M612" s="75"/>
      <c r="N612" s="75"/>
      <c r="O612" s="23">
        <v>1</v>
      </c>
      <c r="P612" s="21"/>
      <c r="Q612" s="23">
        <v>2</v>
      </c>
      <c r="R612" s="16">
        <f t="shared" si="254"/>
        <v>0</v>
      </c>
      <c r="S612" s="24" t="s">
        <v>48</v>
      </c>
      <c r="T612" s="90"/>
      <c r="U612" s="31" t="s">
        <v>53</v>
      </c>
      <c r="V612" s="85">
        <f t="shared" ref="V612:V621" si="259">O612*Q612</f>
        <v>2</v>
      </c>
    </row>
    <row r="613" spans="1:22" ht="18" customHeight="1" x14ac:dyDescent="0.3">
      <c r="A613" s="91">
        <f t="shared" si="255"/>
        <v>10</v>
      </c>
      <c r="B613" s="117" t="s">
        <v>93</v>
      </c>
      <c r="C613" s="122">
        <v>10</v>
      </c>
      <c r="D613" s="91" t="s">
        <v>57</v>
      </c>
      <c r="E613" s="123" t="s">
        <v>94</v>
      </c>
      <c r="F613" s="101" t="s">
        <v>84</v>
      </c>
      <c r="G613" s="101" t="s">
        <v>15</v>
      </c>
      <c r="H613" s="102">
        <v>0.25</v>
      </c>
      <c r="I613" s="102">
        <v>0.25</v>
      </c>
      <c r="J613" s="75">
        <f t="shared" ref="J613" si="260">H613*I613</f>
        <v>6.25E-2</v>
      </c>
      <c r="K613" s="102">
        <v>0.3</v>
      </c>
      <c r="L613" s="102">
        <v>0.3</v>
      </c>
      <c r="M613" s="75">
        <f t="shared" ref="M613" si="261">K613*L613</f>
        <v>0.09</v>
      </c>
      <c r="N613" s="75"/>
      <c r="O613" s="23">
        <v>1</v>
      </c>
      <c r="P613" s="21"/>
      <c r="Q613" s="23">
        <v>1</v>
      </c>
      <c r="R613" s="16">
        <f t="shared" si="254"/>
        <v>0</v>
      </c>
      <c r="S613" s="24" t="s">
        <v>50</v>
      </c>
      <c r="T613" s="90"/>
      <c r="U613" s="31" t="s">
        <v>53</v>
      </c>
      <c r="V613" s="85">
        <f t="shared" si="259"/>
        <v>1</v>
      </c>
    </row>
    <row r="614" spans="1:22" ht="18" customHeight="1" x14ac:dyDescent="0.3">
      <c r="A614" s="91">
        <f t="shared" si="255"/>
        <v>11</v>
      </c>
      <c r="B614" s="117" t="s">
        <v>93</v>
      </c>
      <c r="C614" s="122">
        <v>11</v>
      </c>
      <c r="D614" s="91" t="s">
        <v>57</v>
      </c>
      <c r="E614" s="123" t="s">
        <v>94</v>
      </c>
      <c r="F614" s="101" t="s">
        <v>84</v>
      </c>
      <c r="G614" s="101" t="s">
        <v>16</v>
      </c>
      <c r="H614" s="102" t="s">
        <v>13</v>
      </c>
      <c r="I614" s="102"/>
      <c r="J614" s="75"/>
      <c r="K614" s="102" t="s">
        <v>29</v>
      </c>
      <c r="L614" s="102"/>
      <c r="M614" s="75"/>
      <c r="N614" s="75"/>
      <c r="O614" s="23">
        <v>1</v>
      </c>
      <c r="P614" s="21"/>
      <c r="Q614" s="23">
        <v>2</v>
      </c>
      <c r="R614" s="16">
        <f t="shared" si="254"/>
        <v>0</v>
      </c>
      <c r="S614" s="24" t="s">
        <v>48</v>
      </c>
      <c r="T614" s="90"/>
      <c r="U614" s="31" t="s">
        <v>53</v>
      </c>
      <c r="V614" s="85">
        <f t="shared" si="259"/>
        <v>2</v>
      </c>
    </row>
    <row r="615" spans="1:22" ht="18" customHeight="1" x14ac:dyDescent="0.3">
      <c r="A615" s="91">
        <f t="shared" si="255"/>
        <v>12</v>
      </c>
      <c r="B615" s="117" t="s">
        <v>93</v>
      </c>
      <c r="C615" s="122">
        <v>12</v>
      </c>
      <c r="D615" s="91" t="s">
        <v>57</v>
      </c>
      <c r="E615" s="123" t="s">
        <v>94</v>
      </c>
      <c r="F615" s="101" t="s">
        <v>84</v>
      </c>
      <c r="G615" s="101" t="s">
        <v>16</v>
      </c>
      <c r="H615" s="102" t="s">
        <v>13</v>
      </c>
      <c r="I615" s="102"/>
      <c r="J615" s="75"/>
      <c r="K615" s="102" t="s">
        <v>29</v>
      </c>
      <c r="L615" s="102"/>
      <c r="M615" s="75"/>
      <c r="N615" s="75"/>
      <c r="O615" s="23">
        <v>1</v>
      </c>
      <c r="P615" s="21"/>
      <c r="Q615" s="23">
        <v>2</v>
      </c>
      <c r="R615" s="16">
        <f t="shared" si="254"/>
        <v>0</v>
      </c>
      <c r="S615" s="24" t="s">
        <v>48</v>
      </c>
      <c r="T615" s="90"/>
      <c r="U615" s="31" t="s">
        <v>53</v>
      </c>
      <c r="V615" s="85">
        <f t="shared" si="259"/>
        <v>2</v>
      </c>
    </row>
    <row r="616" spans="1:22" ht="18" customHeight="1" x14ac:dyDescent="0.3">
      <c r="A616" s="91">
        <f t="shared" si="255"/>
        <v>13</v>
      </c>
      <c r="B616" s="117" t="s">
        <v>93</v>
      </c>
      <c r="C616" s="122">
        <v>13</v>
      </c>
      <c r="D616" s="91" t="s">
        <v>57</v>
      </c>
      <c r="E616" s="123" t="s">
        <v>94</v>
      </c>
      <c r="F616" s="101" t="s">
        <v>84</v>
      </c>
      <c r="G616" s="101" t="s">
        <v>26</v>
      </c>
      <c r="H616" s="102" t="s">
        <v>17</v>
      </c>
      <c r="I616" s="102"/>
      <c r="J616" s="74"/>
      <c r="K616" s="102" t="s">
        <v>35</v>
      </c>
      <c r="L616" s="102"/>
      <c r="M616" s="75"/>
      <c r="N616" s="75"/>
      <c r="O616" s="23">
        <v>1</v>
      </c>
      <c r="P616" s="21"/>
      <c r="Q616" s="23">
        <v>3</v>
      </c>
      <c r="R616" s="16">
        <f t="shared" si="254"/>
        <v>0</v>
      </c>
      <c r="S616" s="24" t="s">
        <v>51</v>
      </c>
      <c r="T616" s="90"/>
      <c r="U616" s="31" t="s">
        <v>53</v>
      </c>
      <c r="V616" s="85">
        <f t="shared" si="259"/>
        <v>3</v>
      </c>
    </row>
    <row r="617" spans="1:22" ht="18" customHeight="1" x14ac:dyDescent="0.3">
      <c r="A617" s="91">
        <f t="shared" si="255"/>
        <v>14</v>
      </c>
      <c r="B617" s="117" t="s">
        <v>93</v>
      </c>
      <c r="C617" s="122">
        <v>14</v>
      </c>
      <c r="D617" s="91" t="s">
        <v>57</v>
      </c>
      <c r="E617" s="123" t="s">
        <v>94</v>
      </c>
      <c r="F617" s="101" t="s">
        <v>84</v>
      </c>
      <c r="G617" s="101" t="s">
        <v>18</v>
      </c>
      <c r="H617" s="102" t="s">
        <v>13</v>
      </c>
      <c r="I617" s="102"/>
      <c r="J617" s="75"/>
      <c r="K617" s="102" t="s">
        <v>29</v>
      </c>
      <c r="L617" s="102"/>
      <c r="M617" s="75"/>
      <c r="N617" s="75"/>
      <c r="O617" s="23">
        <v>1</v>
      </c>
      <c r="P617" s="21"/>
      <c r="Q617" s="23">
        <v>1</v>
      </c>
      <c r="R617" s="16">
        <f t="shared" si="254"/>
        <v>0</v>
      </c>
      <c r="S617" s="24" t="s">
        <v>50</v>
      </c>
      <c r="T617" s="90"/>
      <c r="U617" s="31" t="s">
        <v>53</v>
      </c>
      <c r="V617" s="85">
        <f t="shared" si="259"/>
        <v>1</v>
      </c>
    </row>
    <row r="618" spans="1:22" ht="18" customHeight="1" x14ac:dyDescent="0.3">
      <c r="A618" s="91">
        <f t="shared" si="255"/>
        <v>15</v>
      </c>
      <c r="B618" s="117" t="s">
        <v>93</v>
      </c>
      <c r="C618" s="122">
        <v>15</v>
      </c>
      <c r="D618" s="91" t="s">
        <v>57</v>
      </c>
      <c r="E618" s="123" t="s">
        <v>94</v>
      </c>
      <c r="F618" s="101" t="s">
        <v>84</v>
      </c>
      <c r="G618" s="101" t="s">
        <v>25</v>
      </c>
      <c r="H618" s="102" t="s">
        <v>19</v>
      </c>
      <c r="I618" s="102"/>
      <c r="J618" s="75"/>
      <c r="K618" s="102" t="s">
        <v>13</v>
      </c>
      <c r="L618" s="102"/>
      <c r="M618" s="75"/>
      <c r="N618" s="75"/>
      <c r="O618" s="23">
        <v>1</v>
      </c>
      <c r="P618" s="21"/>
      <c r="Q618" s="23">
        <v>5</v>
      </c>
      <c r="R618" s="16">
        <f t="shared" si="254"/>
        <v>0</v>
      </c>
      <c r="S618" s="24" t="s">
        <v>48</v>
      </c>
      <c r="T618" s="90"/>
      <c r="U618" s="31" t="s">
        <v>53</v>
      </c>
      <c r="V618" s="85">
        <f t="shared" si="259"/>
        <v>5</v>
      </c>
    </row>
    <row r="619" spans="1:22" ht="18" customHeight="1" x14ac:dyDescent="0.3">
      <c r="A619" s="91">
        <f t="shared" si="255"/>
        <v>16</v>
      </c>
      <c r="B619" s="117" t="s">
        <v>93</v>
      </c>
      <c r="C619" s="122">
        <v>16</v>
      </c>
      <c r="D619" s="91" t="s">
        <v>57</v>
      </c>
      <c r="E619" s="123" t="s">
        <v>94</v>
      </c>
      <c r="F619" s="101" t="s">
        <v>84</v>
      </c>
      <c r="G619" s="101" t="s">
        <v>15</v>
      </c>
      <c r="H619" s="102">
        <v>0.25</v>
      </c>
      <c r="I619" s="102">
        <v>0.25</v>
      </c>
      <c r="J619" s="75">
        <f t="shared" ref="J619" si="262">H619*I619</f>
        <v>6.25E-2</v>
      </c>
      <c r="K619" s="102">
        <v>0.3</v>
      </c>
      <c r="L619" s="102">
        <v>0.3</v>
      </c>
      <c r="M619" s="75">
        <f t="shared" ref="M619" si="263">K619*L619</f>
        <v>0.09</v>
      </c>
      <c r="N619" s="75"/>
      <c r="O619" s="23">
        <v>1</v>
      </c>
      <c r="P619" s="21"/>
      <c r="Q619" s="23">
        <v>1</v>
      </c>
      <c r="R619" s="16">
        <f t="shared" si="254"/>
        <v>0</v>
      </c>
      <c r="S619" s="24" t="s">
        <v>50</v>
      </c>
      <c r="T619" s="90"/>
      <c r="U619" s="31" t="s">
        <v>53</v>
      </c>
      <c r="V619" s="85">
        <f t="shared" si="259"/>
        <v>1</v>
      </c>
    </row>
    <row r="620" spans="1:22" ht="18" customHeight="1" x14ac:dyDescent="0.3">
      <c r="A620" s="91">
        <f t="shared" si="255"/>
        <v>17</v>
      </c>
      <c r="B620" s="117" t="s">
        <v>93</v>
      </c>
      <c r="C620" s="122">
        <v>17</v>
      </c>
      <c r="D620" s="91" t="s">
        <v>57</v>
      </c>
      <c r="E620" s="123" t="s">
        <v>94</v>
      </c>
      <c r="F620" s="101" t="s">
        <v>84</v>
      </c>
      <c r="G620" s="101" t="s">
        <v>25</v>
      </c>
      <c r="H620" s="102" t="s">
        <v>19</v>
      </c>
      <c r="I620" s="102"/>
      <c r="J620" s="75"/>
      <c r="K620" s="102" t="s">
        <v>13</v>
      </c>
      <c r="L620" s="102"/>
      <c r="M620" s="75"/>
      <c r="N620" s="75"/>
      <c r="O620" s="23">
        <v>1</v>
      </c>
      <c r="P620" s="21"/>
      <c r="Q620" s="23">
        <v>2</v>
      </c>
      <c r="R620" s="16">
        <f t="shared" si="254"/>
        <v>0</v>
      </c>
      <c r="S620" s="24" t="s">
        <v>48</v>
      </c>
      <c r="T620" s="90"/>
      <c r="U620" s="31" t="s">
        <v>53</v>
      </c>
      <c r="V620" s="85">
        <f t="shared" si="259"/>
        <v>2</v>
      </c>
    </row>
    <row r="621" spans="1:22" ht="18" customHeight="1" x14ac:dyDescent="0.3">
      <c r="A621" s="91">
        <f t="shared" si="255"/>
        <v>18</v>
      </c>
      <c r="B621" s="117" t="s">
        <v>93</v>
      </c>
      <c r="C621" s="122">
        <v>18</v>
      </c>
      <c r="D621" s="91" t="s">
        <v>57</v>
      </c>
      <c r="E621" s="123" t="s">
        <v>94</v>
      </c>
      <c r="F621" s="101" t="s">
        <v>84</v>
      </c>
      <c r="G621" s="101" t="s">
        <v>26</v>
      </c>
      <c r="H621" s="102" t="s">
        <v>17</v>
      </c>
      <c r="I621" s="102"/>
      <c r="J621" s="75"/>
      <c r="K621" s="102" t="s">
        <v>35</v>
      </c>
      <c r="L621" s="102"/>
      <c r="M621" s="75"/>
      <c r="N621" s="75"/>
      <c r="O621" s="23">
        <v>1</v>
      </c>
      <c r="P621" s="21"/>
      <c r="Q621" s="23">
        <v>3</v>
      </c>
      <c r="R621" s="16">
        <f t="shared" si="254"/>
        <v>0</v>
      </c>
      <c r="S621" s="24" t="s">
        <v>51</v>
      </c>
      <c r="T621" s="90"/>
      <c r="U621" s="31" t="s">
        <v>53</v>
      </c>
      <c r="V621" s="85">
        <f t="shared" si="259"/>
        <v>3</v>
      </c>
    </row>
    <row r="622" spans="1:22" ht="18" customHeight="1" x14ac:dyDescent="0.3">
      <c r="A622" s="91">
        <f t="shared" si="255"/>
        <v>19</v>
      </c>
      <c r="B622" s="117" t="s">
        <v>93</v>
      </c>
      <c r="C622" s="122">
        <v>19</v>
      </c>
      <c r="D622" s="91" t="s">
        <v>57</v>
      </c>
      <c r="E622" s="123" t="s">
        <v>94</v>
      </c>
      <c r="F622" s="101" t="s">
        <v>84</v>
      </c>
      <c r="G622" s="101" t="s">
        <v>18</v>
      </c>
      <c r="H622" s="102" t="s">
        <v>13</v>
      </c>
      <c r="I622" s="102"/>
      <c r="J622" s="75"/>
      <c r="K622" s="102" t="s">
        <v>29</v>
      </c>
      <c r="L622" s="102"/>
      <c r="M622" s="75"/>
      <c r="N622" s="75"/>
      <c r="O622" s="23">
        <v>1</v>
      </c>
      <c r="P622" s="21"/>
      <c r="Q622" s="23">
        <v>1</v>
      </c>
      <c r="R622" s="16">
        <f t="shared" si="254"/>
        <v>0</v>
      </c>
      <c r="S622" s="24" t="s">
        <v>50</v>
      </c>
      <c r="T622" s="98"/>
      <c r="U622" s="31" t="s">
        <v>53</v>
      </c>
      <c r="V622" s="85">
        <f>O622*Q622</f>
        <v>1</v>
      </c>
    </row>
    <row r="623" spans="1:22" ht="18" customHeight="1" x14ac:dyDescent="0.3">
      <c r="A623" s="91">
        <f t="shared" si="255"/>
        <v>20</v>
      </c>
      <c r="B623" s="117" t="s">
        <v>93</v>
      </c>
      <c r="C623" s="122">
        <v>20</v>
      </c>
      <c r="D623" s="91" t="s">
        <v>57</v>
      </c>
      <c r="E623" s="123" t="s">
        <v>94</v>
      </c>
      <c r="F623" s="101" t="s">
        <v>84</v>
      </c>
      <c r="G623" s="101" t="s">
        <v>25</v>
      </c>
      <c r="H623" s="102" t="s">
        <v>19</v>
      </c>
      <c r="I623" s="102"/>
      <c r="J623" s="75"/>
      <c r="K623" s="102" t="s">
        <v>13</v>
      </c>
      <c r="L623" s="102"/>
      <c r="M623" s="75"/>
      <c r="N623" s="75"/>
      <c r="O623" s="23">
        <v>1</v>
      </c>
      <c r="P623" s="21"/>
      <c r="Q623" s="23">
        <v>6</v>
      </c>
      <c r="R623" s="16">
        <f t="shared" si="254"/>
        <v>0</v>
      </c>
      <c r="S623" s="24" t="s">
        <v>48</v>
      </c>
      <c r="T623" s="90"/>
      <c r="U623" s="31" t="s">
        <v>53</v>
      </c>
      <c r="V623" s="85">
        <f t="shared" ref="V623:V630" si="264">O623*Q623</f>
        <v>6</v>
      </c>
    </row>
    <row r="624" spans="1:22" ht="18" customHeight="1" x14ac:dyDescent="0.3">
      <c r="A624" s="91">
        <f t="shared" si="255"/>
        <v>21</v>
      </c>
      <c r="B624" s="117" t="s">
        <v>93</v>
      </c>
      <c r="C624" s="122">
        <v>21</v>
      </c>
      <c r="D624" s="91" t="s">
        <v>57</v>
      </c>
      <c r="E624" s="123" t="s">
        <v>94</v>
      </c>
      <c r="F624" s="101" t="s">
        <v>84</v>
      </c>
      <c r="G624" s="101" t="s">
        <v>18</v>
      </c>
      <c r="H624" s="102" t="s">
        <v>17</v>
      </c>
      <c r="I624" s="102"/>
      <c r="J624" s="74"/>
      <c r="K624" s="102" t="s">
        <v>35</v>
      </c>
      <c r="L624" s="102"/>
      <c r="M624" s="75"/>
      <c r="N624" s="75"/>
      <c r="O624" s="23">
        <v>1</v>
      </c>
      <c r="P624" s="21"/>
      <c r="Q624" s="23">
        <v>1</v>
      </c>
      <c r="R624" s="16">
        <f t="shared" si="254"/>
        <v>0</v>
      </c>
      <c r="S624" s="24" t="s">
        <v>50</v>
      </c>
      <c r="T624" s="90"/>
      <c r="U624" s="31" t="s">
        <v>53</v>
      </c>
      <c r="V624" s="85">
        <f t="shared" si="264"/>
        <v>1</v>
      </c>
    </row>
    <row r="625" spans="1:22" ht="18" customHeight="1" x14ac:dyDescent="0.3">
      <c r="A625" s="91">
        <f t="shared" si="255"/>
        <v>22</v>
      </c>
      <c r="B625" s="117" t="s">
        <v>93</v>
      </c>
      <c r="C625" s="122">
        <v>22</v>
      </c>
      <c r="D625" s="91" t="s">
        <v>57</v>
      </c>
      <c r="E625" s="123" t="s">
        <v>94</v>
      </c>
      <c r="F625" s="101" t="s">
        <v>84</v>
      </c>
      <c r="G625" s="101" t="s">
        <v>15</v>
      </c>
      <c r="H625" s="102">
        <v>0.25</v>
      </c>
      <c r="I625" s="102">
        <v>0.25</v>
      </c>
      <c r="J625" s="75">
        <f t="shared" ref="J625" si="265">H625*I625</f>
        <v>6.25E-2</v>
      </c>
      <c r="K625" s="102">
        <v>0.3</v>
      </c>
      <c r="L625" s="102">
        <v>0.3</v>
      </c>
      <c r="M625" s="75">
        <f t="shared" ref="M625" si="266">K625*L625</f>
        <v>0.09</v>
      </c>
      <c r="N625" s="75"/>
      <c r="O625" s="23">
        <v>1</v>
      </c>
      <c r="P625" s="21"/>
      <c r="Q625" s="23">
        <v>1</v>
      </c>
      <c r="R625" s="16">
        <f t="shared" si="254"/>
        <v>0</v>
      </c>
      <c r="S625" s="24" t="s">
        <v>50</v>
      </c>
      <c r="T625" s="90"/>
      <c r="U625" s="31" t="s">
        <v>53</v>
      </c>
      <c r="V625" s="85">
        <f>O625*Q625</f>
        <v>1</v>
      </c>
    </row>
    <row r="626" spans="1:22" ht="18" customHeight="1" x14ac:dyDescent="0.3">
      <c r="A626" s="91">
        <f t="shared" si="255"/>
        <v>23</v>
      </c>
      <c r="B626" s="117" t="s">
        <v>93</v>
      </c>
      <c r="C626" s="122">
        <v>23</v>
      </c>
      <c r="D626" s="91" t="s">
        <v>57</v>
      </c>
      <c r="E626" s="123" t="s">
        <v>94</v>
      </c>
      <c r="F626" s="101" t="s">
        <v>84</v>
      </c>
      <c r="G626" s="101" t="s">
        <v>31</v>
      </c>
      <c r="H626" s="102" t="s">
        <v>17</v>
      </c>
      <c r="I626" s="102"/>
      <c r="J626" s="75"/>
      <c r="K626" s="102" t="s">
        <v>35</v>
      </c>
      <c r="L626" s="102"/>
      <c r="M626" s="75"/>
      <c r="N626" s="75"/>
      <c r="O626" s="23">
        <v>2</v>
      </c>
      <c r="P626" s="21"/>
      <c r="Q626" s="23">
        <v>1</v>
      </c>
      <c r="R626" s="16">
        <f t="shared" si="254"/>
        <v>0</v>
      </c>
      <c r="S626" s="24" t="s">
        <v>51</v>
      </c>
      <c r="T626" s="90"/>
      <c r="U626" s="31" t="s">
        <v>53</v>
      </c>
      <c r="V626" s="85">
        <f t="shared" si="264"/>
        <v>2</v>
      </c>
    </row>
    <row r="627" spans="1:22" ht="18" customHeight="1" x14ac:dyDescent="0.3">
      <c r="A627" s="91">
        <f t="shared" si="255"/>
        <v>24</v>
      </c>
      <c r="B627" s="117" t="s">
        <v>93</v>
      </c>
      <c r="C627" s="122">
        <v>24</v>
      </c>
      <c r="D627" s="91" t="s">
        <v>57</v>
      </c>
      <c r="E627" s="123" t="s">
        <v>94</v>
      </c>
      <c r="F627" s="101" t="s">
        <v>84</v>
      </c>
      <c r="G627" s="101" t="s">
        <v>18</v>
      </c>
      <c r="H627" s="102" t="s">
        <v>19</v>
      </c>
      <c r="I627" s="102"/>
      <c r="J627" s="75"/>
      <c r="K627" s="102" t="s">
        <v>13</v>
      </c>
      <c r="L627" s="102"/>
      <c r="M627" s="75"/>
      <c r="N627" s="75"/>
      <c r="O627" s="23">
        <v>1</v>
      </c>
      <c r="P627" s="21"/>
      <c r="Q627" s="23">
        <v>1</v>
      </c>
      <c r="R627" s="16">
        <f t="shared" si="254"/>
        <v>0</v>
      </c>
      <c r="S627" s="24" t="s">
        <v>50</v>
      </c>
      <c r="T627" s="90"/>
      <c r="U627" s="31" t="s">
        <v>53</v>
      </c>
      <c r="V627" s="85">
        <f t="shared" si="264"/>
        <v>1</v>
      </c>
    </row>
    <row r="628" spans="1:22" ht="18" customHeight="1" x14ac:dyDescent="0.3">
      <c r="A628" s="91">
        <f t="shared" si="255"/>
        <v>25</v>
      </c>
      <c r="B628" s="117" t="s">
        <v>93</v>
      </c>
      <c r="C628" s="122">
        <v>25</v>
      </c>
      <c r="D628" s="91" t="s">
        <v>57</v>
      </c>
      <c r="E628" s="123" t="s">
        <v>94</v>
      </c>
      <c r="F628" s="101" t="s">
        <v>84</v>
      </c>
      <c r="G628" s="101" t="s">
        <v>26</v>
      </c>
      <c r="H628" s="102" t="s">
        <v>17</v>
      </c>
      <c r="I628" s="102"/>
      <c r="J628" s="75"/>
      <c r="K628" s="102" t="s">
        <v>35</v>
      </c>
      <c r="L628" s="102"/>
      <c r="M628" s="75"/>
      <c r="N628" s="75"/>
      <c r="O628" s="23">
        <v>1</v>
      </c>
      <c r="P628" s="21"/>
      <c r="Q628" s="23">
        <v>3</v>
      </c>
      <c r="R628" s="16">
        <f t="shared" si="254"/>
        <v>0</v>
      </c>
      <c r="S628" s="24" t="s">
        <v>51</v>
      </c>
      <c r="T628" s="90"/>
      <c r="U628" s="31" t="s">
        <v>53</v>
      </c>
      <c r="V628" s="85">
        <f t="shared" si="264"/>
        <v>3</v>
      </c>
    </row>
    <row r="629" spans="1:22" ht="18" customHeight="1" x14ac:dyDescent="0.3">
      <c r="A629" s="91">
        <f t="shared" si="255"/>
        <v>26</v>
      </c>
      <c r="B629" s="117" t="s">
        <v>93</v>
      </c>
      <c r="C629" s="122">
        <v>26</v>
      </c>
      <c r="D629" s="91" t="s">
        <v>57</v>
      </c>
      <c r="E629" s="123" t="s">
        <v>94</v>
      </c>
      <c r="F629" s="101" t="s">
        <v>84</v>
      </c>
      <c r="G629" s="101" t="s">
        <v>18</v>
      </c>
      <c r="H629" s="102" t="s">
        <v>13</v>
      </c>
      <c r="I629" s="102"/>
      <c r="J629" s="77"/>
      <c r="K629" s="102" t="s">
        <v>29</v>
      </c>
      <c r="L629" s="102"/>
      <c r="M629" s="75"/>
      <c r="N629" s="75"/>
      <c r="O629" s="23">
        <v>1</v>
      </c>
      <c r="P629" s="21"/>
      <c r="Q629" s="23">
        <v>1</v>
      </c>
      <c r="R629" s="16">
        <f t="shared" si="254"/>
        <v>0</v>
      </c>
      <c r="S629" s="24" t="s">
        <v>50</v>
      </c>
      <c r="T629" s="90"/>
      <c r="U629" s="31" t="s">
        <v>53</v>
      </c>
      <c r="V629" s="85">
        <f t="shared" si="264"/>
        <v>1</v>
      </c>
    </row>
    <row r="630" spans="1:22" ht="18" customHeight="1" x14ac:dyDescent="0.3">
      <c r="A630" s="91">
        <f t="shared" si="255"/>
        <v>27</v>
      </c>
      <c r="B630" s="117" t="s">
        <v>93</v>
      </c>
      <c r="C630" s="122">
        <v>27</v>
      </c>
      <c r="D630" s="91" t="s">
        <v>57</v>
      </c>
      <c r="E630" s="123" t="s">
        <v>94</v>
      </c>
      <c r="F630" s="101" t="s">
        <v>84</v>
      </c>
      <c r="G630" s="101" t="s">
        <v>25</v>
      </c>
      <c r="H630" s="102" t="s">
        <v>19</v>
      </c>
      <c r="I630" s="102"/>
      <c r="J630" s="75"/>
      <c r="K630" s="102" t="s">
        <v>13</v>
      </c>
      <c r="L630" s="102"/>
      <c r="M630" s="75"/>
      <c r="N630" s="75"/>
      <c r="O630" s="23">
        <v>1</v>
      </c>
      <c r="P630" s="21"/>
      <c r="Q630" s="23">
        <v>22</v>
      </c>
      <c r="R630" s="16">
        <f t="shared" si="254"/>
        <v>0</v>
      </c>
      <c r="S630" s="24" t="s">
        <v>48</v>
      </c>
      <c r="T630" s="90"/>
      <c r="U630" s="31" t="s">
        <v>53</v>
      </c>
      <c r="V630" s="85">
        <f t="shared" si="264"/>
        <v>22</v>
      </c>
    </row>
    <row r="631" spans="1:22" ht="18" customHeight="1" x14ac:dyDescent="0.3">
      <c r="A631" s="105"/>
      <c r="B631" s="105"/>
      <c r="C631" s="119"/>
      <c r="D631" s="104"/>
      <c r="E631" s="103"/>
      <c r="F631" s="113"/>
      <c r="G631" s="103"/>
      <c r="H631" s="104"/>
      <c r="I631" s="105"/>
      <c r="J631" s="105"/>
      <c r="K631" s="104"/>
      <c r="L631" s="105"/>
      <c r="M631" s="105"/>
      <c r="N631" s="105"/>
      <c r="U631" s="31" t="s">
        <v>53</v>
      </c>
    </row>
    <row r="632" spans="1:22" ht="18" customHeight="1" x14ac:dyDescent="0.3">
      <c r="A632" s="115" t="s">
        <v>68</v>
      </c>
      <c r="B632" s="120"/>
      <c r="C632" s="121"/>
      <c r="D632" s="104"/>
      <c r="E632" s="103"/>
      <c r="F632" s="113"/>
      <c r="G632" s="103"/>
      <c r="H632" s="104"/>
      <c r="I632" s="105"/>
      <c r="J632" s="105"/>
      <c r="K632" s="104"/>
      <c r="L632" s="105"/>
      <c r="M632" s="105"/>
      <c r="N632" s="105"/>
      <c r="U632" s="31" t="s">
        <v>53</v>
      </c>
    </row>
    <row r="633" spans="1:22" ht="18" customHeight="1" x14ac:dyDescent="0.3">
      <c r="A633" s="91">
        <v>1</v>
      </c>
      <c r="B633" s="117" t="s">
        <v>95</v>
      </c>
      <c r="C633" s="122">
        <v>28</v>
      </c>
      <c r="D633" s="91" t="s">
        <v>57</v>
      </c>
      <c r="E633" s="123" t="s">
        <v>94</v>
      </c>
      <c r="F633" s="101" t="s">
        <v>84</v>
      </c>
      <c r="G633" s="101" t="s">
        <v>15</v>
      </c>
      <c r="H633" s="102">
        <v>0.25</v>
      </c>
      <c r="I633" s="102">
        <v>0.25</v>
      </c>
      <c r="J633" s="75">
        <f t="shared" ref="J633" si="267">H633*I633</f>
        <v>6.25E-2</v>
      </c>
      <c r="K633" s="102">
        <v>0.3</v>
      </c>
      <c r="L633" s="102">
        <v>0.3</v>
      </c>
      <c r="M633" s="75">
        <f t="shared" ref="M633" si="268">K633*L633</f>
        <v>0.09</v>
      </c>
      <c r="N633" s="75"/>
      <c r="O633" s="23">
        <v>1</v>
      </c>
      <c r="P633" s="21"/>
      <c r="Q633" s="23">
        <v>1</v>
      </c>
      <c r="R633" s="16">
        <f t="shared" ref="R633:R666" si="269">O633*P633*Q633</f>
        <v>0</v>
      </c>
      <c r="S633" s="24" t="s">
        <v>50</v>
      </c>
      <c r="T633" s="98" t="s">
        <v>95</v>
      </c>
      <c r="U633" s="31" t="s">
        <v>53</v>
      </c>
      <c r="V633" s="85">
        <f>O633*Q633</f>
        <v>1</v>
      </c>
    </row>
    <row r="634" spans="1:22" ht="18" customHeight="1" x14ac:dyDescent="0.3">
      <c r="A634" s="91">
        <f t="shared" ref="A634:A666" si="270">A633+1</f>
        <v>2</v>
      </c>
      <c r="B634" s="117" t="s">
        <v>95</v>
      </c>
      <c r="C634" s="122">
        <v>29</v>
      </c>
      <c r="D634" s="91" t="s">
        <v>57</v>
      </c>
      <c r="E634" s="123" t="s">
        <v>94</v>
      </c>
      <c r="F634" s="101" t="s">
        <v>84</v>
      </c>
      <c r="G634" s="101" t="s">
        <v>85</v>
      </c>
      <c r="H634" s="102" t="s">
        <v>33</v>
      </c>
      <c r="I634" s="102"/>
      <c r="J634" s="75"/>
      <c r="K634" s="102" t="s">
        <v>36</v>
      </c>
      <c r="L634" s="102"/>
      <c r="M634" s="75"/>
      <c r="N634" s="75"/>
      <c r="O634" s="23">
        <v>1</v>
      </c>
      <c r="P634" s="21"/>
      <c r="Q634" s="23">
        <v>4</v>
      </c>
      <c r="R634" s="16">
        <f t="shared" si="269"/>
        <v>0</v>
      </c>
      <c r="S634" s="24" t="s">
        <v>48</v>
      </c>
      <c r="U634" s="31" t="s">
        <v>53</v>
      </c>
      <c r="V634" s="85">
        <f t="shared" ref="V634:V639" si="271">O634*Q634</f>
        <v>4</v>
      </c>
    </row>
    <row r="635" spans="1:22" ht="18" customHeight="1" x14ac:dyDescent="0.3">
      <c r="A635" s="91">
        <f t="shared" si="270"/>
        <v>3</v>
      </c>
      <c r="B635" s="117" t="s">
        <v>95</v>
      </c>
      <c r="C635" s="122">
        <v>30</v>
      </c>
      <c r="D635" s="91" t="s">
        <v>57</v>
      </c>
      <c r="E635" s="123" t="s">
        <v>94</v>
      </c>
      <c r="F635" s="101" t="s">
        <v>88</v>
      </c>
      <c r="G635" s="101" t="s">
        <v>30</v>
      </c>
      <c r="H635" s="124">
        <v>0.05</v>
      </c>
      <c r="I635" s="124">
        <v>0.1</v>
      </c>
      <c r="J635" s="75">
        <f t="shared" ref="J635:J636" si="272">H635*I635</f>
        <v>5.000000000000001E-3</v>
      </c>
      <c r="K635" s="102"/>
      <c r="L635" s="102"/>
      <c r="M635" s="75"/>
      <c r="N635" s="75"/>
      <c r="O635" s="126">
        <v>2</v>
      </c>
      <c r="P635" s="21"/>
      <c r="Q635" s="126">
        <v>1</v>
      </c>
      <c r="R635" s="16">
        <f t="shared" si="269"/>
        <v>0</v>
      </c>
      <c r="S635" s="24" t="s">
        <v>49</v>
      </c>
      <c r="T635" s="90"/>
      <c r="U635" s="31" t="s">
        <v>53</v>
      </c>
      <c r="V635" s="85">
        <f t="shared" si="271"/>
        <v>2</v>
      </c>
    </row>
    <row r="636" spans="1:22" ht="18" customHeight="1" x14ac:dyDescent="0.3">
      <c r="A636" s="91">
        <f t="shared" si="270"/>
        <v>4</v>
      </c>
      <c r="B636" s="117" t="s">
        <v>95</v>
      </c>
      <c r="C636" s="122">
        <v>31</v>
      </c>
      <c r="D636" s="91" t="s">
        <v>57</v>
      </c>
      <c r="E636" s="123" t="s">
        <v>94</v>
      </c>
      <c r="F636" s="101" t="s">
        <v>88</v>
      </c>
      <c r="G636" s="101" t="s">
        <v>32</v>
      </c>
      <c r="H636" s="124">
        <v>0.1</v>
      </c>
      <c r="I636" s="124">
        <v>0.1</v>
      </c>
      <c r="J636" s="75">
        <f t="shared" si="272"/>
        <v>1.0000000000000002E-2</v>
      </c>
      <c r="K636" s="102"/>
      <c r="L636" s="102"/>
      <c r="M636" s="75"/>
      <c r="N636" s="75"/>
      <c r="O636" s="126">
        <v>2</v>
      </c>
      <c r="P636" s="21"/>
      <c r="Q636" s="126">
        <v>3</v>
      </c>
      <c r="R636" s="16">
        <f t="shared" si="269"/>
        <v>0</v>
      </c>
      <c r="S636" s="24" t="s">
        <v>49</v>
      </c>
      <c r="T636" s="90"/>
      <c r="U636" s="31" t="s">
        <v>53</v>
      </c>
      <c r="V636" s="85">
        <f t="shared" si="271"/>
        <v>6</v>
      </c>
    </row>
    <row r="637" spans="1:22" ht="18" customHeight="1" x14ac:dyDescent="0.3">
      <c r="A637" s="91">
        <f t="shared" si="270"/>
        <v>5</v>
      </c>
      <c r="B637" s="117" t="s">
        <v>95</v>
      </c>
      <c r="C637" s="122">
        <v>32</v>
      </c>
      <c r="D637" s="91" t="s">
        <v>57</v>
      </c>
      <c r="E637" s="123" t="s">
        <v>94</v>
      </c>
      <c r="F637" s="101" t="s">
        <v>88</v>
      </c>
      <c r="G637" s="101" t="s">
        <v>32</v>
      </c>
      <c r="H637" s="124">
        <v>0.05</v>
      </c>
      <c r="I637" s="124">
        <v>0.05</v>
      </c>
      <c r="J637" s="75">
        <v>0.01</v>
      </c>
      <c r="K637" s="102"/>
      <c r="L637" s="102"/>
      <c r="M637" s="75"/>
      <c r="N637" s="75"/>
      <c r="O637" s="126">
        <v>2</v>
      </c>
      <c r="P637" s="21"/>
      <c r="Q637" s="126">
        <v>2</v>
      </c>
      <c r="R637" s="16">
        <f t="shared" si="269"/>
        <v>0</v>
      </c>
      <c r="S637" s="24" t="s">
        <v>49</v>
      </c>
      <c r="T637" s="90"/>
      <c r="U637" s="31" t="s">
        <v>53</v>
      </c>
      <c r="V637" s="85">
        <f t="shared" si="271"/>
        <v>4</v>
      </c>
    </row>
    <row r="638" spans="1:22" ht="18" customHeight="1" x14ac:dyDescent="0.3">
      <c r="A638" s="91">
        <f t="shared" si="270"/>
        <v>6</v>
      </c>
      <c r="B638" s="117" t="s">
        <v>95</v>
      </c>
      <c r="C638" s="122">
        <v>33</v>
      </c>
      <c r="D638" s="91" t="s">
        <v>57</v>
      </c>
      <c r="E638" s="123" t="s">
        <v>94</v>
      </c>
      <c r="F638" s="101" t="s">
        <v>88</v>
      </c>
      <c r="G638" s="101" t="s">
        <v>18</v>
      </c>
      <c r="H638" s="124" t="s">
        <v>19</v>
      </c>
      <c r="I638" s="102"/>
      <c r="J638" s="77">
        <v>4.9062500000000007E-4</v>
      </c>
      <c r="K638" s="102"/>
      <c r="L638" s="102"/>
      <c r="M638" s="75"/>
      <c r="N638" s="75"/>
      <c r="O638" s="126">
        <v>2</v>
      </c>
      <c r="P638" s="21"/>
      <c r="Q638" s="126">
        <v>1</v>
      </c>
      <c r="R638" s="16">
        <f t="shared" si="269"/>
        <v>0</v>
      </c>
      <c r="S638" s="24" t="s">
        <v>49</v>
      </c>
      <c r="T638" s="90"/>
      <c r="U638" s="31" t="s">
        <v>53</v>
      </c>
      <c r="V638" s="85">
        <f t="shared" si="271"/>
        <v>2</v>
      </c>
    </row>
    <row r="639" spans="1:22" ht="18" customHeight="1" x14ac:dyDescent="0.3">
      <c r="A639" s="91">
        <f t="shared" si="270"/>
        <v>7</v>
      </c>
      <c r="B639" s="117" t="s">
        <v>95</v>
      </c>
      <c r="C639" s="122">
        <v>34</v>
      </c>
      <c r="D639" s="91" t="s">
        <v>57</v>
      </c>
      <c r="E639" s="123" t="s">
        <v>94</v>
      </c>
      <c r="F639" s="101" t="s">
        <v>88</v>
      </c>
      <c r="G639" s="101" t="s">
        <v>25</v>
      </c>
      <c r="H639" s="124" t="s">
        <v>19</v>
      </c>
      <c r="I639" s="102"/>
      <c r="J639" s="77">
        <v>4.9062500000000007E-4</v>
      </c>
      <c r="K639" s="102"/>
      <c r="L639" s="102"/>
      <c r="M639" s="75"/>
      <c r="N639" s="75"/>
      <c r="O639" s="126">
        <v>2</v>
      </c>
      <c r="P639" s="21"/>
      <c r="Q639" s="126">
        <v>3</v>
      </c>
      <c r="R639" s="16">
        <f t="shared" si="269"/>
        <v>0</v>
      </c>
      <c r="S639" s="24" t="s">
        <v>109</v>
      </c>
      <c r="T639" s="90"/>
      <c r="U639" s="31" t="s">
        <v>53</v>
      </c>
      <c r="V639" s="85">
        <f t="shared" si="271"/>
        <v>6</v>
      </c>
    </row>
    <row r="640" spans="1:22" ht="18" customHeight="1" x14ac:dyDescent="0.3">
      <c r="A640" s="91">
        <f t="shared" si="270"/>
        <v>8</v>
      </c>
      <c r="B640" s="117" t="s">
        <v>95</v>
      </c>
      <c r="C640" s="122">
        <v>35</v>
      </c>
      <c r="D640" s="91" t="s">
        <v>57</v>
      </c>
      <c r="E640" s="123" t="s">
        <v>94</v>
      </c>
      <c r="F640" s="101" t="s">
        <v>88</v>
      </c>
      <c r="G640" s="101" t="s">
        <v>85</v>
      </c>
      <c r="H640" s="124" t="s">
        <v>33</v>
      </c>
      <c r="I640" s="102"/>
      <c r="J640" s="77">
        <v>1.3266499999999999E-4</v>
      </c>
      <c r="K640" s="102"/>
      <c r="L640" s="102"/>
      <c r="M640" s="75"/>
      <c r="N640" s="75"/>
      <c r="O640" s="126">
        <v>2</v>
      </c>
      <c r="P640" s="21"/>
      <c r="Q640" s="126">
        <v>4</v>
      </c>
      <c r="R640" s="16">
        <f t="shared" si="269"/>
        <v>0</v>
      </c>
      <c r="S640" s="24" t="s">
        <v>109</v>
      </c>
      <c r="T640" s="98"/>
      <c r="U640" s="31" t="s">
        <v>53</v>
      </c>
      <c r="V640" s="85">
        <f>O640*Q640</f>
        <v>8</v>
      </c>
    </row>
    <row r="641" spans="1:35" ht="18" customHeight="1" x14ac:dyDescent="0.3">
      <c r="A641" s="91">
        <f t="shared" si="270"/>
        <v>9</v>
      </c>
      <c r="B641" s="117" t="s">
        <v>95</v>
      </c>
      <c r="C641" s="122">
        <v>35</v>
      </c>
      <c r="D641" s="91" t="s">
        <v>57</v>
      </c>
      <c r="E641" s="123" t="s">
        <v>94</v>
      </c>
      <c r="F641" s="101" t="s">
        <v>88</v>
      </c>
      <c r="G641" s="101" t="s">
        <v>28</v>
      </c>
      <c r="H641" s="102"/>
      <c r="I641" s="102"/>
      <c r="J641" s="75"/>
      <c r="K641" s="124">
        <v>0.6</v>
      </c>
      <c r="L641" s="124">
        <v>0.9</v>
      </c>
      <c r="M641" s="75">
        <f t="shared" ref="M641" si="273">K641*L641</f>
        <v>0.54</v>
      </c>
      <c r="N641" s="75">
        <f>M641-(J640*Q640)-(J639*Q639)-(J638*Q638)-(J637*Q637)-(J636*Q636)-(J635*Q635)</f>
        <v>0.48250683999999999</v>
      </c>
      <c r="O641" s="126">
        <v>2</v>
      </c>
      <c r="P641" s="21">
        <v>310</v>
      </c>
      <c r="Q641" s="126">
        <v>1</v>
      </c>
      <c r="R641" s="16">
        <f t="shared" si="269"/>
        <v>620</v>
      </c>
      <c r="S641" s="24" t="s">
        <v>49</v>
      </c>
      <c r="T641" s="90"/>
      <c r="U641" s="31" t="s">
        <v>53</v>
      </c>
      <c r="V641" s="85">
        <f t="shared" ref="V641:V650" si="274">O641*Q641</f>
        <v>2</v>
      </c>
      <c r="AI641">
        <f>SUBTOTAL(9,R68:R641)</f>
        <v>43399.800000000017</v>
      </c>
    </row>
    <row r="642" spans="1:35" ht="18" customHeight="1" x14ac:dyDescent="0.3">
      <c r="A642" s="91">
        <f t="shared" si="270"/>
        <v>10</v>
      </c>
      <c r="B642" s="117" t="s">
        <v>95</v>
      </c>
      <c r="C642" s="122">
        <v>36</v>
      </c>
      <c r="D642" s="91" t="s">
        <v>57</v>
      </c>
      <c r="E642" s="123" t="s">
        <v>94</v>
      </c>
      <c r="F642" s="101" t="s">
        <v>88</v>
      </c>
      <c r="G642" s="101" t="s">
        <v>16</v>
      </c>
      <c r="H642" s="124" t="s">
        <v>13</v>
      </c>
      <c r="I642" s="102"/>
      <c r="J642" s="74">
        <v>1.9625000000000003E-3</v>
      </c>
      <c r="K642" s="102"/>
      <c r="L642" s="102"/>
      <c r="M642" s="75"/>
      <c r="N642" s="75"/>
      <c r="O642" s="126">
        <v>2</v>
      </c>
      <c r="P642" s="21"/>
      <c r="Q642" s="126">
        <v>2</v>
      </c>
      <c r="R642" s="16">
        <f t="shared" si="269"/>
        <v>0</v>
      </c>
      <c r="S642" s="24" t="s">
        <v>109</v>
      </c>
      <c r="T642" s="90"/>
      <c r="U642" s="31" t="s">
        <v>53</v>
      </c>
      <c r="V642" s="85">
        <f t="shared" si="274"/>
        <v>4</v>
      </c>
    </row>
    <row r="643" spans="1:35" ht="18" customHeight="1" x14ac:dyDescent="0.3">
      <c r="A643" s="91">
        <f t="shared" si="270"/>
        <v>11</v>
      </c>
      <c r="B643" s="117" t="s">
        <v>95</v>
      </c>
      <c r="C643" s="122">
        <v>37</v>
      </c>
      <c r="D643" s="91" t="s">
        <v>57</v>
      </c>
      <c r="E643" s="123" t="s">
        <v>94</v>
      </c>
      <c r="F643" s="101" t="s">
        <v>88</v>
      </c>
      <c r="G643" s="101" t="s">
        <v>31</v>
      </c>
      <c r="H643" s="124" t="s">
        <v>13</v>
      </c>
      <c r="I643" s="102"/>
      <c r="J643" s="74">
        <v>1.9625000000000003E-3</v>
      </c>
      <c r="K643" s="102"/>
      <c r="L643" s="102"/>
      <c r="M643" s="75"/>
      <c r="N643" s="75"/>
      <c r="O643" s="126">
        <v>2</v>
      </c>
      <c r="P643" s="21"/>
      <c r="Q643" s="126">
        <v>1</v>
      </c>
      <c r="R643" s="16">
        <f t="shared" si="269"/>
        <v>0</v>
      </c>
      <c r="S643" s="24" t="s">
        <v>110</v>
      </c>
      <c r="T643" s="90"/>
      <c r="U643" s="31" t="s">
        <v>53</v>
      </c>
      <c r="V643" s="85">
        <f t="shared" si="274"/>
        <v>2</v>
      </c>
    </row>
    <row r="644" spans="1:35" ht="18" customHeight="1" x14ac:dyDescent="0.3">
      <c r="A644" s="91">
        <f t="shared" si="270"/>
        <v>12</v>
      </c>
      <c r="B644" s="117" t="s">
        <v>95</v>
      </c>
      <c r="C644" s="122">
        <v>37</v>
      </c>
      <c r="D644" s="91" t="s">
        <v>57</v>
      </c>
      <c r="E644" s="123" t="s">
        <v>94</v>
      </c>
      <c r="F644" s="101" t="s">
        <v>88</v>
      </c>
      <c r="G644" s="101" t="s">
        <v>28</v>
      </c>
      <c r="H644" s="102"/>
      <c r="I644" s="102"/>
      <c r="J644" s="75"/>
      <c r="K644" s="124">
        <v>0.3</v>
      </c>
      <c r="L644" s="124">
        <v>0.3</v>
      </c>
      <c r="M644" s="75">
        <f t="shared" ref="M644" si="275">K644*L644</f>
        <v>0.09</v>
      </c>
      <c r="N644" s="75">
        <f>M644-(J643*Q643)-(J642*Q642)</f>
        <v>8.4112499999999993E-2</v>
      </c>
      <c r="O644" s="126">
        <v>2</v>
      </c>
      <c r="P644" s="21">
        <v>95</v>
      </c>
      <c r="Q644" s="126">
        <v>1</v>
      </c>
      <c r="R644" s="16">
        <f t="shared" si="269"/>
        <v>190</v>
      </c>
      <c r="S644" s="24" t="s">
        <v>49</v>
      </c>
      <c r="T644" s="90"/>
      <c r="U644" s="31" t="s">
        <v>53</v>
      </c>
      <c r="V644" s="85">
        <f t="shared" si="274"/>
        <v>2</v>
      </c>
    </row>
    <row r="645" spans="1:35" ht="18" customHeight="1" x14ac:dyDescent="0.3">
      <c r="A645" s="91">
        <f t="shared" si="270"/>
        <v>13</v>
      </c>
      <c r="B645" s="117" t="s">
        <v>95</v>
      </c>
      <c r="C645" s="122">
        <v>38</v>
      </c>
      <c r="D645" s="91" t="s">
        <v>57</v>
      </c>
      <c r="E645" s="123" t="s">
        <v>94</v>
      </c>
      <c r="F645" s="101" t="s">
        <v>79</v>
      </c>
      <c r="G645" s="101" t="s">
        <v>18</v>
      </c>
      <c r="H645" s="124" t="s">
        <v>17</v>
      </c>
      <c r="I645" s="102"/>
      <c r="J645" s="74">
        <v>4.4156249999999994E-3</v>
      </c>
      <c r="K645" s="102"/>
      <c r="L645" s="102"/>
      <c r="M645" s="75"/>
      <c r="N645" s="75"/>
      <c r="O645" s="126">
        <v>2</v>
      </c>
      <c r="P645" s="21"/>
      <c r="Q645" s="126">
        <v>1</v>
      </c>
      <c r="R645" s="16">
        <f t="shared" si="269"/>
        <v>0</v>
      </c>
      <c r="S645" s="24" t="s">
        <v>49</v>
      </c>
      <c r="T645" s="90"/>
      <c r="U645" s="31" t="s">
        <v>53</v>
      </c>
      <c r="V645" s="85">
        <f t="shared" si="274"/>
        <v>2</v>
      </c>
    </row>
    <row r="646" spans="1:35" ht="18" customHeight="1" x14ac:dyDescent="0.3">
      <c r="A646" s="91">
        <f t="shared" si="270"/>
        <v>14</v>
      </c>
      <c r="B646" s="117" t="s">
        <v>95</v>
      </c>
      <c r="C646" s="122">
        <v>38</v>
      </c>
      <c r="D646" s="91" t="s">
        <v>57</v>
      </c>
      <c r="E646" s="123" t="s">
        <v>94</v>
      </c>
      <c r="F646" s="101" t="s">
        <v>79</v>
      </c>
      <c r="G646" s="101" t="s">
        <v>28</v>
      </c>
      <c r="H646" s="102"/>
      <c r="I646" s="102"/>
      <c r="J646" s="75"/>
      <c r="K646" s="124">
        <v>0.3</v>
      </c>
      <c r="L646" s="124">
        <v>0.3</v>
      </c>
      <c r="M646" s="75">
        <f t="shared" ref="M646" si="276">K646*L646</f>
        <v>0.09</v>
      </c>
      <c r="N646" s="75">
        <f>M646-(J645*Q645)</f>
        <v>8.558437499999999E-2</v>
      </c>
      <c r="O646" s="126">
        <v>2</v>
      </c>
      <c r="P646" s="21">
        <v>95</v>
      </c>
      <c r="Q646" s="126">
        <v>1</v>
      </c>
      <c r="R646" s="16">
        <f t="shared" si="269"/>
        <v>190</v>
      </c>
      <c r="S646" s="24" t="s">
        <v>49</v>
      </c>
      <c r="T646" s="90"/>
      <c r="U646" s="31" t="s">
        <v>53</v>
      </c>
      <c r="V646" s="85">
        <f t="shared" si="274"/>
        <v>2</v>
      </c>
    </row>
    <row r="647" spans="1:35" ht="18" customHeight="1" x14ac:dyDescent="0.3">
      <c r="A647" s="91">
        <f t="shared" si="270"/>
        <v>15</v>
      </c>
      <c r="B647" s="117" t="s">
        <v>95</v>
      </c>
      <c r="C647" s="122">
        <v>39</v>
      </c>
      <c r="D647" s="91" t="s">
        <v>57</v>
      </c>
      <c r="E647" s="123" t="s">
        <v>94</v>
      </c>
      <c r="F647" s="101" t="s">
        <v>58</v>
      </c>
      <c r="G647" s="101" t="s">
        <v>16</v>
      </c>
      <c r="H647" s="124" t="s">
        <v>13</v>
      </c>
      <c r="I647" s="102"/>
      <c r="J647" s="74">
        <v>1.9625000000000003E-3</v>
      </c>
      <c r="K647" s="102"/>
      <c r="L647" s="102"/>
      <c r="M647" s="75"/>
      <c r="N647" s="75"/>
      <c r="O647" s="126">
        <v>2</v>
      </c>
      <c r="P647" s="21"/>
      <c r="Q647" s="126">
        <v>2</v>
      </c>
      <c r="R647" s="16">
        <f t="shared" si="269"/>
        <v>0</v>
      </c>
      <c r="S647" s="24" t="s">
        <v>109</v>
      </c>
      <c r="T647" s="90"/>
      <c r="U647" s="31" t="s">
        <v>53</v>
      </c>
      <c r="V647" s="85">
        <f t="shared" si="274"/>
        <v>4</v>
      </c>
    </row>
    <row r="648" spans="1:35" ht="18" customHeight="1" x14ac:dyDescent="0.3">
      <c r="A648" s="91">
        <f t="shared" si="270"/>
        <v>16</v>
      </c>
      <c r="B648" s="117" t="s">
        <v>95</v>
      </c>
      <c r="C648" s="122">
        <v>40</v>
      </c>
      <c r="D648" s="91" t="s">
        <v>57</v>
      </c>
      <c r="E648" s="123" t="s">
        <v>94</v>
      </c>
      <c r="F648" s="101" t="s">
        <v>58</v>
      </c>
      <c r="G648" s="101" t="s">
        <v>25</v>
      </c>
      <c r="H648" s="124" t="s">
        <v>19</v>
      </c>
      <c r="I648" s="102"/>
      <c r="J648" s="77">
        <v>4.9062500000000007E-4</v>
      </c>
      <c r="K648" s="102"/>
      <c r="L648" s="102"/>
      <c r="M648" s="75"/>
      <c r="N648" s="75"/>
      <c r="O648" s="126">
        <v>2</v>
      </c>
      <c r="P648" s="21"/>
      <c r="Q648" s="126">
        <v>9</v>
      </c>
      <c r="R648" s="16">
        <f t="shared" si="269"/>
        <v>0</v>
      </c>
      <c r="S648" s="24" t="s">
        <v>109</v>
      </c>
      <c r="T648" s="90"/>
      <c r="U648" s="31" t="s">
        <v>53</v>
      </c>
      <c r="V648" s="85">
        <f t="shared" si="274"/>
        <v>18</v>
      </c>
    </row>
    <row r="649" spans="1:35" ht="18" customHeight="1" x14ac:dyDescent="0.3">
      <c r="A649" s="91">
        <f t="shared" si="270"/>
        <v>17</v>
      </c>
      <c r="B649" s="117" t="s">
        <v>95</v>
      </c>
      <c r="C649" s="122">
        <v>40</v>
      </c>
      <c r="D649" s="91" t="s">
        <v>57</v>
      </c>
      <c r="E649" s="123" t="s">
        <v>94</v>
      </c>
      <c r="F649" s="101" t="s">
        <v>58</v>
      </c>
      <c r="G649" s="101" t="s">
        <v>28</v>
      </c>
      <c r="H649" s="102"/>
      <c r="I649" s="102"/>
      <c r="J649" s="75"/>
      <c r="K649" s="124">
        <v>0.2</v>
      </c>
      <c r="L649" s="124">
        <v>0.6</v>
      </c>
      <c r="M649" s="75">
        <f t="shared" ref="M649" si="277">K649*L649</f>
        <v>0.12</v>
      </c>
      <c r="N649" s="75">
        <f>M649-(J648*Q648)-(J647*Q647)</f>
        <v>0.11165937499999999</v>
      </c>
      <c r="O649" s="126">
        <v>2</v>
      </c>
      <c r="P649" s="21">
        <v>150</v>
      </c>
      <c r="Q649" s="126">
        <v>1</v>
      </c>
      <c r="R649" s="16">
        <f t="shared" si="269"/>
        <v>300</v>
      </c>
      <c r="S649" s="24" t="s">
        <v>49</v>
      </c>
      <c r="T649" s="90"/>
      <c r="U649" s="31" t="s">
        <v>53</v>
      </c>
      <c r="V649" s="85">
        <f t="shared" si="274"/>
        <v>2</v>
      </c>
      <c r="AH649">
        <f>SUBTOTAL(9,R23:R649)</f>
        <v>46839.800000000017</v>
      </c>
    </row>
    <row r="650" spans="1:35" ht="18" customHeight="1" x14ac:dyDescent="0.3">
      <c r="A650" s="91">
        <f t="shared" si="270"/>
        <v>18</v>
      </c>
      <c r="B650" s="117" t="s">
        <v>95</v>
      </c>
      <c r="C650" s="122">
        <v>41</v>
      </c>
      <c r="D650" s="91" t="s">
        <v>57</v>
      </c>
      <c r="E650" s="123" t="s">
        <v>94</v>
      </c>
      <c r="F650" s="101" t="s">
        <v>58</v>
      </c>
      <c r="G650" s="101" t="s">
        <v>18</v>
      </c>
      <c r="H650" s="102" t="s">
        <v>19</v>
      </c>
      <c r="I650" s="102"/>
      <c r="J650" s="75"/>
      <c r="K650" s="102" t="s">
        <v>13</v>
      </c>
      <c r="L650" s="102"/>
      <c r="M650" s="75"/>
      <c r="N650" s="75"/>
      <c r="O650" s="23">
        <v>2</v>
      </c>
      <c r="P650" s="21"/>
      <c r="Q650" s="23">
        <v>1</v>
      </c>
      <c r="R650" s="16">
        <f t="shared" si="269"/>
        <v>0</v>
      </c>
      <c r="S650" s="24" t="s">
        <v>50</v>
      </c>
      <c r="T650" s="90"/>
      <c r="U650" s="31" t="s">
        <v>53</v>
      </c>
      <c r="V650" s="85">
        <f t="shared" si="274"/>
        <v>2</v>
      </c>
    </row>
    <row r="651" spans="1:35" ht="18" customHeight="1" x14ac:dyDescent="0.3">
      <c r="A651" s="91">
        <f t="shared" si="270"/>
        <v>19</v>
      </c>
      <c r="B651" s="117" t="s">
        <v>95</v>
      </c>
      <c r="C651" s="122">
        <v>42</v>
      </c>
      <c r="D651" s="91" t="s">
        <v>57</v>
      </c>
      <c r="E651" s="123" t="s">
        <v>94</v>
      </c>
      <c r="F651" s="101" t="s">
        <v>89</v>
      </c>
      <c r="G651" s="101" t="s">
        <v>26</v>
      </c>
      <c r="H651" s="124" t="s">
        <v>29</v>
      </c>
      <c r="I651" s="102"/>
      <c r="J651" s="75">
        <v>7.8500000000000011E-3</v>
      </c>
      <c r="K651" s="102"/>
      <c r="L651" s="102"/>
      <c r="M651" s="75"/>
      <c r="N651" s="75"/>
      <c r="O651" s="126">
        <v>2</v>
      </c>
      <c r="P651" s="21"/>
      <c r="Q651" s="126">
        <v>1</v>
      </c>
      <c r="R651" s="16">
        <f t="shared" si="269"/>
        <v>0</v>
      </c>
      <c r="S651" s="24" t="s">
        <v>110</v>
      </c>
      <c r="T651" s="98"/>
      <c r="U651" s="31" t="s">
        <v>53</v>
      </c>
      <c r="V651" s="85">
        <f>O651*Q651</f>
        <v>2</v>
      </c>
    </row>
    <row r="652" spans="1:35" ht="18" customHeight="1" x14ac:dyDescent="0.3">
      <c r="A652" s="91">
        <f t="shared" si="270"/>
        <v>20</v>
      </c>
      <c r="B652" s="117" t="s">
        <v>95</v>
      </c>
      <c r="C652" s="122">
        <v>43</v>
      </c>
      <c r="D652" s="91" t="s">
        <v>57</v>
      </c>
      <c r="E652" s="123" t="s">
        <v>94</v>
      </c>
      <c r="F652" s="101" t="s">
        <v>89</v>
      </c>
      <c r="G652" s="101" t="s">
        <v>26</v>
      </c>
      <c r="H652" s="124" t="s">
        <v>17</v>
      </c>
      <c r="I652" s="102"/>
      <c r="J652" s="74">
        <v>4.4156249999999994E-3</v>
      </c>
      <c r="K652" s="102"/>
      <c r="L652" s="102"/>
      <c r="M652" s="75"/>
      <c r="N652" s="75"/>
      <c r="O652" s="126">
        <v>2</v>
      </c>
      <c r="P652" s="21"/>
      <c r="Q652" s="126">
        <v>2</v>
      </c>
      <c r="R652" s="16">
        <f t="shared" si="269"/>
        <v>0</v>
      </c>
      <c r="S652" s="24" t="s">
        <v>110</v>
      </c>
      <c r="T652" s="90"/>
      <c r="U652" s="31" t="s">
        <v>53</v>
      </c>
      <c r="V652" s="85">
        <f t="shared" ref="V652" si="278">O652*Q652</f>
        <v>4</v>
      </c>
    </row>
    <row r="653" spans="1:35" ht="18" customHeight="1" x14ac:dyDescent="0.3">
      <c r="A653" s="91">
        <f t="shared" si="270"/>
        <v>21</v>
      </c>
      <c r="B653" s="117" t="s">
        <v>95</v>
      </c>
      <c r="C653" s="122">
        <v>43</v>
      </c>
      <c r="D653" s="91" t="s">
        <v>57</v>
      </c>
      <c r="E653" s="123" t="s">
        <v>94</v>
      </c>
      <c r="F653" s="101" t="s">
        <v>89</v>
      </c>
      <c r="G653" s="101" t="s">
        <v>28</v>
      </c>
      <c r="H653" s="102"/>
      <c r="I653" s="102"/>
      <c r="J653" s="75"/>
      <c r="K653" s="124">
        <v>0.3</v>
      </c>
      <c r="L653" s="124">
        <v>0.8</v>
      </c>
      <c r="M653" s="75">
        <f t="shared" ref="M653" si="279">K653*L653</f>
        <v>0.24</v>
      </c>
      <c r="N653" s="75">
        <f>M653-(J652*Q652)-(J651*Q651)</f>
        <v>0.22331874999999998</v>
      </c>
      <c r="O653" s="126">
        <v>2</v>
      </c>
      <c r="P653" s="21">
        <v>180</v>
      </c>
      <c r="Q653" s="126">
        <v>1</v>
      </c>
      <c r="R653" s="16">
        <f t="shared" si="269"/>
        <v>360</v>
      </c>
      <c r="S653" s="24" t="s">
        <v>49</v>
      </c>
      <c r="T653" s="90"/>
      <c r="U653" s="31" t="s">
        <v>53</v>
      </c>
      <c r="V653" s="85">
        <f>O653*Q653</f>
        <v>2</v>
      </c>
    </row>
    <row r="654" spans="1:35" ht="18" customHeight="1" x14ac:dyDescent="0.3">
      <c r="A654" s="91">
        <f t="shared" si="270"/>
        <v>22</v>
      </c>
      <c r="B654" s="117" t="s">
        <v>95</v>
      </c>
      <c r="C654" s="122">
        <v>44</v>
      </c>
      <c r="D654" s="91" t="s">
        <v>57</v>
      </c>
      <c r="E654" s="123" t="s">
        <v>94</v>
      </c>
      <c r="F654" s="101" t="s">
        <v>58</v>
      </c>
      <c r="G654" s="101" t="s">
        <v>16</v>
      </c>
      <c r="H654" s="124" t="s">
        <v>13</v>
      </c>
      <c r="I654" s="102"/>
      <c r="J654" s="74">
        <v>1.9625000000000003E-3</v>
      </c>
      <c r="K654" s="102"/>
      <c r="L654" s="102"/>
      <c r="M654" s="75"/>
      <c r="N654" s="75"/>
      <c r="O654" s="126">
        <v>2</v>
      </c>
      <c r="P654" s="21"/>
      <c r="Q654" s="126">
        <v>2</v>
      </c>
      <c r="R654" s="16">
        <f t="shared" si="269"/>
        <v>0</v>
      </c>
      <c r="S654" s="24" t="s">
        <v>109</v>
      </c>
      <c r="T654" s="90"/>
      <c r="U654" s="31" t="s">
        <v>53</v>
      </c>
      <c r="V654" s="85">
        <f t="shared" ref="V654:V659" si="280">O654*Q654</f>
        <v>4</v>
      </c>
    </row>
    <row r="655" spans="1:35" ht="18" customHeight="1" x14ac:dyDescent="0.3">
      <c r="A655" s="91">
        <f t="shared" si="270"/>
        <v>23</v>
      </c>
      <c r="B655" s="117" t="s">
        <v>95</v>
      </c>
      <c r="C655" s="122">
        <v>45</v>
      </c>
      <c r="D655" s="91" t="s">
        <v>57</v>
      </c>
      <c r="E655" s="123" t="s">
        <v>94</v>
      </c>
      <c r="F655" s="101" t="s">
        <v>58</v>
      </c>
      <c r="G655" s="101" t="s">
        <v>18</v>
      </c>
      <c r="H655" s="124" t="s">
        <v>29</v>
      </c>
      <c r="I655" s="102"/>
      <c r="J655" s="75">
        <v>7.8500000000000011E-3</v>
      </c>
      <c r="K655" s="102"/>
      <c r="L655" s="102"/>
      <c r="M655" s="75"/>
      <c r="N655" s="75"/>
      <c r="O655" s="126">
        <v>2</v>
      </c>
      <c r="P655" s="21"/>
      <c r="Q655" s="126">
        <v>1</v>
      </c>
      <c r="R655" s="16">
        <f t="shared" si="269"/>
        <v>0</v>
      </c>
      <c r="S655" s="24" t="s">
        <v>49</v>
      </c>
      <c r="T655" s="90"/>
      <c r="U655" s="31" t="s">
        <v>53</v>
      </c>
      <c r="V655" s="85">
        <f t="shared" si="280"/>
        <v>2</v>
      </c>
    </row>
    <row r="656" spans="1:35" ht="18" customHeight="1" x14ac:dyDescent="0.3">
      <c r="A656" s="91">
        <f t="shared" si="270"/>
        <v>24</v>
      </c>
      <c r="B656" s="117" t="s">
        <v>95</v>
      </c>
      <c r="C656" s="122">
        <v>46</v>
      </c>
      <c r="D656" s="91" t="s">
        <v>57</v>
      </c>
      <c r="E656" s="123" t="s">
        <v>94</v>
      </c>
      <c r="F656" s="101" t="s">
        <v>58</v>
      </c>
      <c r="G656" s="101" t="s">
        <v>25</v>
      </c>
      <c r="H656" s="124" t="s">
        <v>19</v>
      </c>
      <c r="I656" s="102"/>
      <c r="J656" s="77">
        <v>4.9062500000000007E-4</v>
      </c>
      <c r="K656" s="102"/>
      <c r="L656" s="102"/>
      <c r="M656" s="75"/>
      <c r="N656" s="75"/>
      <c r="O656" s="126">
        <v>2</v>
      </c>
      <c r="P656" s="21"/>
      <c r="Q656" s="126">
        <v>11</v>
      </c>
      <c r="R656" s="16">
        <f t="shared" si="269"/>
        <v>0</v>
      </c>
      <c r="S656" s="24" t="s">
        <v>109</v>
      </c>
      <c r="T656" s="90"/>
      <c r="U656" s="31" t="s">
        <v>53</v>
      </c>
      <c r="V656" s="85">
        <f t="shared" si="280"/>
        <v>22</v>
      </c>
    </row>
    <row r="657" spans="1:34" ht="18" customHeight="1" x14ac:dyDescent="0.3">
      <c r="A657" s="91">
        <f t="shared" si="270"/>
        <v>25</v>
      </c>
      <c r="B657" s="117" t="s">
        <v>95</v>
      </c>
      <c r="C657" s="122">
        <v>46</v>
      </c>
      <c r="D657" s="91" t="s">
        <v>57</v>
      </c>
      <c r="E657" s="123" t="s">
        <v>94</v>
      </c>
      <c r="F657" s="101" t="s">
        <v>58</v>
      </c>
      <c r="G657" s="101" t="s">
        <v>28</v>
      </c>
      <c r="H657" s="102"/>
      <c r="I657" s="102"/>
      <c r="J657" s="75"/>
      <c r="K657" s="124">
        <v>0.4</v>
      </c>
      <c r="L657" s="124">
        <v>0.55000000000000004</v>
      </c>
      <c r="M657" s="75">
        <f t="shared" ref="M657" si="281">K657*L657</f>
        <v>0.22000000000000003</v>
      </c>
      <c r="N657" s="75">
        <f>M657-(J656*Q656)-(J655*Q655)-(J654*Q654)</f>
        <v>0.20282812500000003</v>
      </c>
      <c r="O657" s="126">
        <v>2</v>
      </c>
      <c r="P657" s="21">
        <v>180</v>
      </c>
      <c r="Q657" s="126">
        <v>1</v>
      </c>
      <c r="R657" s="16">
        <f t="shared" si="269"/>
        <v>360</v>
      </c>
      <c r="S657" s="24" t="s">
        <v>49</v>
      </c>
      <c r="T657" s="90"/>
      <c r="U657" s="31" t="s">
        <v>53</v>
      </c>
      <c r="V657" s="85">
        <f t="shared" si="280"/>
        <v>2</v>
      </c>
      <c r="AH657">
        <f>SUBTOTAL(9,R48:R657)</f>
        <v>45899.800000000017</v>
      </c>
    </row>
    <row r="658" spans="1:34" ht="18" customHeight="1" x14ac:dyDescent="0.3">
      <c r="A658" s="91">
        <f t="shared" si="270"/>
        <v>26</v>
      </c>
      <c r="B658" s="117" t="s">
        <v>95</v>
      </c>
      <c r="C658" s="122">
        <v>47</v>
      </c>
      <c r="D658" s="91" t="s">
        <v>57</v>
      </c>
      <c r="E658" s="123" t="s">
        <v>94</v>
      </c>
      <c r="F658" s="101" t="s">
        <v>58</v>
      </c>
      <c r="G658" s="101" t="s">
        <v>25</v>
      </c>
      <c r="H658" s="102" t="s">
        <v>19</v>
      </c>
      <c r="I658" s="102"/>
      <c r="J658" s="75"/>
      <c r="K658" s="102" t="s">
        <v>13</v>
      </c>
      <c r="L658" s="102"/>
      <c r="M658" s="75"/>
      <c r="N658" s="75"/>
      <c r="O658" s="23">
        <v>2</v>
      </c>
      <c r="P658" s="21"/>
      <c r="Q658" s="23">
        <v>3</v>
      </c>
      <c r="R658" s="16">
        <f t="shared" si="269"/>
        <v>0</v>
      </c>
      <c r="S658" s="24" t="s">
        <v>48</v>
      </c>
      <c r="T658" s="90"/>
      <c r="U658" s="31" t="s">
        <v>53</v>
      </c>
      <c r="V658" s="85">
        <f t="shared" si="280"/>
        <v>6</v>
      </c>
    </row>
    <row r="659" spans="1:34" ht="18" customHeight="1" x14ac:dyDescent="0.3">
      <c r="A659" s="91">
        <f t="shared" si="270"/>
        <v>27</v>
      </c>
      <c r="B659" s="117" t="s">
        <v>95</v>
      </c>
      <c r="C659" s="122">
        <v>48</v>
      </c>
      <c r="D659" s="91" t="s">
        <v>57</v>
      </c>
      <c r="E659" s="123" t="s">
        <v>94</v>
      </c>
      <c r="F659" s="101" t="s">
        <v>58</v>
      </c>
      <c r="G659" s="101" t="s">
        <v>18</v>
      </c>
      <c r="H659" s="102" t="s">
        <v>19</v>
      </c>
      <c r="I659" s="102"/>
      <c r="J659" s="74"/>
      <c r="K659" s="102" t="s">
        <v>13</v>
      </c>
      <c r="L659" s="102"/>
      <c r="M659" s="75"/>
      <c r="N659" s="75"/>
      <c r="O659" s="23">
        <v>2</v>
      </c>
      <c r="P659" s="21"/>
      <c r="Q659" s="23">
        <v>1</v>
      </c>
      <c r="R659" s="16">
        <f t="shared" si="269"/>
        <v>0</v>
      </c>
      <c r="S659" s="24" t="s">
        <v>50</v>
      </c>
      <c r="T659" s="90"/>
      <c r="U659" s="31" t="s">
        <v>53</v>
      </c>
      <c r="V659" s="85">
        <f t="shared" si="280"/>
        <v>2</v>
      </c>
    </row>
    <row r="660" spans="1:34" ht="18" customHeight="1" x14ac:dyDescent="0.3">
      <c r="A660" s="91">
        <f t="shared" si="270"/>
        <v>28</v>
      </c>
      <c r="B660" s="117" t="s">
        <v>95</v>
      </c>
      <c r="C660" s="122">
        <v>49</v>
      </c>
      <c r="D660" s="91" t="s">
        <v>57</v>
      </c>
      <c r="E660" s="123" t="s">
        <v>94</v>
      </c>
      <c r="F660" s="101" t="s">
        <v>58</v>
      </c>
      <c r="G660" s="101" t="s">
        <v>18</v>
      </c>
      <c r="H660" s="124" t="s">
        <v>17</v>
      </c>
      <c r="I660" s="102"/>
      <c r="J660" s="74">
        <v>4.4156249999999994E-3</v>
      </c>
      <c r="K660" s="102"/>
      <c r="L660" s="102"/>
      <c r="M660" s="75"/>
      <c r="N660" s="75"/>
      <c r="O660" s="126">
        <v>2</v>
      </c>
      <c r="P660" s="21"/>
      <c r="Q660" s="126">
        <v>1</v>
      </c>
      <c r="R660" s="16">
        <f t="shared" si="269"/>
        <v>0</v>
      </c>
      <c r="S660" s="24" t="s">
        <v>49</v>
      </c>
      <c r="T660" s="90"/>
      <c r="U660" s="31" t="s">
        <v>53</v>
      </c>
      <c r="V660" s="85">
        <f>O660*Q660</f>
        <v>2</v>
      </c>
    </row>
    <row r="661" spans="1:34" ht="18" customHeight="1" x14ac:dyDescent="0.3">
      <c r="A661" s="91">
        <f t="shared" si="270"/>
        <v>29</v>
      </c>
      <c r="B661" s="117" t="s">
        <v>95</v>
      </c>
      <c r="C661" s="122">
        <v>49</v>
      </c>
      <c r="D661" s="91" t="s">
        <v>57</v>
      </c>
      <c r="E661" s="123" t="s">
        <v>94</v>
      </c>
      <c r="F661" s="101" t="s">
        <v>58</v>
      </c>
      <c r="G661" s="101" t="s">
        <v>28</v>
      </c>
      <c r="H661" s="102"/>
      <c r="I661" s="102"/>
      <c r="J661" s="75"/>
      <c r="K661" s="124">
        <v>0.3</v>
      </c>
      <c r="L661" s="124">
        <v>0.3</v>
      </c>
      <c r="M661" s="75">
        <f t="shared" ref="M661:M662" si="282">K661*L661</f>
        <v>0.09</v>
      </c>
      <c r="N661" s="75">
        <f>M661-(J660*Q660)</f>
        <v>8.558437499999999E-2</v>
      </c>
      <c r="O661" s="126">
        <v>2</v>
      </c>
      <c r="P661" s="21">
        <v>95</v>
      </c>
      <c r="Q661" s="126">
        <v>1</v>
      </c>
      <c r="R661" s="16">
        <f t="shared" si="269"/>
        <v>190</v>
      </c>
      <c r="S661" s="24" t="s">
        <v>49</v>
      </c>
      <c r="T661" s="90"/>
      <c r="U661" s="31" t="s">
        <v>53</v>
      </c>
      <c r="V661" s="85">
        <f t="shared" ref="V661:V666" si="283">O661*Q661</f>
        <v>2</v>
      </c>
    </row>
    <row r="662" spans="1:34" ht="18" customHeight="1" x14ac:dyDescent="0.3">
      <c r="A662" s="91">
        <f t="shared" si="270"/>
        <v>30</v>
      </c>
      <c r="B662" s="117" t="s">
        <v>95</v>
      </c>
      <c r="C662" s="122">
        <v>50</v>
      </c>
      <c r="D662" s="91" t="s">
        <v>57</v>
      </c>
      <c r="E662" s="123" t="s">
        <v>94</v>
      </c>
      <c r="F662" s="101" t="s">
        <v>84</v>
      </c>
      <c r="G662" s="101" t="s">
        <v>15</v>
      </c>
      <c r="H662" s="102">
        <v>0.25</v>
      </c>
      <c r="I662" s="102">
        <v>0.25</v>
      </c>
      <c r="J662" s="75">
        <f t="shared" ref="J662" si="284">H662*I662</f>
        <v>6.25E-2</v>
      </c>
      <c r="K662" s="102">
        <v>0.3</v>
      </c>
      <c r="L662" s="102">
        <v>0.3</v>
      </c>
      <c r="M662" s="75">
        <f t="shared" si="282"/>
        <v>0.09</v>
      </c>
      <c r="N662" s="75"/>
      <c r="O662" s="23">
        <v>1</v>
      </c>
      <c r="P662" s="21"/>
      <c r="Q662" s="23">
        <v>1</v>
      </c>
      <c r="R662" s="16">
        <f t="shared" si="269"/>
        <v>0</v>
      </c>
      <c r="S662" s="24" t="s">
        <v>50</v>
      </c>
      <c r="T662" s="90"/>
      <c r="U662" s="31" t="s">
        <v>53</v>
      </c>
      <c r="V662" s="85">
        <f t="shared" si="283"/>
        <v>1</v>
      </c>
    </row>
    <row r="663" spans="1:34" ht="18" customHeight="1" x14ac:dyDescent="0.3">
      <c r="A663" s="91">
        <f t="shared" si="270"/>
        <v>31</v>
      </c>
      <c r="B663" s="117" t="s">
        <v>95</v>
      </c>
      <c r="C663" s="122">
        <v>51</v>
      </c>
      <c r="D663" s="91" t="s">
        <v>57</v>
      </c>
      <c r="E663" s="123" t="s">
        <v>94</v>
      </c>
      <c r="F663" s="101" t="s">
        <v>84</v>
      </c>
      <c r="G663" s="101" t="s">
        <v>25</v>
      </c>
      <c r="H663" s="102" t="s">
        <v>19</v>
      </c>
      <c r="I663" s="102"/>
      <c r="J663" s="77"/>
      <c r="K663" s="102" t="s">
        <v>13</v>
      </c>
      <c r="L663" s="102"/>
      <c r="M663" s="75"/>
      <c r="N663" s="75"/>
      <c r="O663" s="23">
        <v>1</v>
      </c>
      <c r="P663" s="21"/>
      <c r="Q663" s="23">
        <v>1</v>
      </c>
      <c r="R663" s="16">
        <f t="shared" si="269"/>
        <v>0</v>
      </c>
      <c r="S663" s="24" t="s">
        <v>48</v>
      </c>
      <c r="T663" s="90"/>
      <c r="U663" s="31" t="s">
        <v>53</v>
      </c>
      <c r="V663" s="85">
        <f t="shared" si="283"/>
        <v>1</v>
      </c>
    </row>
    <row r="664" spans="1:34" ht="18" customHeight="1" x14ac:dyDescent="0.3">
      <c r="A664" s="91">
        <f t="shared" si="270"/>
        <v>32</v>
      </c>
      <c r="B664" s="117" t="s">
        <v>95</v>
      </c>
      <c r="C664" s="122">
        <v>52</v>
      </c>
      <c r="D664" s="91" t="s">
        <v>57</v>
      </c>
      <c r="E664" s="123" t="s">
        <v>94</v>
      </c>
      <c r="F664" s="101" t="s">
        <v>84</v>
      </c>
      <c r="G664" s="101" t="s">
        <v>26</v>
      </c>
      <c r="H664" s="102" t="s">
        <v>17</v>
      </c>
      <c r="I664" s="102"/>
      <c r="J664" s="75"/>
      <c r="K664" s="102" t="s">
        <v>35</v>
      </c>
      <c r="L664" s="102"/>
      <c r="M664" s="75"/>
      <c r="N664" s="75"/>
      <c r="O664" s="23">
        <v>1</v>
      </c>
      <c r="P664" s="21"/>
      <c r="Q664" s="23">
        <v>3</v>
      </c>
      <c r="R664" s="16">
        <f t="shared" si="269"/>
        <v>0</v>
      </c>
      <c r="S664" s="24" t="s">
        <v>51</v>
      </c>
      <c r="T664" s="90"/>
      <c r="U664" s="31" t="s">
        <v>53</v>
      </c>
      <c r="V664" s="85">
        <f t="shared" si="283"/>
        <v>3</v>
      </c>
    </row>
    <row r="665" spans="1:34" ht="18" customHeight="1" x14ac:dyDescent="0.3">
      <c r="A665" s="91">
        <f t="shared" si="270"/>
        <v>33</v>
      </c>
      <c r="B665" s="117" t="s">
        <v>95</v>
      </c>
      <c r="C665" s="122">
        <v>53</v>
      </c>
      <c r="D665" s="91" t="s">
        <v>57</v>
      </c>
      <c r="E665" s="123" t="s">
        <v>94</v>
      </c>
      <c r="F665" s="101" t="s">
        <v>84</v>
      </c>
      <c r="G665" s="101" t="s">
        <v>18</v>
      </c>
      <c r="H665" s="102" t="s">
        <v>13</v>
      </c>
      <c r="I665" s="102"/>
      <c r="J665" s="77"/>
      <c r="K665" s="102" t="s">
        <v>29</v>
      </c>
      <c r="L665" s="102"/>
      <c r="M665" s="75"/>
      <c r="N665" s="75"/>
      <c r="O665" s="23">
        <v>1</v>
      </c>
      <c r="P665" s="21"/>
      <c r="Q665" s="23">
        <v>1</v>
      </c>
      <c r="R665" s="16">
        <f t="shared" si="269"/>
        <v>0</v>
      </c>
      <c r="S665" s="24" t="s">
        <v>50</v>
      </c>
      <c r="T665" s="90"/>
      <c r="U665" s="31" t="s">
        <v>53</v>
      </c>
      <c r="V665" s="85">
        <f t="shared" si="283"/>
        <v>1</v>
      </c>
    </row>
    <row r="666" spans="1:34" ht="18" customHeight="1" x14ac:dyDescent="0.3">
      <c r="A666" s="91">
        <f t="shared" si="270"/>
        <v>34</v>
      </c>
      <c r="B666" s="117" t="s">
        <v>95</v>
      </c>
      <c r="C666" s="122">
        <v>54</v>
      </c>
      <c r="D666" s="91" t="s">
        <v>57</v>
      </c>
      <c r="E666" s="123" t="s">
        <v>94</v>
      </c>
      <c r="F666" s="101" t="s">
        <v>84</v>
      </c>
      <c r="G666" s="101" t="s">
        <v>25</v>
      </c>
      <c r="H666" s="102" t="s">
        <v>19</v>
      </c>
      <c r="I666" s="102"/>
      <c r="J666" s="75"/>
      <c r="K666" s="102" t="s">
        <v>13</v>
      </c>
      <c r="L666" s="102"/>
      <c r="M666" s="75"/>
      <c r="N666" s="75"/>
      <c r="O666" s="23">
        <v>1</v>
      </c>
      <c r="P666" s="21"/>
      <c r="Q666" s="23">
        <v>7</v>
      </c>
      <c r="R666" s="16">
        <f t="shared" si="269"/>
        <v>0</v>
      </c>
      <c r="S666" s="24" t="s">
        <v>48</v>
      </c>
      <c r="T666" s="90"/>
      <c r="U666" s="31" t="s">
        <v>53</v>
      </c>
      <c r="V666" s="85">
        <f t="shared" si="283"/>
        <v>7</v>
      </c>
    </row>
    <row r="667" spans="1:34" ht="18" customHeight="1" x14ac:dyDescent="0.3">
      <c r="A667" s="105"/>
      <c r="B667" s="105"/>
      <c r="C667" s="119"/>
      <c r="D667" s="104"/>
      <c r="E667" s="103"/>
      <c r="F667" s="113"/>
      <c r="G667" s="103"/>
      <c r="H667" s="104"/>
      <c r="I667" s="105"/>
      <c r="J667" s="105"/>
      <c r="K667" s="104"/>
      <c r="L667" s="105"/>
      <c r="M667" s="105"/>
      <c r="N667" s="105"/>
      <c r="U667" s="31" t="s">
        <v>53</v>
      </c>
    </row>
    <row r="668" spans="1:34" ht="18" customHeight="1" x14ac:dyDescent="0.3">
      <c r="A668" s="115" t="s">
        <v>99</v>
      </c>
      <c r="B668" s="120"/>
      <c r="C668" s="121"/>
      <c r="D668" s="104"/>
      <c r="E668" s="103"/>
      <c r="F668" s="113"/>
      <c r="G668" s="103"/>
      <c r="H668" s="104"/>
      <c r="I668" s="105"/>
      <c r="J668" s="105"/>
      <c r="K668" s="104"/>
      <c r="L668" s="105"/>
      <c r="M668" s="105"/>
      <c r="N668" s="105"/>
      <c r="U668" s="31" t="s">
        <v>53</v>
      </c>
    </row>
    <row r="669" spans="1:34" s="137" customFormat="1" ht="18" customHeight="1" x14ac:dyDescent="0.3">
      <c r="A669" s="91">
        <v>1</v>
      </c>
      <c r="B669" s="117" t="s">
        <v>97</v>
      </c>
      <c r="C669" s="122"/>
      <c r="D669" s="91" t="s">
        <v>44</v>
      </c>
      <c r="E669" s="123" t="s">
        <v>317</v>
      </c>
      <c r="F669" s="101" t="s">
        <v>96</v>
      </c>
      <c r="G669" s="101" t="s">
        <v>18</v>
      </c>
      <c r="H669" s="102" t="s">
        <v>13</v>
      </c>
      <c r="I669" s="102"/>
      <c r="J669" s="75"/>
      <c r="K669" s="102" t="s">
        <v>29</v>
      </c>
      <c r="L669" s="102"/>
      <c r="M669" s="75"/>
      <c r="N669" s="75"/>
      <c r="O669" s="111">
        <v>2</v>
      </c>
      <c r="P669" s="139"/>
      <c r="Q669" s="111">
        <v>1</v>
      </c>
      <c r="R669" s="16">
        <f t="shared" ref="R669:R676" si="285">O669*P669*Q669</f>
        <v>0</v>
      </c>
      <c r="S669" s="24" t="s">
        <v>49</v>
      </c>
      <c r="T669" s="147" t="s">
        <v>97</v>
      </c>
      <c r="U669" s="136" t="s">
        <v>53</v>
      </c>
      <c r="V669" s="92">
        <f>O669*Q669</f>
        <v>2</v>
      </c>
    </row>
    <row r="670" spans="1:34" s="137" customFormat="1" ht="18" customHeight="1" x14ac:dyDescent="0.3">
      <c r="A670" s="91">
        <f t="shared" ref="A670:A676" si="286">A669+1</f>
        <v>2</v>
      </c>
      <c r="B670" s="117" t="s">
        <v>97</v>
      </c>
      <c r="C670" s="122"/>
      <c r="D670" s="91" t="s">
        <v>44</v>
      </c>
      <c r="E670" s="123" t="s">
        <v>317</v>
      </c>
      <c r="F670" s="101" t="s">
        <v>96</v>
      </c>
      <c r="G670" s="101" t="s">
        <v>27</v>
      </c>
      <c r="H670" s="102" t="s">
        <v>29</v>
      </c>
      <c r="I670" s="102"/>
      <c r="J670" s="75"/>
      <c r="K670" s="102" t="s">
        <v>21</v>
      </c>
      <c r="L670" s="102"/>
      <c r="M670" s="75"/>
      <c r="N670" s="75"/>
      <c r="O670" s="111">
        <v>2</v>
      </c>
      <c r="P670" s="139"/>
      <c r="Q670" s="111">
        <v>1</v>
      </c>
      <c r="R670" s="16">
        <f t="shared" si="285"/>
        <v>0</v>
      </c>
      <c r="S670" s="24" t="s">
        <v>318</v>
      </c>
      <c r="U670" s="136" t="s">
        <v>53</v>
      </c>
      <c r="V670" s="92">
        <f t="shared" ref="V670:V676" si="287">O670*Q670</f>
        <v>2</v>
      </c>
    </row>
    <row r="671" spans="1:34" s="137" customFormat="1" ht="18" customHeight="1" x14ac:dyDescent="0.3">
      <c r="A671" s="91">
        <f t="shared" si="286"/>
        <v>3</v>
      </c>
      <c r="B671" s="117" t="s">
        <v>97</v>
      </c>
      <c r="C671" s="122"/>
      <c r="D671" s="91" t="s">
        <v>44</v>
      </c>
      <c r="E671" s="123" t="s">
        <v>317</v>
      </c>
      <c r="F671" s="101" t="s">
        <v>96</v>
      </c>
      <c r="G671" s="101" t="s">
        <v>18</v>
      </c>
      <c r="H671" s="102" t="s">
        <v>17</v>
      </c>
      <c r="I671" s="102"/>
      <c r="J671" s="74">
        <v>4.4156249999999994E-3</v>
      </c>
      <c r="K671" s="102"/>
      <c r="L671" s="102"/>
      <c r="M671" s="75"/>
      <c r="N671" s="75"/>
      <c r="O671" s="111">
        <v>1</v>
      </c>
      <c r="P671" s="139"/>
      <c r="Q671" s="111">
        <v>1</v>
      </c>
      <c r="R671" s="16">
        <f t="shared" si="285"/>
        <v>0</v>
      </c>
      <c r="S671" s="24" t="s">
        <v>49</v>
      </c>
      <c r="T671" s="148"/>
      <c r="U671" s="136" t="s">
        <v>53</v>
      </c>
      <c r="V671" s="92">
        <f t="shared" si="287"/>
        <v>1</v>
      </c>
    </row>
    <row r="672" spans="1:34" s="137" customFormat="1" ht="18" customHeight="1" x14ac:dyDescent="0.3">
      <c r="A672" s="91">
        <f t="shared" si="286"/>
        <v>4</v>
      </c>
      <c r="B672" s="117" t="s">
        <v>97</v>
      </c>
      <c r="C672" s="122"/>
      <c r="D672" s="91" t="s">
        <v>44</v>
      </c>
      <c r="E672" s="123" t="s">
        <v>317</v>
      </c>
      <c r="F672" s="101" t="s">
        <v>96</v>
      </c>
      <c r="G672" s="101" t="s">
        <v>28</v>
      </c>
      <c r="H672" s="102"/>
      <c r="I672" s="102"/>
      <c r="J672" s="75"/>
      <c r="K672" s="102">
        <v>0.3</v>
      </c>
      <c r="L672" s="102">
        <v>0.3</v>
      </c>
      <c r="M672" s="75">
        <f t="shared" ref="M672" si="288">K672*L672</f>
        <v>0.09</v>
      </c>
      <c r="N672" s="75">
        <f>M672-(J671*Q671)</f>
        <v>8.558437499999999E-2</v>
      </c>
      <c r="O672" s="111">
        <v>1</v>
      </c>
      <c r="P672" s="139">
        <v>95</v>
      </c>
      <c r="Q672" s="111">
        <v>1</v>
      </c>
      <c r="R672" s="16">
        <f t="shared" si="285"/>
        <v>95</v>
      </c>
      <c r="S672" s="24" t="s">
        <v>49</v>
      </c>
      <c r="T672" s="148"/>
      <c r="U672" s="136" t="s">
        <v>53</v>
      </c>
      <c r="V672" s="92">
        <f t="shared" si="287"/>
        <v>1</v>
      </c>
    </row>
    <row r="673" spans="1:22" s="137" customFormat="1" ht="18" customHeight="1" x14ac:dyDescent="0.3">
      <c r="A673" s="91">
        <f t="shared" si="286"/>
        <v>5</v>
      </c>
      <c r="B673" s="117" t="s">
        <v>97</v>
      </c>
      <c r="C673" s="122"/>
      <c r="D673" s="91" t="s">
        <v>44</v>
      </c>
      <c r="E673" s="123" t="s">
        <v>317</v>
      </c>
      <c r="F673" s="101" t="s">
        <v>96</v>
      </c>
      <c r="G673" s="101" t="s">
        <v>18</v>
      </c>
      <c r="H673" s="102" t="s">
        <v>19</v>
      </c>
      <c r="I673" s="102"/>
      <c r="J673" s="77">
        <v>4.9062500000000007E-4</v>
      </c>
      <c r="K673" s="102"/>
      <c r="L673" s="102"/>
      <c r="M673" s="75"/>
      <c r="N673" s="75"/>
      <c r="O673" s="111">
        <v>1</v>
      </c>
      <c r="P673" s="139"/>
      <c r="Q673" s="111">
        <v>1</v>
      </c>
      <c r="R673" s="16">
        <f t="shared" si="285"/>
        <v>0</v>
      </c>
      <c r="S673" s="24" t="s">
        <v>49</v>
      </c>
      <c r="T673" s="148"/>
      <c r="U673" s="136" t="s">
        <v>53</v>
      </c>
      <c r="V673" s="92">
        <f t="shared" si="287"/>
        <v>1</v>
      </c>
    </row>
    <row r="674" spans="1:22" s="137" customFormat="1" ht="18" customHeight="1" x14ac:dyDescent="0.3">
      <c r="A674" s="91">
        <f t="shared" si="286"/>
        <v>6</v>
      </c>
      <c r="B674" s="117" t="s">
        <v>97</v>
      </c>
      <c r="C674" s="122"/>
      <c r="D674" s="91" t="s">
        <v>44</v>
      </c>
      <c r="E674" s="123" t="s">
        <v>317</v>
      </c>
      <c r="F674" s="101" t="s">
        <v>96</v>
      </c>
      <c r="G674" s="101" t="s">
        <v>28</v>
      </c>
      <c r="H674" s="102"/>
      <c r="I674" s="102"/>
      <c r="J674" s="75"/>
      <c r="K674" s="102">
        <v>0.3</v>
      </c>
      <c r="L674" s="102">
        <v>0.4</v>
      </c>
      <c r="M674" s="75">
        <f t="shared" ref="M674" si="289">K674*L674</f>
        <v>0.12</v>
      </c>
      <c r="N674" s="75">
        <f>M674-(J673*Q673)</f>
        <v>0.119509375</v>
      </c>
      <c r="O674" s="111">
        <v>1</v>
      </c>
      <c r="P674" s="139">
        <v>150</v>
      </c>
      <c r="Q674" s="111">
        <v>1</v>
      </c>
      <c r="R674" s="16">
        <f t="shared" si="285"/>
        <v>150</v>
      </c>
      <c r="S674" s="24" t="s">
        <v>49</v>
      </c>
      <c r="T674" s="148"/>
      <c r="U674" s="136" t="s">
        <v>53</v>
      </c>
      <c r="V674" s="92">
        <f t="shared" si="287"/>
        <v>1</v>
      </c>
    </row>
    <row r="675" spans="1:22" s="137" customFormat="1" ht="18" customHeight="1" x14ac:dyDescent="0.3">
      <c r="A675" s="91">
        <f t="shared" si="286"/>
        <v>7</v>
      </c>
      <c r="B675" s="117" t="s">
        <v>97</v>
      </c>
      <c r="C675" s="122"/>
      <c r="D675" s="91" t="s">
        <v>44</v>
      </c>
      <c r="E675" s="123" t="s">
        <v>317</v>
      </c>
      <c r="F675" s="101" t="s">
        <v>96</v>
      </c>
      <c r="G675" s="101" t="s">
        <v>18</v>
      </c>
      <c r="H675" s="102" t="s">
        <v>19</v>
      </c>
      <c r="I675" s="102"/>
      <c r="J675" s="75"/>
      <c r="K675" s="102" t="s">
        <v>13</v>
      </c>
      <c r="L675" s="102"/>
      <c r="M675" s="75"/>
      <c r="N675" s="75"/>
      <c r="O675" s="111">
        <v>1</v>
      </c>
      <c r="P675" s="139"/>
      <c r="Q675" s="111">
        <v>1</v>
      </c>
      <c r="R675" s="16">
        <f t="shared" si="285"/>
        <v>0</v>
      </c>
      <c r="S675" s="24" t="s">
        <v>49</v>
      </c>
      <c r="T675" s="148"/>
      <c r="U675" s="136" t="s">
        <v>53</v>
      </c>
      <c r="V675" s="92">
        <f t="shared" si="287"/>
        <v>1</v>
      </c>
    </row>
    <row r="676" spans="1:22" s="137" customFormat="1" ht="18" customHeight="1" x14ac:dyDescent="0.3">
      <c r="A676" s="91">
        <f t="shared" si="286"/>
        <v>8</v>
      </c>
      <c r="B676" s="117" t="s">
        <v>97</v>
      </c>
      <c r="C676" s="122"/>
      <c r="D676" s="91" t="s">
        <v>44</v>
      </c>
      <c r="E676" s="123" t="s">
        <v>317</v>
      </c>
      <c r="F676" s="101" t="s">
        <v>96</v>
      </c>
      <c r="G676" s="101" t="s">
        <v>25</v>
      </c>
      <c r="H676" s="102" t="s">
        <v>33</v>
      </c>
      <c r="I676" s="102"/>
      <c r="J676" s="75"/>
      <c r="K676" s="102" t="s">
        <v>36</v>
      </c>
      <c r="L676" s="102"/>
      <c r="M676" s="75"/>
      <c r="N676" s="75"/>
      <c r="O676" s="111">
        <v>1</v>
      </c>
      <c r="P676" s="139"/>
      <c r="Q676" s="111">
        <v>1</v>
      </c>
      <c r="R676" s="16">
        <f t="shared" si="285"/>
        <v>0</v>
      </c>
      <c r="S676" s="24" t="s">
        <v>49</v>
      </c>
      <c r="T676" s="148"/>
      <c r="U676" s="136" t="s">
        <v>53</v>
      </c>
      <c r="V676" s="92">
        <f t="shared" si="287"/>
        <v>1</v>
      </c>
    </row>
    <row r="677" spans="1:22" ht="18" customHeight="1" x14ac:dyDescent="0.3">
      <c r="A677" s="105"/>
      <c r="B677" s="105"/>
      <c r="C677" s="119"/>
      <c r="D677" s="104"/>
      <c r="E677" s="103"/>
      <c r="F677" s="113"/>
      <c r="G677" s="103"/>
      <c r="H677" s="104"/>
      <c r="I677" s="105"/>
      <c r="J677" s="105"/>
      <c r="K677" s="104"/>
      <c r="L677" s="105"/>
      <c r="M677" s="105"/>
      <c r="N677" s="105"/>
      <c r="U677" s="31" t="s">
        <v>53</v>
      </c>
    </row>
    <row r="678" spans="1:22" ht="18" customHeight="1" x14ac:dyDescent="0.3">
      <c r="A678" s="115" t="s">
        <v>99</v>
      </c>
      <c r="B678" s="120"/>
      <c r="C678" s="121"/>
      <c r="D678" s="104"/>
      <c r="E678" s="103"/>
      <c r="F678" s="113"/>
      <c r="G678" s="103"/>
      <c r="H678" s="104"/>
      <c r="I678" s="105"/>
      <c r="J678" s="105"/>
      <c r="K678" s="104"/>
      <c r="L678" s="105"/>
      <c r="M678" s="105"/>
      <c r="N678" s="105"/>
      <c r="U678" s="31" t="s">
        <v>53</v>
      </c>
    </row>
    <row r="679" spans="1:22" s="137" customFormat="1" ht="18" customHeight="1" x14ac:dyDescent="0.3">
      <c r="A679" s="128">
        <v>1</v>
      </c>
      <c r="B679" s="143" t="s">
        <v>98</v>
      </c>
      <c r="C679" s="146"/>
      <c r="D679" s="128" t="s">
        <v>100</v>
      </c>
      <c r="E679" s="128"/>
      <c r="F679" s="130" t="s">
        <v>96</v>
      </c>
      <c r="G679" s="130" t="s">
        <v>26</v>
      </c>
      <c r="H679" s="131" t="s">
        <v>17</v>
      </c>
      <c r="I679" s="131"/>
      <c r="J679" s="138">
        <v>4.4156249999999994E-3</v>
      </c>
      <c r="K679" s="131"/>
      <c r="L679" s="131"/>
      <c r="M679" s="132"/>
      <c r="N679" s="132"/>
      <c r="O679" s="127">
        <v>1</v>
      </c>
      <c r="P679" s="133"/>
      <c r="Q679" s="127">
        <v>3</v>
      </c>
      <c r="R679" s="134">
        <f t="shared" ref="R679:R687" si="290">O679*P679*Q679</f>
        <v>0</v>
      </c>
      <c r="S679" s="24" t="s">
        <v>318</v>
      </c>
      <c r="T679" s="147" t="s">
        <v>98</v>
      </c>
      <c r="U679" s="136" t="s">
        <v>53</v>
      </c>
      <c r="V679" s="92">
        <f>O679*Q679</f>
        <v>3</v>
      </c>
    </row>
    <row r="680" spans="1:22" s="137" customFormat="1" ht="18" customHeight="1" x14ac:dyDescent="0.3">
      <c r="A680" s="128">
        <f t="shared" ref="A680:A687" si="291">A679+1</f>
        <v>2</v>
      </c>
      <c r="B680" s="143" t="s">
        <v>98</v>
      </c>
      <c r="C680" s="146"/>
      <c r="D680" s="128" t="s">
        <v>100</v>
      </c>
      <c r="E680" s="128"/>
      <c r="F680" s="130" t="s">
        <v>96</v>
      </c>
      <c r="G680" s="130" t="s">
        <v>27</v>
      </c>
      <c r="H680" s="131" t="s">
        <v>29</v>
      </c>
      <c r="I680" s="131"/>
      <c r="J680" s="132">
        <v>7.8500000000000011E-3</v>
      </c>
      <c r="K680" s="131"/>
      <c r="L680" s="131"/>
      <c r="M680" s="132"/>
      <c r="N680" s="132"/>
      <c r="O680" s="127">
        <v>1</v>
      </c>
      <c r="P680" s="133"/>
      <c r="Q680" s="127">
        <v>2</v>
      </c>
      <c r="R680" s="134">
        <f t="shared" si="290"/>
        <v>0</v>
      </c>
      <c r="S680" s="24" t="s">
        <v>318</v>
      </c>
      <c r="U680" s="136" t="s">
        <v>53</v>
      </c>
      <c r="V680" s="92">
        <f t="shared" ref="V680:V687" si="292">O680*Q680</f>
        <v>2</v>
      </c>
    </row>
    <row r="681" spans="1:22" s="137" customFormat="1" ht="18" customHeight="1" x14ac:dyDescent="0.3">
      <c r="A681" s="128">
        <f t="shared" si="291"/>
        <v>3</v>
      </c>
      <c r="B681" s="143" t="s">
        <v>98</v>
      </c>
      <c r="C681" s="146"/>
      <c r="D681" s="128" t="s">
        <v>100</v>
      </c>
      <c r="E681" s="128"/>
      <c r="F681" s="130" t="s">
        <v>96</v>
      </c>
      <c r="G681" s="130" t="s">
        <v>28</v>
      </c>
      <c r="H681" s="131"/>
      <c r="I681" s="131"/>
      <c r="J681" s="132"/>
      <c r="K681" s="131">
        <v>0.3</v>
      </c>
      <c r="L681" s="131">
        <v>0.7</v>
      </c>
      <c r="M681" s="132">
        <f t="shared" ref="M681:M684" si="293">K681*L681</f>
        <v>0.21</v>
      </c>
      <c r="N681" s="132">
        <f>M681-(J680*Q680)-(J679*Q679)</f>
        <v>0.18105312500000001</v>
      </c>
      <c r="O681" s="127">
        <v>1</v>
      </c>
      <c r="P681" s="133">
        <v>180</v>
      </c>
      <c r="Q681" s="127">
        <v>1</v>
      </c>
      <c r="R681" s="134">
        <v>0</v>
      </c>
      <c r="S681" s="24" t="s">
        <v>49</v>
      </c>
      <c r="T681" s="148"/>
      <c r="U681" s="136" t="s">
        <v>53</v>
      </c>
      <c r="V681" s="92">
        <f t="shared" si="292"/>
        <v>1</v>
      </c>
    </row>
    <row r="682" spans="1:22" s="137" customFormat="1" ht="18" customHeight="1" x14ac:dyDescent="0.3">
      <c r="A682" s="128">
        <f t="shared" si="291"/>
        <v>4</v>
      </c>
      <c r="B682" s="143" t="s">
        <v>98</v>
      </c>
      <c r="C682" s="146"/>
      <c r="D682" s="128" t="s">
        <v>100</v>
      </c>
      <c r="E682" s="128"/>
      <c r="F682" s="130" t="s">
        <v>96</v>
      </c>
      <c r="G682" s="130" t="s">
        <v>32</v>
      </c>
      <c r="H682" s="131"/>
      <c r="I682" s="131"/>
      <c r="J682" s="132"/>
      <c r="K682" s="131">
        <v>0.15</v>
      </c>
      <c r="L682" s="131">
        <v>0.2</v>
      </c>
      <c r="M682" s="132">
        <f t="shared" si="293"/>
        <v>0.03</v>
      </c>
      <c r="N682" s="132"/>
      <c r="O682" s="127">
        <v>1</v>
      </c>
      <c r="P682" s="133"/>
      <c r="Q682" s="127">
        <v>1</v>
      </c>
      <c r="R682" s="134">
        <f t="shared" si="290"/>
        <v>0</v>
      </c>
      <c r="S682" s="24" t="s">
        <v>49</v>
      </c>
      <c r="T682" s="148"/>
      <c r="U682" s="136" t="s">
        <v>53</v>
      </c>
      <c r="V682" s="92">
        <f t="shared" si="292"/>
        <v>1</v>
      </c>
    </row>
    <row r="683" spans="1:22" s="137" customFormat="1" ht="18" customHeight="1" x14ac:dyDescent="0.3">
      <c r="A683" s="128">
        <f t="shared" si="291"/>
        <v>5</v>
      </c>
      <c r="B683" s="143" t="s">
        <v>98</v>
      </c>
      <c r="C683" s="146"/>
      <c r="D683" s="128" t="s">
        <v>100</v>
      </c>
      <c r="E683" s="128"/>
      <c r="F683" s="130" t="s">
        <v>96</v>
      </c>
      <c r="G683" s="130" t="s">
        <v>27</v>
      </c>
      <c r="H683" s="131" t="s">
        <v>21</v>
      </c>
      <c r="I683" s="131"/>
      <c r="J683" s="132"/>
      <c r="K683" s="131" t="s">
        <v>59</v>
      </c>
      <c r="L683" s="131"/>
      <c r="M683" s="132"/>
      <c r="N683" s="132"/>
      <c r="O683" s="127">
        <v>1</v>
      </c>
      <c r="P683" s="133"/>
      <c r="Q683" s="127">
        <v>1</v>
      </c>
      <c r="R683" s="134">
        <f t="shared" si="290"/>
        <v>0</v>
      </c>
      <c r="S683" s="24" t="s">
        <v>318</v>
      </c>
      <c r="T683" s="148"/>
      <c r="U683" s="136" t="s">
        <v>53</v>
      </c>
      <c r="V683" s="92">
        <f t="shared" si="292"/>
        <v>1</v>
      </c>
    </row>
    <row r="684" spans="1:22" s="137" customFormat="1" ht="18" customHeight="1" x14ac:dyDescent="0.3">
      <c r="A684" s="128">
        <f t="shared" si="291"/>
        <v>6</v>
      </c>
      <c r="B684" s="143" t="s">
        <v>98</v>
      </c>
      <c r="C684" s="146"/>
      <c r="D684" s="128" t="s">
        <v>100</v>
      </c>
      <c r="E684" s="128"/>
      <c r="F684" s="130" t="s">
        <v>96</v>
      </c>
      <c r="G684" s="130" t="s">
        <v>15</v>
      </c>
      <c r="H684" s="131">
        <v>0.2</v>
      </c>
      <c r="I684" s="131">
        <v>0.2</v>
      </c>
      <c r="J684" s="132">
        <f t="shared" ref="J684" si="294">H684*I684</f>
        <v>4.0000000000000008E-2</v>
      </c>
      <c r="K684" s="131">
        <v>0.25</v>
      </c>
      <c r="L684" s="131">
        <v>0.25</v>
      </c>
      <c r="M684" s="132">
        <f t="shared" si="293"/>
        <v>6.25E-2</v>
      </c>
      <c r="N684" s="132"/>
      <c r="O684" s="127">
        <v>1</v>
      </c>
      <c r="P684" s="133"/>
      <c r="Q684" s="127">
        <v>1</v>
      </c>
      <c r="R684" s="134">
        <f t="shared" si="290"/>
        <v>0</v>
      </c>
      <c r="S684" s="24" t="s">
        <v>49</v>
      </c>
      <c r="T684" s="148"/>
      <c r="U684" s="136" t="s">
        <v>53</v>
      </c>
      <c r="V684" s="92">
        <f t="shared" si="292"/>
        <v>1</v>
      </c>
    </row>
    <row r="685" spans="1:22" s="137" customFormat="1" ht="18" customHeight="1" x14ac:dyDescent="0.3">
      <c r="A685" s="128">
        <f t="shared" si="291"/>
        <v>7</v>
      </c>
      <c r="B685" s="143" t="s">
        <v>98</v>
      </c>
      <c r="C685" s="146"/>
      <c r="D685" s="128" t="s">
        <v>100</v>
      </c>
      <c r="E685" s="128"/>
      <c r="F685" s="130" t="s">
        <v>96</v>
      </c>
      <c r="G685" s="130" t="s">
        <v>16</v>
      </c>
      <c r="H685" s="131" t="s">
        <v>17</v>
      </c>
      <c r="I685" s="131"/>
      <c r="J685" s="132"/>
      <c r="K685" s="131" t="s">
        <v>35</v>
      </c>
      <c r="L685" s="131"/>
      <c r="M685" s="132"/>
      <c r="N685" s="132"/>
      <c r="O685" s="127">
        <v>1</v>
      </c>
      <c r="P685" s="133"/>
      <c r="Q685" s="127">
        <v>2</v>
      </c>
      <c r="R685" s="134">
        <f t="shared" si="290"/>
        <v>0</v>
      </c>
      <c r="S685" s="24" t="s">
        <v>49</v>
      </c>
      <c r="T685" s="148"/>
      <c r="U685" s="136" t="s">
        <v>53</v>
      </c>
      <c r="V685" s="92">
        <f t="shared" si="292"/>
        <v>2</v>
      </c>
    </row>
    <row r="686" spans="1:22" s="137" customFormat="1" ht="18" customHeight="1" x14ac:dyDescent="0.3">
      <c r="A686" s="128">
        <f t="shared" si="291"/>
        <v>8</v>
      </c>
      <c r="B686" s="143" t="s">
        <v>98</v>
      </c>
      <c r="C686" s="146"/>
      <c r="D686" s="128" t="s">
        <v>100</v>
      </c>
      <c r="E686" s="128"/>
      <c r="F686" s="130" t="s">
        <v>96</v>
      </c>
      <c r="G686" s="130" t="s">
        <v>18</v>
      </c>
      <c r="H686" s="131" t="s">
        <v>13</v>
      </c>
      <c r="I686" s="131"/>
      <c r="J686" s="132"/>
      <c r="K686" s="131" t="s">
        <v>29</v>
      </c>
      <c r="L686" s="131"/>
      <c r="M686" s="132"/>
      <c r="N686" s="132"/>
      <c r="O686" s="127">
        <v>1</v>
      </c>
      <c r="P686" s="133"/>
      <c r="Q686" s="127">
        <v>1</v>
      </c>
      <c r="R686" s="134">
        <f t="shared" si="290"/>
        <v>0</v>
      </c>
      <c r="S686" s="24" t="s">
        <v>49</v>
      </c>
      <c r="T686" s="148"/>
      <c r="U686" s="136" t="s">
        <v>53</v>
      </c>
      <c r="V686" s="92">
        <f t="shared" si="292"/>
        <v>1</v>
      </c>
    </row>
    <row r="687" spans="1:22" s="137" customFormat="1" ht="18" customHeight="1" x14ac:dyDescent="0.3">
      <c r="A687" s="128">
        <f t="shared" si="291"/>
        <v>9</v>
      </c>
      <c r="B687" s="143" t="s">
        <v>98</v>
      </c>
      <c r="C687" s="146"/>
      <c r="D687" s="128" t="s">
        <v>100</v>
      </c>
      <c r="E687" s="128"/>
      <c r="F687" s="130" t="s">
        <v>96</v>
      </c>
      <c r="G687" s="130" t="s">
        <v>25</v>
      </c>
      <c r="H687" s="131" t="s">
        <v>33</v>
      </c>
      <c r="I687" s="131"/>
      <c r="J687" s="132"/>
      <c r="K687" s="131" t="s">
        <v>36</v>
      </c>
      <c r="L687" s="131"/>
      <c r="M687" s="132"/>
      <c r="N687" s="132"/>
      <c r="O687" s="127">
        <v>1</v>
      </c>
      <c r="P687" s="133"/>
      <c r="Q687" s="127">
        <v>2</v>
      </c>
      <c r="R687" s="134">
        <f t="shared" si="290"/>
        <v>0</v>
      </c>
      <c r="S687" s="24" t="s">
        <v>49</v>
      </c>
      <c r="T687" s="148"/>
      <c r="U687" s="136" t="s">
        <v>53</v>
      </c>
      <c r="V687" s="92">
        <f t="shared" si="292"/>
        <v>2</v>
      </c>
    </row>
    <row r="688" spans="1:22" ht="18" customHeight="1" x14ac:dyDescent="0.3">
      <c r="A688" s="105"/>
      <c r="B688" s="105"/>
      <c r="C688" s="119"/>
      <c r="D688" s="104"/>
      <c r="E688" s="103"/>
      <c r="F688" s="113"/>
      <c r="G688" s="103"/>
      <c r="H688" s="104"/>
      <c r="I688" s="105"/>
      <c r="J688" s="105"/>
      <c r="K688" s="104"/>
      <c r="L688" s="105"/>
      <c r="M688" s="105"/>
      <c r="N688" s="105"/>
      <c r="U688" s="31" t="s">
        <v>53</v>
      </c>
    </row>
    <row r="689" spans="1:22" ht="18" customHeight="1" x14ac:dyDescent="0.3">
      <c r="A689" s="115" t="s">
        <v>99</v>
      </c>
      <c r="B689" s="120"/>
      <c r="C689" s="121"/>
      <c r="D689" s="104"/>
      <c r="E689" s="103"/>
      <c r="F689" s="113"/>
      <c r="G689" s="103"/>
      <c r="H689" s="104"/>
      <c r="I689" s="105"/>
      <c r="J689" s="105"/>
      <c r="K689" s="104"/>
      <c r="L689" s="105"/>
      <c r="M689" s="105"/>
      <c r="N689" s="105"/>
      <c r="U689" s="31" t="s">
        <v>53</v>
      </c>
    </row>
    <row r="690" spans="1:22" s="137" customFormat="1" ht="18" customHeight="1" x14ac:dyDescent="0.3">
      <c r="A690" s="91">
        <v>1</v>
      </c>
      <c r="B690" s="117" t="s">
        <v>104</v>
      </c>
      <c r="C690" s="122">
        <v>1</v>
      </c>
      <c r="D690" s="91" t="s">
        <v>56</v>
      </c>
      <c r="E690" s="123" t="s">
        <v>315</v>
      </c>
      <c r="F690" s="101" t="s">
        <v>103</v>
      </c>
      <c r="G690" s="101" t="s">
        <v>26</v>
      </c>
      <c r="H690" s="102" t="s">
        <v>29</v>
      </c>
      <c r="I690" s="102"/>
      <c r="J690" s="75"/>
      <c r="K690" s="102" t="s">
        <v>21</v>
      </c>
      <c r="L690" s="102"/>
      <c r="M690" s="75"/>
      <c r="N690" s="75"/>
      <c r="O690" s="111">
        <v>1</v>
      </c>
      <c r="P690" s="139"/>
      <c r="Q690" s="111">
        <v>3</v>
      </c>
      <c r="R690" s="16">
        <f t="shared" ref="R690:R717" si="295">O690*P690*Q690</f>
        <v>0</v>
      </c>
      <c r="S690" s="24" t="s">
        <v>318</v>
      </c>
      <c r="T690" s="147" t="s">
        <v>104</v>
      </c>
      <c r="U690" s="136" t="s">
        <v>53</v>
      </c>
      <c r="V690" s="92">
        <f>O690*Q690</f>
        <v>3</v>
      </c>
    </row>
    <row r="691" spans="1:22" s="137" customFormat="1" ht="18" customHeight="1" x14ac:dyDescent="0.3">
      <c r="A691" s="91">
        <f t="shared" ref="A691:A717" si="296">A690+1</f>
        <v>2</v>
      </c>
      <c r="B691" s="117" t="s">
        <v>104</v>
      </c>
      <c r="C691" s="122">
        <v>2</v>
      </c>
      <c r="D691" s="91" t="s">
        <v>56</v>
      </c>
      <c r="E691" s="123" t="s">
        <v>315</v>
      </c>
      <c r="F691" s="101" t="s">
        <v>103</v>
      </c>
      <c r="G691" s="101" t="s">
        <v>18</v>
      </c>
      <c r="H691" s="102" t="s">
        <v>17</v>
      </c>
      <c r="I691" s="102"/>
      <c r="J691" s="75"/>
      <c r="K691" s="102" t="s">
        <v>35</v>
      </c>
      <c r="L691" s="102"/>
      <c r="M691" s="75"/>
      <c r="N691" s="75"/>
      <c r="O691" s="111">
        <v>1</v>
      </c>
      <c r="P691" s="139"/>
      <c r="Q691" s="111">
        <v>1</v>
      </c>
      <c r="R691" s="16">
        <f t="shared" si="295"/>
        <v>0</v>
      </c>
      <c r="S691" s="24" t="s">
        <v>49</v>
      </c>
      <c r="U691" s="136" t="s">
        <v>53</v>
      </c>
      <c r="V691" s="92">
        <f t="shared" ref="V691:V717" si="297">O691*Q691</f>
        <v>1</v>
      </c>
    </row>
    <row r="692" spans="1:22" s="137" customFormat="1" ht="18" customHeight="1" x14ac:dyDescent="0.3">
      <c r="A692" s="91">
        <f t="shared" si="296"/>
        <v>3</v>
      </c>
      <c r="B692" s="117" t="s">
        <v>104</v>
      </c>
      <c r="C692" s="122">
        <v>3</v>
      </c>
      <c r="D692" s="91" t="s">
        <v>56</v>
      </c>
      <c r="E692" s="123" t="s">
        <v>315</v>
      </c>
      <c r="F692" s="101" t="s">
        <v>103</v>
      </c>
      <c r="G692" s="101" t="s">
        <v>18</v>
      </c>
      <c r="H692" s="102" t="s">
        <v>17</v>
      </c>
      <c r="I692" s="102"/>
      <c r="J692" s="75"/>
      <c r="K692" s="102" t="s">
        <v>35</v>
      </c>
      <c r="L692" s="102"/>
      <c r="M692" s="75"/>
      <c r="N692" s="75"/>
      <c r="O692" s="111">
        <v>1</v>
      </c>
      <c r="P692" s="139"/>
      <c r="Q692" s="111">
        <v>1</v>
      </c>
      <c r="R692" s="16">
        <f t="shared" si="295"/>
        <v>0</v>
      </c>
      <c r="S692" s="24" t="s">
        <v>49</v>
      </c>
      <c r="T692" s="148"/>
      <c r="U692" s="136" t="s">
        <v>53</v>
      </c>
      <c r="V692" s="92">
        <f t="shared" si="297"/>
        <v>1</v>
      </c>
    </row>
    <row r="693" spans="1:22" s="137" customFormat="1" ht="18" customHeight="1" x14ac:dyDescent="0.3">
      <c r="A693" s="91">
        <f t="shared" si="296"/>
        <v>4</v>
      </c>
      <c r="B693" s="117" t="s">
        <v>104</v>
      </c>
      <c r="C693" s="122">
        <v>4</v>
      </c>
      <c r="D693" s="91" t="s">
        <v>56</v>
      </c>
      <c r="E693" s="123" t="s">
        <v>315</v>
      </c>
      <c r="F693" s="101" t="s">
        <v>103</v>
      </c>
      <c r="G693" s="101" t="s">
        <v>26</v>
      </c>
      <c r="H693" s="102" t="s">
        <v>29</v>
      </c>
      <c r="I693" s="102"/>
      <c r="J693" s="75"/>
      <c r="K693" s="102" t="s">
        <v>21</v>
      </c>
      <c r="L693" s="102"/>
      <c r="M693" s="75"/>
      <c r="N693" s="75"/>
      <c r="O693" s="111">
        <v>1</v>
      </c>
      <c r="P693" s="139"/>
      <c r="Q693" s="111">
        <v>3</v>
      </c>
      <c r="R693" s="16">
        <f t="shared" si="295"/>
        <v>0</v>
      </c>
      <c r="S693" s="24" t="s">
        <v>318</v>
      </c>
      <c r="T693" s="148"/>
      <c r="U693" s="136" t="s">
        <v>53</v>
      </c>
      <c r="V693" s="92">
        <f t="shared" si="297"/>
        <v>3</v>
      </c>
    </row>
    <row r="694" spans="1:22" s="137" customFormat="1" ht="18" customHeight="1" x14ac:dyDescent="0.3">
      <c r="A694" s="91">
        <f t="shared" si="296"/>
        <v>5</v>
      </c>
      <c r="B694" s="117" t="s">
        <v>104</v>
      </c>
      <c r="C694" s="122">
        <v>5</v>
      </c>
      <c r="D694" s="91" t="s">
        <v>56</v>
      </c>
      <c r="E694" s="123" t="s">
        <v>315</v>
      </c>
      <c r="F694" s="101" t="s">
        <v>103</v>
      </c>
      <c r="G694" s="101" t="s">
        <v>26</v>
      </c>
      <c r="H694" s="102" t="s">
        <v>29</v>
      </c>
      <c r="I694" s="102"/>
      <c r="J694" s="75"/>
      <c r="K694" s="102" t="s">
        <v>21</v>
      </c>
      <c r="L694" s="102"/>
      <c r="M694" s="75"/>
      <c r="N694" s="75"/>
      <c r="O694" s="111">
        <v>1</v>
      </c>
      <c r="P694" s="139"/>
      <c r="Q694" s="111">
        <v>3</v>
      </c>
      <c r="R694" s="16">
        <f t="shared" si="295"/>
        <v>0</v>
      </c>
      <c r="S694" s="24" t="s">
        <v>318</v>
      </c>
      <c r="T694" s="148"/>
      <c r="U694" s="136" t="s">
        <v>53</v>
      </c>
      <c r="V694" s="92">
        <f t="shared" si="297"/>
        <v>3</v>
      </c>
    </row>
    <row r="695" spans="1:22" s="137" customFormat="1" ht="18" customHeight="1" x14ac:dyDescent="0.3">
      <c r="A695" s="91">
        <f t="shared" si="296"/>
        <v>6</v>
      </c>
      <c r="B695" s="117" t="s">
        <v>104</v>
      </c>
      <c r="C695" s="122">
        <v>6</v>
      </c>
      <c r="D695" s="91" t="s">
        <v>56</v>
      </c>
      <c r="E695" s="123" t="s">
        <v>315</v>
      </c>
      <c r="F695" s="101" t="s">
        <v>103</v>
      </c>
      <c r="G695" s="101" t="s">
        <v>16</v>
      </c>
      <c r="H695" s="102" t="s">
        <v>17</v>
      </c>
      <c r="I695" s="102"/>
      <c r="J695" s="75"/>
      <c r="K695" s="102" t="s">
        <v>35</v>
      </c>
      <c r="L695" s="102"/>
      <c r="M695" s="75"/>
      <c r="N695" s="75"/>
      <c r="O695" s="111">
        <v>1</v>
      </c>
      <c r="P695" s="139"/>
      <c r="Q695" s="111">
        <v>2</v>
      </c>
      <c r="R695" s="16">
        <f t="shared" si="295"/>
        <v>0</v>
      </c>
      <c r="S695" s="24" t="s">
        <v>49</v>
      </c>
      <c r="T695" s="148"/>
      <c r="U695" s="136" t="s">
        <v>53</v>
      </c>
      <c r="V695" s="92">
        <f t="shared" si="297"/>
        <v>2</v>
      </c>
    </row>
    <row r="696" spans="1:22" s="137" customFormat="1" ht="18" customHeight="1" x14ac:dyDescent="0.3">
      <c r="A696" s="91">
        <f t="shared" si="296"/>
        <v>7</v>
      </c>
      <c r="B696" s="117" t="s">
        <v>104</v>
      </c>
      <c r="C696" s="122">
        <v>7</v>
      </c>
      <c r="D696" s="91" t="s">
        <v>56</v>
      </c>
      <c r="E696" s="123" t="s">
        <v>315</v>
      </c>
      <c r="F696" s="101" t="s">
        <v>103</v>
      </c>
      <c r="G696" s="101" t="s">
        <v>18</v>
      </c>
      <c r="H696" s="102" t="s">
        <v>17</v>
      </c>
      <c r="I696" s="102"/>
      <c r="J696" s="75"/>
      <c r="K696" s="102" t="s">
        <v>35</v>
      </c>
      <c r="L696" s="102"/>
      <c r="M696" s="75"/>
      <c r="N696" s="75"/>
      <c r="O696" s="111">
        <v>1</v>
      </c>
      <c r="P696" s="139"/>
      <c r="Q696" s="111">
        <v>1</v>
      </c>
      <c r="R696" s="16">
        <f t="shared" si="295"/>
        <v>0</v>
      </c>
      <c r="S696" s="24" t="s">
        <v>49</v>
      </c>
      <c r="T696" s="148"/>
      <c r="U696" s="136" t="s">
        <v>53</v>
      </c>
      <c r="V696" s="92">
        <f t="shared" si="297"/>
        <v>1</v>
      </c>
    </row>
    <row r="697" spans="1:22" s="137" customFormat="1" ht="18" customHeight="1" x14ac:dyDescent="0.3">
      <c r="A697" s="91">
        <f t="shared" si="296"/>
        <v>8</v>
      </c>
      <c r="B697" s="117" t="s">
        <v>104</v>
      </c>
      <c r="C697" s="122">
        <v>8</v>
      </c>
      <c r="D697" s="91" t="s">
        <v>56</v>
      </c>
      <c r="E697" s="123" t="s">
        <v>315</v>
      </c>
      <c r="F697" s="101" t="s">
        <v>103</v>
      </c>
      <c r="G697" s="101" t="s">
        <v>16</v>
      </c>
      <c r="H697" s="102" t="s">
        <v>17</v>
      </c>
      <c r="I697" s="102"/>
      <c r="J697" s="75"/>
      <c r="K697" s="102" t="s">
        <v>35</v>
      </c>
      <c r="L697" s="102"/>
      <c r="M697" s="75"/>
      <c r="N697" s="75"/>
      <c r="O697" s="111">
        <v>1</v>
      </c>
      <c r="P697" s="139"/>
      <c r="Q697" s="111">
        <v>2</v>
      </c>
      <c r="R697" s="16">
        <f t="shared" si="295"/>
        <v>0</v>
      </c>
      <c r="S697" s="24" t="s">
        <v>49</v>
      </c>
      <c r="T697" s="148"/>
      <c r="U697" s="136" t="s">
        <v>53</v>
      </c>
      <c r="V697" s="92">
        <f t="shared" si="297"/>
        <v>2</v>
      </c>
    </row>
    <row r="698" spans="1:22" s="137" customFormat="1" ht="18" customHeight="1" x14ac:dyDescent="0.3">
      <c r="A698" s="91">
        <f t="shared" si="296"/>
        <v>9</v>
      </c>
      <c r="B698" s="117" t="s">
        <v>104</v>
      </c>
      <c r="C698" s="122">
        <v>9</v>
      </c>
      <c r="D698" s="91" t="s">
        <v>56</v>
      </c>
      <c r="E698" s="123" t="s">
        <v>315</v>
      </c>
      <c r="F698" s="101" t="s">
        <v>103</v>
      </c>
      <c r="G698" s="101" t="s">
        <v>18</v>
      </c>
      <c r="H698" s="102" t="s">
        <v>17</v>
      </c>
      <c r="I698" s="102"/>
      <c r="J698" s="75"/>
      <c r="K698" s="102" t="s">
        <v>35</v>
      </c>
      <c r="L698" s="102"/>
      <c r="M698" s="75"/>
      <c r="N698" s="75"/>
      <c r="O698" s="111">
        <v>1</v>
      </c>
      <c r="P698" s="139"/>
      <c r="Q698" s="111">
        <v>1</v>
      </c>
      <c r="R698" s="16">
        <f t="shared" si="295"/>
        <v>0</v>
      </c>
      <c r="S698" s="24" t="s">
        <v>49</v>
      </c>
      <c r="T698" s="148"/>
      <c r="U698" s="136" t="s">
        <v>53</v>
      </c>
      <c r="V698" s="92">
        <f t="shared" si="297"/>
        <v>1</v>
      </c>
    </row>
    <row r="699" spans="1:22" s="137" customFormat="1" ht="18" customHeight="1" x14ac:dyDescent="0.3">
      <c r="A699" s="91">
        <f t="shared" si="296"/>
        <v>10</v>
      </c>
      <c r="B699" s="117" t="s">
        <v>104</v>
      </c>
      <c r="C699" s="122">
        <v>10</v>
      </c>
      <c r="D699" s="91" t="s">
        <v>56</v>
      </c>
      <c r="E699" s="123" t="s">
        <v>315</v>
      </c>
      <c r="F699" s="101" t="s">
        <v>103</v>
      </c>
      <c r="G699" s="101" t="s">
        <v>16</v>
      </c>
      <c r="H699" s="102" t="s">
        <v>17</v>
      </c>
      <c r="I699" s="102"/>
      <c r="J699" s="75"/>
      <c r="K699" s="102" t="s">
        <v>35</v>
      </c>
      <c r="L699" s="102"/>
      <c r="M699" s="75"/>
      <c r="N699" s="75"/>
      <c r="O699" s="111">
        <v>1</v>
      </c>
      <c r="P699" s="139"/>
      <c r="Q699" s="111">
        <v>2</v>
      </c>
      <c r="R699" s="16">
        <f t="shared" si="295"/>
        <v>0</v>
      </c>
      <c r="S699" s="24" t="s">
        <v>49</v>
      </c>
      <c r="U699" s="136" t="s">
        <v>53</v>
      </c>
      <c r="V699" s="92">
        <f t="shared" si="297"/>
        <v>2</v>
      </c>
    </row>
    <row r="700" spans="1:22" s="137" customFormat="1" ht="18" customHeight="1" x14ac:dyDescent="0.3">
      <c r="A700" s="91">
        <f t="shared" si="296"/>
        <v>11</v>
      </c>
      <c r="B700" s="117" t="s">
        <v>104</v>
      </c>
      <c r="C700" s="122">
        <v>11</v>
      </c>
      <c r="D700" s="91" t="s">
        <v>56</v>
      </c>
      <c r="E700" s="123" t="s">
        <v>315</v>
      </c>
      <c r="F700" s="101" t="s">
        <v>103</v>
      </c>
      <c r="G700" s="101" t="s">
        <v>26</v>
      </c>
      <c r="H700" s="102" t="s">
        <v>29</v>
      </c>
      <c r="I700" s="102"/>
      <c r="J700" s="75"/>
      <c r="K700" s="102" t="s">
        <v>21</v>
      </c>
      <c r="L700" s="102"/>
      <c r="M700" s="75"/>
      <c r="N700" s="75"/>
      <c r="O700" s="111">
        <v>1</v>
      </c>
      <c r="P700" s="139"/>
      <c r="Q700" s="111">
        <v>3</v>
      </c>
      <c r="R700" s="16">
        <f t="shared" si="295"/>
        <v>0</v>
      </c>
      <c r="S700" s="24" t="s">
        <v>318</v>
      </c>
      <c r="T700" s="148"/>
      <c r="U700" s="136" t="s">
        <v>53</v>
      </c>
      <c r="V700" s="92">
        <f t="shared" si="297"/>
        <v>3</v>
      </c>
    </row>
    <row r="701" spans="1:22" s="137" customFormat="1" ht="18" customHeight="1" x14ac:dyDescent="0.3">
      <c r="A701" s="91">
        <f t="shared" si="296"/>
        <v>12</v>
      </c>
      <c r="B701" s="117" t="s">
        <v>104</v>
      </c>
      <c r="C701" s="122">
        <v>12</v>
      </c>
      <c r="D701" s="91" t="s">
        <v>56</v>
      </c>
      <c r="E701" s="123" t="s">
        <v>315</v>
      </c>
      <c r="F701" s="101" t="s">
        <v>103</v>
      </c>
      <c r="G701" s="101" t="s">
        <v>18</v>
      </c>
      <c r="H701" s="102" t="s">
        <v>17</v>
      </c>
      <c r="I701" s="102"/>
      <c r="J701" s="75"/>
      <c r="K701" s="102" t="s">
        <v>35</v>
      </c>
      <c r="L701" s="102"/>
      <c r="M701" s="75"/>
      <c r="N701" s="75"/>
      <c r="O701" s="111">
        <v>1</v>
      </c>
      <c r="P701" s="139"/>
      <c r="Q701" s="111">
        <v>1</v>
      </c>
      <c r="R701" s="16">
        <f t="shared" si="295"/>
        <v>0</v>
      </c>
      <c r="S701" s="24" t="s">
        <v>49</v>
      </c>
      <c r="T701" s="148"/>
      <c r="U701" s="136" t="s">
        <v>53</v>
      </c>
      <c r="V701" s="92">
        <f t="shared" si="297"/>
        <v>1</v>
      </c>
    </row>
    <row r="702" spans="1:22" s="137" customFormat="1" ht="18" customHeight="1" x14ac:dyDescent="0.3">
      <c r="A702" s="91">
        <f t="shared" si="296"/>
        <v>13</v>
      </c>
      <c r="B702" s="117" t="s">
        <v>104</v>
      </c>
      <c r="C702" s="122">
        <v>13</v>
      </c>
      <c r="D702" s="91" t="s">
        <v>56</v>
      </c>
      <c r="E702" s="123" t="s">
        <v>315</v>
      </c>
      <c r="F702" s="101" t="s">
        <v>103</v>
      </c>
      <c r="G702" s="101" t="s">
        <v>26</v>
      </c>
      <c r="H702" s="102" t="s">
        <v>29</v>
      </c>
      <c r="I702" s="102"/>
      <c r="J702" s="75">
        <v>7.8500000000000011E-3</v>
      </c>
      <c r="K702" s="102"/>
      <c r="L702" s="102"/>
      <c r="M702" s="75"/>
      <c r="N702" s="75"/>
      <c r="O702" s="111">
        <v>1</v>
      </c>
      <c r="P702" s="139"/>
      <c r="Q702" s="111">
        <v>3</v>
      </c>
      <c r="R702" s="16">
        <f t="shared" si="295"/>
        <v>0</v>
      </c>
      <c r="S702" s="24" t="s">
        <v>318</v>
      </c>
      <c r="T702" s="148"/>
      <c r="U702" s="136" t="s">
        <v>53</v>
      </c>
      <c r="V702" s="92">
        <f t="shared" si="297"/>
        <v>3</v>
      </c>
    </row>
    <row r="703" spans="1:22" s="137" customFormat="1" ht="18" customHeight="1" x14ac:dyDescent="0.3">
      <c r="A703" s="91">
        <f t="shared" si="296"/>
        <v>14</v>
      </c>
      <c r="B703" s="117" t="s">
        <v>104</v>
      </c>
      <c r="C703" s="122">
        <v>13</v>
      </c>
      <c r="D703" s="91" t="s">
        <v>56</v>
      </c>
      <c r="E703" s="123" t="s">
        <v>315</v>
      </c>
      <c r="F703" s="101" t="s">
        <v>103</v>
      </c>
      <c r="G703" s="101" t="s">
        <v>28</v>
      </c>
      <c r="H703" s="102"/>
      <c r="I703" s="102"/>
      <c r="J703" s="75"/>
      <c r="K703" s="102">
        <v>0.1</v>
      </c>
      <c r="L703" s="102">
        <v>1.7</v>
      </c>
      <c r="M703" s="75">
        <f t="shared" ref="M703" si="298">K703*L703</f>
        <v>0.17</v>
      </c>
      <c r="N703" s="75">
        <f>M703-(J702*Q702)</f>
        <v>0.14645000000000002</v>
      </c>
      <c r="O703" s="111">
        <v>1</v>
      </c>
      <c r="P703" s="139">
        <v>150</v>
      </c>
      <c r="Q703" s="111">
        <v>1</v>
      </c>
      <c r="R703" s="16">
        <f t="shared" si="295"/>
        <v>150</v>
      </c>
      <c r="S703" s="24" t="s">
        <v>49</v>
      </c>
      <c r="T703" s="148"/>
      <c r="U703" s="136" t="s">
        <v>53</v>
      </c>
      <c r="V703" s="92">
        <f t="shared" si="297"/>
        <v>1</v>
      </c>
    </row>
    <row r="704" spans="1:22" s="137" customFormat="1" ht="18" customHeight="1" x14ac:dyDescent="0.3">
      <c r="A704" s="91">
        <f t="shared" si="296"/>
        <v>15</v>
      </c>
      <c r="B704" s="117" t="s">
        <v>104</v>
      </c>
      <c r="C704" s="122">
        <v>14</v>
      </c>
      <c r="D704" s="91" t="s">
        <v>56</v>
      </c>
      <c r="E704" s="123" t="s">
        <v>315</v>
      </c>
      <c r="F704" s="101" t="s">
        <v>103</v>
      </c>
      <c r="G704" s="101" t="s">
        <v>15</v>
      </c>
      <c r="H704" s="102">
        <v>0.3</v>
      </c>
      <c r="I704" s="102">
        <v>0.3</v>
      </c>
      <c r="J704" s="75">
        <f t="shared" ref="J704" si="299">H704*I704</f>
        <v>0.09</v>
      </c>
      <c r="K704" s="102"/>
      <c r="L704" s="102"/>
      <c r="M704" s="75"/>
      <c r="N704" s="75"/>
      <c r="O704" s="111">
        <v>1</v>
      </c>
      <c r="P704" s="139"/>
      <c r="Q704" s="111">
        <v>1</v>
      </c>
      <c r="R704" s="16">
        <f t="shared" si="295"/>
        <v>0</v>
      </c>
      <c r="S704" s="24" t="s">
        <v>49</v>
      </c>
      <c r="T704" s="148"/>
      <c r="U704" s="136" t="s">
        <v>53</v>
      </c>
      <c r="V704" s="92">
        <f t="shared" si="297"/>
        <v>1</v>
      </c>
    </row>
    <row r="705" spans="1:22" s="137" customFormat="1" ht="18" customHeight="1" x14ac:dyDescent="0.3">
      <c r="A705" s="91">
        <f t="shared" si="296"/>
        <v>16</v>
      </c>
      <c r="B705" s="117" t="s">
        <v>104</v>
      </c>
      <c r="C705" s="122">
        <v>15</v>
      </c>
      <c r="D705" s="91" t="s">
        <v>56</v>
      </c>
      <c r="E705" s="123" t="s">
        <v>315</v>
      </c>
      <c r="F705" s="101" t="s">
        <v>103</v>
      </c>
      <c r="G705" s="101" t="s">
        <v>25</v>
      </c>
      <c r="H705" s="102" t="s">
        <v>19</v>
      </c>
      <c r="I705" s="102"/>
      <c r="J705" s="77">
        <v>4.9062500000000007E-4</v>
      </c>
      <c r="K705" s="102"/>
      <c r="L705" s="102"/>
      <c r="M705" s="75"/>
      <c r="N705" s="75"/>
      <c r="O705" s="111">
        <v>1</v>
      </c>
      <c r="P705" s="139"/>
      <c r="Q705" s="111">
        <v>5</v>
      </c>
      <c r="R705" s="16">
        <f t="shared" si="295"/>
        <v>0</v>
      </c>
      <c r="S705" s="24" t="s">
        <v>49</v>
      </c>
      <c r="T705" s="148"/>
      <c r="U705" s="136" t="s">
        <v>53</v>
      </c>
      <c r="V705" s="92">
        <f t="shared" si="297"/>
        <v>5</v>
      </c>
    </row>
    <row r="706" spans="1:22" s="137" customFormat="1" ht="18" customHeight="1" x14ac:dyDescent="0.3">
      <c r="A706" s="91">
        <f t="shared" si="296"/>
        <v>17</v>
      </c>
      <c r="B706" s="117" t="s">
        <v>104</v>
      </c>
      <c r="C706" s="122">
        <v>15</v>
      </c>
      <c r="D706" s="91" t="s">
        <v>56</v>
      </c>
      <c r="E706" s="123" t="s">
        <v>315</v>
      </c>
      <c r="F706" s="101" t="s">
        <v>103</v>
      </c>
      <c r="G706" s="101" t="s">
        <v>28</v>
      </c>
      <c r="H706" s="102"/>
      <c r="I706" s="102"/>
      <c r="J706" s="75"/>
      <c r="K706" s="102">
        <v>0.4</v>
      </c>
      <c r="L706" s="102">
        <v>0.8</v>
      </c>
      <c r="M706" s="75">
        <f t="shared" ref="M706" si="300">K706*L706</f>
        <v>0.32000000000000006</v>
      </c>
      <c r="N706" s="75">
        <f>M706-(J705*Q705)-(J704*Q704)</f>
        <v>0.22754687500000007</v>
      </c>
      <c r="O706" s="111">
        <v>1</v>
      </c>
      <c r="P706" s="139">
        <v>180</v>
      </c>
      <c r="Q706" s="111">
        <v>1</v>
      </c>
      <c r="R706" s="16">
        <f t="shared" si="295"/>
        <v>180</v>
      </c>
      <c r="S706" s="24" t="s">
        <v>49</v>
      </c>
      <c r="T706" s="148"/>
      <c r="U706" s="136" t="s">
        <v>53</v>
      </c>
      <c r="V706" s="92">
        <f t="shared" si="297"/>
        <v>1</v>
      </c>
    </row>
    <row r="707" spans="1:22" s="137" customFormat="1" ht="18" customHeight="1" x14ac:dyDescent="0.3">
      <c r="A707" s="91">
        <f t="shared" si="296"/>
        <v>18</v>
      </c>
      <c r="B707" s="117" t="s">
        <v>104</v>
      </c>
      <c r="C707" s="122">
        <v>16</v>
      </c>
      <c r="D707" s="91" t="s">
        <v>56</v>
      </c>
      <c r="E707" s="123" t="s">
        <v>315</v>
      </c>
      <c r="F707" s="101" t="s">
        <v>103</v>
      </c>
      <c r="G707" s="101" t="s">
        <v>25</v>
      </c>
      <c r="H707" s="102" t="s">
        <v>19</v>
      </c>
      <c r="I707" s="102"/>
      <c r="J707" s="77">
        <v>4.9062500000000007E-4</v>
      </c>
      <c r="K707" s="102"/>
      <c r="L707" s="102"/>
      <c r="M707" s="75"/>
      <c r="N707" s="75"/>
      <c r="O707" s="111">
        <v>1</v>
      </c>
      <c r="P707" s="139"/>
      <c r="Q707" s="111">
        <v>3</v>
      </c>
      <c r="R707" s="16">
        <f t="shared" si="295"/>
        <v>0</v>
      </c>
      <c r="S707" s="24" t="s">
        <v>49</v>
      </c>
      <c r="U707" s="136" t="s">
        <v>53</v>
      </c>
      <c r="V707" s="92">
        <f t="shared" si="297"/>
        <v>3</v>
      </c>
    </row>
    <row r="708" spans="1:22" s="137" customFormat="1" ht="18" customHeight="1" x14ac:dyDescent="0.3">
      <c r="A708" s="91">
        <f t="shared" si="296"/>
        <v>19</v>
      </c>
      <c r="B708" s="117" t="s">
        <v>104</v>
      </c>
      <c r="C708" s="122">
        <v>17</v>
      </c>
      <c r="D708" s="91" t="s">
        <v>56</v>
      </c>
      <c r="E708" s="123" t="s">
        <v>315</v>
      </c>
      <c r="F708" s="101" t="s">
        <v>103</v>
      </c>
      <c r="G708" s="101" t="s">
        <v>15</v>
      </c>
      <c r="H708" s="102">
        <v>0.3</v>
      </c>
      <c r="I708" s="102">
        <v>0.3</v>
      </c>
      <c r="J708" s="75">
        <f t="shared" ref="J708" si="301">H708*I708</f>
        <v>0.09</v>
      </c>
      <c r="K708" s="102"/>
      <c r="L708" s="102"/>
      <c r="M708" s="75"/>
      <c r="N708" s="75"/>
      <c r="O708" s="111">
        <v>1</v>
      </c>
      <c r="P708" s="139"/>
      <c r="Q708" s="111">
        <v>1</v>
      </c>
      <c r="R708" s="16">
        <f t="shared" si="295"/>
        <v>0</v>
      </c>
      <c r="S708" s="24" t="s">
        <v>49</v>
      </c>
      <c r="T708" s="148"/>
      <c r="U708" s="136" t="s">
        <v>53</v>
      </c>
      <c r="V708" s="92">
        <f t="shared" si="297"/>
        <v>1</v>
      </c>
    </row>
    <row r="709" spans="1:22" s="137" customFormat="1" ht="18" customHeight="1" x14ac:dyDescent="0.3">
      <c r="A709" s="91">
        <f t="shared" si="296"/>
        <v>20</v>
      </c>
      <c r="B709" s="117" t="s">
        <v>104</v>
      </c>
      <c r="C709" s="122">
        <v>17</v>
      </c>
      <c r="D709" s="91" t="s">
        <v>56</v>
      </c>
      <c r="E709" s="123" t="s">
        <v>315</v>
      </c>
      <c r="F709" s="101" t="s">
        <v>103</v>
      </c>
      <c r="G709" s="101" t="s">
        <v>28</v>
      </c>
      <c r="H709" s="102"/>
      <c r="I709" s="102"/>
      <c r="J709" s="75"/>
      <c r="K709" s="102">
        <v>0.7</v>
      </c>
      <c r="L709" s="102">
        <v>1</v>
      </c>
      <c r="M709" s="75">
        <f t="shared" ref="M709" si="302">K709*L709</f>
        <v>0.7</v>
      </c>
      <c r="N709" s="75">
        <f>M709-(J708*Q708)-(J707*Q707)</f>
        <v>0.60852812499999998</v>
      </c>
      <c r="O709" s="111">
        <v>1</v>
      </c>
      <c r="P709" s="139">
        <v>340</v>
      </c>
      <c r="Q709" s="111">
        <v>1</v>
      </c>
      <c r="R709" s="16">
        <f t="shared" si="295"/>
        <v>340</v>
      </c>
      <c r="S709" s="24" t="s">
        <v>49</v>
      </c>
      <c r="T709" s="148"/>
      <c r="U709" s="136" t="s">
        <v>53</v>
      </c>
      <c r="V709" s="92">
        <f t="shared" si="297"/>
        <v>1</v>
      </c>
    </row>
    <row r="710" spans="1:22" s="137" customFormat="1" ht="18" customHeight="1" x14ac:dyDescent="0.3">
      <c r="A710" s="91">
        <f t="shared" si="296"/>
        <v>21</v>
      </c>
      <c r="B710" s="117" t="s">
        <v>104</v>
      </c>
      <c r="C710" s="122">
        <v>18</v>
      </c>
      <c r="D710" s="91" t="s">
        <v>56</v>
      </c>
      <c r="E710" s="123" t="s">
        <v>315</v>
      </c>
      <c r="F710" s="101" t="s">
        <v>103</v>
      </c>
      <c r="G710" s="101" t="s">
        <v>16</v>
      </c>
      <c r="H710" s="102" t="s">
        <v>17</v>
      </c>
      <c r="I710" s="102"/>
      <c r="J710" s="75"/>
      <c r="K710" s="102" t="s">
        <v>35</v>
      </c>
      <c r="L710" s="102"/>
      <c r="M710" s="75"/>
      <c r="N710" s="75"/>
      <c r="O710" s="111">
        <v>1</v>
      </c>
      <c r="P710" s="139"/>
      <c r="Q710" s="111">
        <v>2</v>
      </c>
      <c r="R710" s="16">
        <f t="shared" si="295"/>
        <v>0</v>
      </c>
      <c r="S710" s="24" t="s">
        <v>49</v>
      </c>
      <c r="T710" s="148"/>
      <c r="U710" s="136" t="s">
        <v>53</v>
      </c>
      <c r="V710" s="92">
        <f t="shared" si="297"/>
        <v>2</v>
      </c>
    </row>
    <row r="711" spans="1:22" s="137" customFormat="1" ht="18" customHeight="1" x14ac:dyDescent="0.3">
      <c r="A711" s="91">
        <f t="shared" si="296"/>
        <v>22</v>
      </c>
      <c r="B711" s="117" t="s">
        <v>104</v>
      </c>
      <c r="C711" s="122">
        <v>19</v>
      </c>
      <c r="D711" s="91" t="s">
        <v>56</v>
      </c>
      <c r="E711" s="123" t="s">
        <v>315</v>
      </c>
      <c r="F711" s="101" t="s">
        <v>103</v>
      </c>
      <c r="G711" s="101" t="s">
        <v>31</v>
      </c>
      <c r="H711" s="102" t="s">
        <v>17</v>
      </c>
      <c r="I711" s="102"/>
      <c r="J711" s="75"/>
      <c r="K711" s="102" t="s">
        <v>35</v>
      </c>
      <c r="L711" s="102"/>
      <c r="M711" s="75"/>
      <c r="N711" s="75"/>
      <c r="O711" s="111">
        <v>1</v>
      </c>
      <c r="P711" s="139"/>
      <c r="Q711" s="111">
        <v>1</v>
      </c>
      <c r="R711" s="16">
        <f t="shared" si="295"/>
        <v>0</v>
      </c>
      <c r="S711" s="24" t="s">
        <v>318</v>
      </c>
      <c r="T711" s="148"/>
      <c r="U711" s="136" t="s">
        <v>53</v>
      </c>
      <c r="V711" s="92">
        <f t="shared" si="297"/>
        <v>1</v>
      </c>
    </row>
    <row r="712" spans="1:22" s="137" customFormat="1" ht="18" customHeight="1" x14ac:dyDescent="0.3">
      <c r="A712" s="91">
        <f t="shared" si="296"/>
        <v>23</v>
      </c>
      <c r="B712" s="117" t="s">
        <v>104</v>
      </c>
      <c r="C712" s="122">
        <v>20</v>
      </c>
      <c r="D712" s="91" t="s">
        <v>56</v>
      </c>
      <c r="E712" s="123" t="s">
        <v>315</v>
      </c>
      <c r="F712" s="101" t="s">
        <v>103</v>
      </c>
      <c r="G712" s="101" t="s">
        <v>26</v>
      </c>
      <c r="H712" s="102" t="s">
        <v>29</v>
      </c>
      <c r="I712" s="102"/>
      <c r="J712" s="75"/>
      <c r="K712" s="102" t="s">
        <v>21</v>
      </c>
      <c r="L712" s="102"/>
      <c r="M712" s="75"/>
      <c r="N712" s="75"/>
      <c r="O712" s="111">
        <v>2</v>
      </c>
      <c r="P712" s="139"/>
      <c r="Q712" s="111">
        <v>3</v>
      </c>
      <c r="R712" s="16">
        <f t="shared" si="295"/>
        <v>0</v>
      </c>
      <c r="S712" s="24" t="s">
        <v>318</v>
      </c>
      <c r="T712" s="148"/>
      <c r="U712" s="136" t="s">
        <v>53</v>
      </c>
      <c r="V712" s="92">
        <f t="shared" si="297"/>
        <v>6</v>
      </c>
    </row>
    <row r="713" spans="1:22" s="137" customFormat="1" ht="18" customHeight="1" x14ac:dyDescent="0.3">
      <c r="A713" s="91">
        <f t="shared" si="296"/>
        <v>24</v>
      </c>
      <c r="B713" s="117" t="s">
        <v>104</v>
      </c>
      <c r="C713" s="122">
        <v>21</v>
      </c>
      <c r="D713" s="91" t="s">
        <v>56</v>
      </c>
      <c r="E713" s="123" t="s">
        <v>315</v>
      </c>
      <c r="F713" s="101" t="s">
        <v>103</v>
      </c>
      <c r="G713" s="101" t="s">
        <v>18</v>
      </c>
      <c r="H713" s="102" t="s">
        <v>19</v>
      </c>
      <c r="I713" s="102"/>
      <c r="J713" s="75"/>
      <c r="K713" s="102" t="s">
        <v>17</v>
      </c>
      <c r="L713" s="102"/>
      <c r="M713" s="75"/>
      <c r="N713" s="75"/>
      <c r="O713" s="111">
        <v>2</v>
      </c>
      <c r="P713" s="139"/>
      <c r="Q713" s="111">
        <v>3</v>
      </c>
      <c r="R713" s="16">
        <f t="shared" si="295"/>
        <v>0</v>
      </c>
      <c r="S713" s="24" t="s">
        <v>49</v>
      </c>
      <c r="T713" s="148"/>
      <c r="U713" s="136" t="s">
        <v>53</v>
      </c>
      <c r="V713" s="92">
        <f t="shared" si="297"/>
        <v>6</v>
      </c>
    </row>
    <row r="714" spans="1:22" s="137" customFormat="1" ht="18" customHeight="1" x14ac:dyDescent="0.3">
      <c r="A714" s="91">
        <f t="shared" si="296"/>
        <v>25</v>
      </c>
      <c r="B714" s="117" t="s">
        <v>104</v>
      </c>
      <c r="C714" s="122">
        <v>22</v>
      </c>
      <c r="D714" s="91" t="s">
        <v>56</v>
      </c>
      <c r="E714" s="123" t="s">
        <v>315</v>
      </c>
      <c r="F714" s="101" t="s">
        <v>103</v>
      </c>
      <c r="G714" s="101" t="s">
        <v>18</v>
      </c>
      <c r="H714" s="102" t="s">
        <v>29</v>
      </c>
      <c r="I714" s="102"/>
      <c r="J714" s="75"/>
      <c r="K714" s="102" t="s">
        <v>21</v>
      </c>
      <c r="L714" s="102"/>
      <c r="M714" s="75"/>
      <c r="N714" s="75"/>
      <c r="O714" s="111">
        <v>2</v>
      </c>
      <c r="P714" s="139"/>
      <c r="Q714" s="111">
        <v>1</v>
      </c>
      <c r="R714" s="16">
        <f t="shared" si="295"/>
        <v>0</v>
      </c>
      <c r="S714" s="24" t="s">
        <v>49</v>
      </c>
      <c r="T714" s="148"/>
      <c r="U714" s="136" t="s">
        <v>53</v>
      </c>
      <c r="V714" s="92">
        <f t="shared" si="297"/>
        <v>2</v>
      </c>
    </row>
    <row r="715" spans="1:22" s="137" customFormat="1" ht="18" customHeight="1" x14ac:dyDescent="0.3">
      <c r="A715" s="91">
        <f t="shared" si="296"/>
        <v>26</v>
      </c>
      <c r="B715" s="117" t="s">
        <v>104</v>
      </c>
      <c r="C715" s="122">
        <v>23</v>
      </c>
      <c r="D715" s="91" t="s">
        <v>56</v>
      </c>
      <c r="E715" s="123" t="s">
        <v>315</v>
      </c>
      <c r="F715" s="101" t="s">
        <v>103</v>
      </c>
      <c r="G715" s="101" t="s">
        <v>18</v>
      </c>
      <c r="H715" s="102" t="s">
        <v>19</v>
      </c>
      <c r="I715" s="102"/>
      <c r="J715" s="75"/>
      <c r="K715" s="102" t="s">
        <v>13</v>
      </c>
      <c r="L715" s="102"/>
      <c r="M715" s="75"/>
      <c r="N715" s="75"/>
      <c r="O715" s="111">
        <v>2</v>
      </c>
      <c r="P715" s="139"/>
      <c r="Q715" s="111">
        <v>1</v>
      </c>
      <c r="R715" s="16">
        <f t="shared" si="295"/>
        <v>0</v>
      </c>
      <c r="S715" s="24" t="s">
        <v>49</v>
      </c>
      <c r="U715" s="136" t="s">
        <v>53</v>
      </c>
      <c r="V715" s="92">
        <f t="shared" si="297"/>
        <v>2</v>
      </c>
    </row>
    <row r="716" spans="1:22" s="137" customFormat="1" ht="18" customHeight="1" x14ac:dyDescent="0.3">
      <c r="A716" s="91">
        <f t="shared" si="296"/>
        <v>27</v>
      </c>
      <c r="B716" s="117" t="s">
        <v>104</v>
      </c>
      <c r="C716" s="122">
        <v>24</v>
      </c>
      <c r="D716" s="91" t="s">
        <v>56</v>
      </c>
      <c r="E716" s="123" t="s">
        <v>315</v>
      </c>
      <c r="F716" s="101" t="s">
        <v>103</v>
      </c>
      <c r="G716" s="101" t="s">
        <v>26</v>
      </c>
      <c r="H716" s="102" t="s">
        <v>29</v>
      </c>
      <c r="I716" s="102"/>
      <c r="J716" s="75"/>
      <c r="K716" s="102" t="s">
        <v>21</v>
      </c>
      <c r="L716" s="102"/>
      <c r="M716" s="75"/>
      <c r="N716" s="75"/>
      <c r="O716" s="111">
        <v>1</v>
      </c>
      <c r="P716" s="139"/>
      <c r="Q716" s="111">
        <v>3</v>
      </c>
      <c r="R716" s="16">
        <f t="shared" si="295"/>
        <v>0</v>
      </c>
      <c r="S716" s="24" t="s">
        <v>318</v>
      </c>
      <c r="T716" s="148"/>
      <c r="U716" s="136" t="s">
        <v>53</v>
      </c>
      <c r="V716" s="92">
        <f t="shared" si="297"/>
        <v>3</v>
      </c>
    </row>
    <row r="717" spans="1:22" s="137" customFormat="1" ht="18" customHeight="1" x14ac:dyDescent="0.3">
      <c r="A717" s="91">
        <f t="shared" si="296"/>
        <v>28</v>
      </c>
      <c r="B717" s="117" t="s">
        <v>104</v>
      </c>
      <c r="C717" s="122">
        <v>25</v>
      </c>
      <c r="D717" s="91" t="s">
        <v>56</v>
      </c>
      <c r="E717" s="123" t="s">
        <v>315</v>
      </c>
      <c r="F717" s="101" t="s">
        <v>103</v>
      </c>
      <c r="G717" s="101" t="s">
        <v>18</v>
      </c>
      <c r="H717" s="102" t="s">
        <v>17</v>
      </c>
      <c r="I717" s="102"/>
      <c r="J717" s="75"/>
      <c r="K717" s="102" t="s">
        <v>35</v>
      </c>
      <c r="L717" s="102"/>
      <c r="M717" s="75"/>
      <c r="N717" s="75"/>
      <c r="O717" s="111">
        <v>1</v>
      </c>
      <c r="P717" s="139"/>
      <c r="Q717" s="111">
        <v>1</v>
      </c>
      <c r="R717" s="16">
        <f t="shared" si="295"/>
        <v>0</v>
      </c>
      <c r="S717" s="24" t="s">
        <v>49</v>
      </c>
      <c r="T717" s="148"/>
      <c r="U717" s="136" t="s">
        <v>53</v>
      </c>
      <c r="V717" s="92">
        <f t="shared" si="297"/>
        <v>1</v>
      </c>
    </row>
    <row r="718" spans="1:22" ht="18" customHeight="1" x14ac:dyDescent="0.3">
      <c r="A718" s="105"/>
      <c r="B718" s="105"/>
      <c r="C718" s="119"/>
      <c r="D718" s="104"/>
      <c r="E718" s="103"/>
      <c r="F718" s="113"/>
      <c r="G718" s="103"/>
      <c r="H718" s="104"/>
      <c r="I718" s="105"/>
      <c r="J718" s="105"/>
      <c r="K718" s="104"/>
      <c r="L718" s="105"/>
      <c r="M718" s="105"/>
      <c r="N718" s="105"/>
      <c r="U718" s="31" t="s">
        <v>53</v>
      </c>
    </row>
    <row r="719" spans="1:22" ht="18" customHeight="1" x14ac:dyDescent="0.3">
      <c r="A719" s="115" t="s">
        <v>99</v>
      </c>
      <c r="B719" s="120"/>
      <c r="C719" s="121"/>
      <c r="D719" s="104"/>
      <c r="E719" s="103"/>
      <c r="F719" s="113"/>
      <c r="G719" s="103"/>
      <c r="H719" s="104"/>
      <c r="I719" s="105"/>
      <c r="J719" s="105"/>
      <c r="K719" s="104"/>
      <c r="L719" s="105"/>
      <c r="M719" s="105"/>
      <c r="N719" s="105"/>
      <c r="U719" s="31" t="s">
        <v>53</v>
      </c>
    </row>
    <row r="720" spans="1:22" s="137" customFormat="1" ht="18" customHeight="1" x14ac:dyDescent="0.3">
      <c r="A720" s="91">
        <v>1</v>
      </c>
      <c r="B720" s="117" t="s">
        <v>105</v>
      </c>
      <c r="C720" s="122">
        <v>1</v>
      </c>
      <c r="D720" s="91" t="s">
        <v>57</v>
      </c>
      <c r="E720" s="123" t="s">
        <v>316</v>
      </c>
      <c r="F720" s="101" t="s">
        <v>103</v>
      </c>
      <c r="G720" s="101" t="s">
        <v>26</v>
      </c>
      <c r="H720" s="102" t="s">
        <v>29</v>
      </c>
      <c r="I720" s="102"/>
      <c r="J720" s="75"/>
      <c r="K720" s="102" t="s">
        <v>21</v>
      </c>
      <c r="L720" s="102"/>
      <c r="M720" s="75"/>
      <c r="N720" s="75"/>
      <c r="O720" s="111">
        <v>1</v>
      </c>
      <c r="P720" s="139"/>
      <c r="Q720" s="111">
        <v>3</v>
      </c>
      <c r="R720" s="16">
        <f t="shared" ref="R720:R738" si="303">O720*P720*Q720</f>
        <v>0</v>
      </c>
      <c r="S720" s="24" t="s">
        <v>318</v>
      </c>
      <c r="T720" s="147" t="s">
        <v>105</v>
      </c>
      <c r="U720" s="136" t="s">
        <v>53</v>
      </c>
      <c r="V720" s="92">
        <f>O720*Q720</f>
        <v>3</v>
      </c>
    </row>
    <row r="721" spans="1:22" s="137" customFormat="1" ht="18" customHeight="1" x14ac:dyDescent="0.3">
      <c r="A721" s="91">
        <f t="shared" ref="A721:A738" si="304">A720+1</f>
        <v>2</v>
      </c>
      <c r="B721" s="117" t="s">
        <v>105</v>
      </c>
      <c r="C721" s="122">
        <v>2</v>
      </c>
      <c r="D721" s="91" t="s">
        <v>57</v>
      </c>
      <c r="E721" s="123" t="s">
        <v>316</v>
      </c>
      <c r="F721" s="101" t="s">
        <v>103</v>
      </c>
      <c r="G721" s="101" t="s">
        <v>18</v>
      </c>
      <c r="H721" s="102" t="s">
        <v>17</v>
      </c>
      <c r="I721" s="102"/>
      <c r="J721" s="75"/>
      <c r="K721" s="102" t="s">
        <v>35</v>
      </c>
      <c r="L721" s="102"/>
      <c r="M721" s="75"/>
      <c r="N721" s="75"/>
      <c r="O721" s="111">
        <v>1</v>
      </c>
      <c r="P721" s="139"/>
      <c r="Q721" s="111">
        <v>1</v>
      </c>
      <c r="R721" s="16">
        <f t="shared" si="303"/>
        <v>0</v>
      </c>
      <c r="S721" s="24" t="s">
        <v>49</v>
      </c>
      <c r="U721" s="136" t="s">
        <v>53</v>
      </c>
      <c r="V721" s="92">
        <f t="shared" ref="V721:V738" si="305">O721*Q721</f>
        <v>1</v>
      </c>
    </row>
    <row r="722" spans="1:22" s="137" customFormat="1" ht="18" customHeight="1" x14ac:dyDescent="0.3">
      <c r="A722" s="91">
        <f t="shared" si="304"/>
        <v>3</v>
      </c>
      <c r="B722" s="117" t="s">
        <v>105</v>
      </c>
      <c r="C722" s="122">
        <v>3</v>
      </c>
      <c r="D722" s="91" t="s">
        <v>57</v>
      </c>
      <c r="E722" s="123" t="s">
        <v>316</v>
      </c>
      <c r="F722" s="101" t="s">
        <v>103</v>
      </c>
      <c r="G722" s="101" t="s">
        <v>26</v>
      </c>
      <c r="H722" s="102" t="s">
        <v>29</v>
      </c>
      <c r="I722" s="102"/>
      <c r="J722" s="75"/>
      <c r="K722" s="102" t="s">
        <v>21</v>
      </c>
      <c r="L722" s="102"/>
      <c r="M722" s="75"/>
      <c r="N722" s="75"/>
      <c r="O722" s="111">
        <v>1</v>
      </c>
      <c r="P722" s="139"/>
      <c r="Q722" s="111">
        <v>3</v>
      </c>
      <c r="R722" s="16">
        <f t="shared" si="303"/>
        <v>0</v>
      </c>
      <c r="S722" s="24" t="s">
        <v>318</v>
      </c>
      <c r="T722" s="148"/>
      <c r="U722" s="136" t="s">
        <v>53</v>
      </c>
      <c r="V722" s="92">
        <f t="shared" si="305"/>
        <v>3</v>
      </c>
    </row>
    <row r="723" spans="1:22" s="137" customFormat="1" ht="18" customHeight="1" x14ac:dyDescent="0.3">
      <c r="A723" s="91">
        <f t="shared" si="304"/>
        <v>4</v>
      </c>
      <c r="B723" s="117" t="s">
        <v>105</v>
      </c>
      <c r="C723" s="122">
        <v>4</v>
      </c>
      <c r="D723" s="91" t="s">
        <v>57</v>
      </c>
      <c r="E723" s="123" t="s">
        <v>316</v>
      </c>
      <c r="F723" s="101" t="s">
        <v>103</v>
      </c>
      <c r="G723" s="101" t="s">
        <v>18</v>
      </c>
      <c r="H723" s="102" t="s">
        <v>17</v>
      </c>
      <c r="I723" s="102"/>
      <c r="J723" s="75"/>
      <c r="K723" s="102" t="s">
        <v>35</v>
      </c>
      <c r="L723" s="102"/>
      <c r="M723" s="75"/>
      <c r="N723" s="75"/>
      <c r="O723" s="111">
        <v>1</v>
      </c>
      <c r="P723" s="139"/>
      <c r="Q723" s="111">
        <v>1</v>
      </c>
      <c r="R723" s="16">
        <f t="shared" si="303"/>
        <v>0</v>
      </c>
      <c r="S723" s="24" t="s">
        <v>49</v>
      </c>
      <c r="T723" s="148"/>
      <c r="U723" s="136" t="s">
        <v>53</v>
      </c>
      <c r="V723" s="92">
        <f t="shared" si="305"/>
        <v>1</v>
      </c>
    </row>
    <row r="724" spans="1:22" s="137" customFormat="1" ht="18" customHeight="1" x14ac:dyDescent="0.3">
      <c r="A724" s="91">
        <f t="shared" si="304"/>
        <v>5</v>
      </c>
      <c r="B724" s="117" t="s">
        <v>105</v>
      </c>
      <c r="C724" s="122">
        <v>5</v>
      </c>
      <c r="D724" s="91" t="s">
        <v>57</v>
      </c>
      <c r="E724" s="123" t="s">
        <v>316</v>
      </c>
      <c r="F724" s="101" t="s">
        <v>103</v>
      </c>
      <c r="G724" s="101" t="s">
        <v>16</v>
      </c>
      <c r="H724" s="102" t="s">
        <v>17</v>
      </c>
      <c r="I724" s="102"/>
      <c r="J724" s="75"/>
      <c r="K724" s="102" t="s">
        <v>35</v>
      </c>
      <c r="L724" s="102"/>
      <c r="M724" s="75"/>
      <c r="N724" s="75"/>
      <c r="O724" s="111">
        <v>1</v>
      </c>
      <c r="P724" s="139"/>
      <c r="Q724" s="111">
        <v>2</v>
      </c>
      <c r="R724" s="16">
        <f t="shared" si="303"/>
        <v>0</v>
      </c>
      <c r="S724" s="24" t="s">
        <v>49</v>
      </c>
      <c r="T724" s="148"/>
      <c r="U724" s="136" t="s">
        <v>53</v>
      </c>
      <c r="V724" s="92">
        <f t="shared" si="305"/>
        <v>2</v>
      </c>
    </row>
    <row r="725" spans="1:22" s="137" customFormat="1" ht="18" customHeight="1" x14ac:dyDescent="0.3">
      <c r="A725" s="91">
        <f t="shared" si="304"/>
        <v>6</v>
      </c>
      <c r="B725" s="117" t="s">
        <v>105</v>
      </c>
      <c r="C725" s="122">
        <v>6</v>
      </c>
      <c r="D725" s="91" t="s">
        <v>57</v>
      </c>
      <c r="E725" s="123" t="s">
        <v>316</v>
      </c>
      <c r="F725" s="101" t="s">
        <v>103</v>
      </c>
      <c r="G725" s="101" t="s">
        <v>16</v>
      </c>
      <c r="H725" s="102" t="s">
        <v>17</v>
      </c>
      <c r="I725" s="102"/>
      <c r="J725" s="75"/>
      <c r="K725" s="102" t="s">
        <v>35</v>
      </c>
      <c r="L725" s="102"/>
      <c r="M725" s="75"/>
      <c r="N725" s="75"/>
      <c r="O725" s="111">
        <v>1</v>
      </c>
      <c r="P725" s="139"/>
      <c r="Q725" s="111">
        <v>2</v>
      </c>
      <c r="R725" s="16">
        <f t="shared" si="303"/>
        <v>0</v>
      </c>
      <c r="S725" s="24" t="s">
        <v>49</v>
      </c>
      <c r="T725" s="148"/>
      <c r="U725" s="136" t="s">
        <v>53</v>
      </c>
      <c r="V725" s="92">
        <f t="shared" si="305"/>
        <v>2</v>
      </c>
    </row>
    <row r="726" spans="1:22" s="137" customFormat="1" ht="18" customHeight="1" x14ac:dyDescent="0.3">
      <c r="A726" s="91">
        <f t="shared" si="304"/>
        <v>7</v>
      </c>
      <c r="B726" s="117" t="s">
        <v>105</v>
      </c>
      <c r="C726" s="122">
        <v>7</v>
      </c>
      <c r="D726" s="91" t="s">
        <v>57</v>
      </c>
      <c r="E726" s="123" t="s">
        <v>316</v>
      </c>
      <c r="F726" s="101" t="s">
        <v>103</v>
      </c>
      <c r="G726" s="101" t="s">
        <v>16</v>
      </c>
      <c r="H726" s="102" t="s">
        <v>17</v>
      </c>
      <c r="I726" s="102"/>
      <c r="J726" s="75"/>
      <c r="K726" s="102" t="s">
        <v>35</v>
      </c>
      <c r="L726" s="102"/>
      <c r="M726" s="75"/>
      <c r="N726" s="75"/>
      <c r="O726" s="111">
        <v>1</v>
      </c>
      <c r="P726" s="139"/>
      <c r="Q726" s="111">
        <v>2</v>
      </c>
      <c r="R726" s="16">
        <f t="shared" si="303"/>
        <v>0</v>
      </c>
      <c r="S726" s="24" t="s">
        <v>49</v>
      </c>
      <c r="T726" s="148"/>
      <c r="U726" s="136" t="s">
        <v>53</v>
      </c>
      <c r="V726" s="92">
        <f t="shared" si="305"/>
        <v>2</v>
      </c>
    </row>
    <row r="727" spans="1:22" s="137" customFormat="1" ht="18" customHeight="1" x14ac:dyDescent="0.3">
      <c r="A727" s="91">
        <f t="shared" si="304"/>
        <v>8</v>
      </c>
      <c r="B727" s="117" t="s">
        <v>105</v>
      </c>
      <c r="C727" s="122">
        <v>8</v>
      </c>
      <c r="D727" s="91" t="s">
        <v>57</v>
      </c>
      <c r="E727" s="123" t="s">
        <v>316</v>
      </c>
      <c r="F727" s="101" t="s">
        <v>103</v>
      </c>
      <c r="G727" s="101" t="s">
        <v>26</v>
      </c>
      <c r="H727" s="102" t="s">
        <v>29</v>
      </c>
      <c r="I727" s="102"/>
      <c r="J727" s="75"/>
      <c r="K727" s="102" t="s">
        <v>21</v>
      </c>
      <c r="L727" s="102"/>
      <c r="M727" s="75"/>
      <c r="N727" s="75"/>
      <c r="O727" s="111">
        <v>1</v>
      </c>
      <c r="P727" s="139"/>
      <c r="Q727" s="111">
        <v>3</v>
      </c>
      <c r="R727" s="16">
        <f t="shared" si="303"/>
        <v>0</v>
      </c>
      <c r="S727" s="24" t="s">
        <v>318</v>
      </c>
      <c r="T727" s="148"/>
      <c r="U727" s="136" t="s">
        <v>53</v>
      </c>
      <c r="V727" s="92">
        <f t="shared" si="305"/>
        <v>3</v>
      </c>
    </row>
    <row r="728" spans="1:22" s="137" customFormat="1" ht="18" customHeight="1" x14ac:dyDescent="0.3">
      <c r="A728" s="91">
        <f t="shared" si="304"/>
        <v>9</v>
      </c>
      <c r="B728" s="117" t="s">
        <v>105</v>
      </c>
      <c r="C728" s="122">
        <v>9</v>
      </c>
      <c r="D728" s="91" t="s">
        <v>57</v>
      </c>
      <c r="E728" s="123" t="s">
        <v>316</v>
      </c>
      <c r="F728" s="101" t="s">
        <v>103</v>
      </c>
      <c r="G728" s="101" t="s">
        <v>18</v>
      </c>
      <c r="H728" s="102" t="s">
        <v>17</v>
      </c>
      <c r="I728" s="102"/>
      <c r="J728" s="75"/>
      <c r="K728" s="102" t="s">
        <v>35</v>
      </c>
      <c r="L728" s="102"/>
      <c r="M728" s="75"/>
      <c r="N728" s="75"/>
      <c r="O728" s="111">
        <v>1</v>
      </c>
      <c r="P728" s="139"/>
      <c r="Q728" s="111">
        <v>1</v>
      </c>
      <c r="R728" s="16">
        <f t="shared" si="303"/>
        <v>0</v>
      </c>
      <c r="S728" s="24" t="s">
        <v>49</v>
      </c>
      <c r="T728" s="148"/>
      <c r="U728" s="136" t="s">
        <v>53</v>
      </c>
      <c r="V728" s="92">
        <f t="shared" si="305"/>
        <v>1</v>
      </c>
    </row>
    <row r="729" spans="1:22" s="137" customFormat="1" ht="18" customHeight="1" x14ac:dyDescent="0.3">
      <c r="A729" s="91">
        <f t="shared" si="304"/>
        <v>10</v>
      </c>
      <c r="B729" s="117" t="s">
        <v>105</v>
      </c>
      <c r="C729" s="122">
        <v>10</v>
      </c>
      <c r="D729" s="91" t="s">
        <v>57</v>
      </c>
      <c r="E729" s="123" t="s">
        <v>316</v>
      </c>
      <c r="F729" s="101" t="s">
        <v>103</v>
      </c>
      <c r="G729" s="101" t="s">
        <v>26</v>
      </c>
      <c r="H729" s="102" t="s">
        <v>29</v>
      </c>
      <c r="I729" s="102"/>
      <c r="J729" s="75"/>
      <c r="K729" s="102" t="s">
        <v>21</v>
      </c>
      <c r="L729" s="102"/>
      <c r="M729" s="75"/>
      <c r="N729" s="75"/>
      <c r="O729" s="111">
        <v>1</v>
      </c>
      <c r="P729" s="139"/>
      <c r="Q729" s="111">
        <v>3</v>
      </c>
      <c r="R729" s="16">
        <f t="shared" si="303"/>
        <v>0</v>
      </c>
      <c r="S729" s="24" t="s">
        <v>318</v>
      </c>
      <c r="U729" s="136" t="s">
        <v>53</v>
      </c>
      <c r="V729" s="92">
        <f t="shared" si="305"/>
        <v>3</v>
      </c>
    </row>
    <row r="730" spans="1:22" s="137" customFormat="1" ht="18" customHeight="1" x14ac:dyDescent="0.3">
      <c r="A730" s="91">
        <f t="shared" si="304"/>
        <v>11</v>
      </c>
      <c r="B730" s="117" t="s">
        <v>105</v>
      </c>
      <c r="C730" s="122">
        <v>11</v>
      </c>
      <c r="D730" s="91" t="s">
        <v>57</v>
      </c>
      <c r="E730" s="123" t="s">
        <v>316</v>
      </c>
      <c r="F730" s="101" t="s">
        <v>103</v>
      </c>
      <c r="G730" s="101" t="s">
        <v>18</v>
      </c>
      <c r="H730" s="102" t="s">
        <v>17</v>
      </c>
      <c r="I730" s="102"/>
      <c r="J730" s="75"/>
      <c r="K730" s="102" t="s">
        <v>35</v>
      </c>
      <c r="L730" s="102"/>
      <c r="M730" s="75"/>
      <c r="N730" s="75"/>
      <c r="O730" s="111">
        <v>1</v>
      </c>
      <c r="P730" s="139"/>
      <c r="Q730" s="111">
        <v>1</v>
      </c>
      <c r="R730" s="16">
        <f t="shared" si="303"/>
        <v>0</v>
      </c>
      <c r="S730" s="24" t="s">
        <v>49</v>
      </c>
      <c r="T730" s="148"/>
      <c r="U730" s="136" t="s">
        <v>53</v>
      </c>
      <c r="V730" s="92">
        <f t="shared" si="305"/>
        <v>1</v>
      </c>
    </row>
    <row r="731" spans="1:22" s="137" customFormat="1" ht="18" customHeight="1" x14ac:dyDescent="0.3">
      <c r="A731" s="91">
        <f t="shared" si="304"/>
        <v>12</v>
      </c>
      <c r="B731" s="117" t="s">
        <v>105</v>
      </c>
      <c r="C731" s="122">
        <v>12</v>
      </c>
      <c r="D731" s="91" t="s">
        <v>57</v>
      </c>
      <c r="E731" s="123" t="s">
        <v>316</v>
      </c>
      <c r="F731" s="101" t="s">
        <v>103</v>
      </c>
      <c r="G731" s="101" t="s">
        <v>18</v>
      </c>
      <c r="H731" s="102" t="s">
        <v>35</v>
      </c>
      <c r="I731" s="102"/>
      <c r="J731" s="75"/>
      <c r="K731" s="102" t="s">
        <v>81</v>
      </c>
      <c r="L731" s="102"/>
      <c r="M731" s="75"/>
      <c r="N731" s="75"/>
      <c r="O731" s="111">
        <v>1</v>
      </c>
      <c r="P731" s="139"/>
      <c r="Q731" s="111">
        <v>1</v>
      </c>
      <c r="R731" s="16">
        <f t="shared" si="303"/>
        <v>0</v>
      </c>
      <c r="S731" s="24" t="s">
        <v>49</v>
      </c>
      <c r="T731" s="148"/>
      <c r="U731" s="136" t="s">
        <v>53</v>
      </c>
      <c r="V731" s="92">
        <f t="shared" si="305"/>
        <v>1</v>
      </c>
    </row>
    <row r="732" spans="1:22" s="137" customFormat="1" ht="18" customHeight="1" x14ac:dyDescent="0.3">
      <c r="A732" s="91">
        <f t="shared" si="304"/>
        <v>13</v>
      </c>
      <c r="B732" s="117" t="s">
        <v>105</v>
      </c>
      <c r="C732" s="122">
        <v>13</v>
      </c>
      <c r="D732" s="91" t="s">
        <v>57</v>
      </c>
      <c r="E732" s="123" t="s">
        <v>316</v>
      </c>
      <c r="F732" s="101" t="s">
        <v>103</v>
      </c>
      <c r="G732" s="101" t="s">
        <v>31</v>
      </c>
      <c r="H732" s="102" t="s">
        <v>29</v>
      </c>
      <c r="I732" s="102"/>
      <c r="J732" s="75"/>
      <c r="K732" s="102" t="s">
        <v>21</v>
      </c>
      <c r="L732" s="102"/>
      <c r="M732" s="75"/>
      <c r="N732" s="75"/>
      <c r="O732" s="111">
        <v>1</v>
      </c>
      <c r="P732" s="139"/>
      <c r="Q732" s="111">
        <v>1</v>
      </c>
      <c r="R732" s="16">
        <f t="shared" si="303"/>
        <v>0</v>
      </c>
      <c r="S732" s="24" t="s">
        <v>318</v>
      </c>
      <c r="T732" s="148"/>
      <c r="U732" s="136" t="s">
        <v>53</v>
      </c>
      <c r="V732" s="92">
        <f t="shared" si="305"/>
        <v>1</v>
      </c>
    </row>
    <row r="733" spans="1:22" s="137" customFormat="1" ht="18" customHeight="1" x14ac:dyDescent="0.3">
      <c r="A733" s="91">
        <f t="shared" si="304"/>
        <v>14</v>
      </c>
      <c r="B733" s="117" t="s">
        <v>105</v>
      </c>
      <c r="C733" s="122">
        <v>14</v>
      </c>
      <c r="D733" s="91" t="s">
        <v>57</v>
      </c>
      <c r="E733" s="123" t="s">
        <v>316</v>
      </c>
      <c r="F733" s="101" t="s">
        <v>103</v>
      </c>
      <c r="G733" s="101" t="s">
        <v>18</v>
      </c>
      <c r="H733" s="102" t="s">
        <v>13</v>
      </c>
      <c r="I733" s="102"/>
      <c r="J733" s="75"/>
      <c r="K733" s="102" t="s">
        <v>29</v>
      </c>
      <c r="L733" s="102"/>
      <c r="M733" s="75"/>
      <c r="N733" s="75"/>
      <c r="O733" s="111">
        <v>1</v>
      </c>
      <c r="P733" s="139"/>
      <c r="Q733" s="111">
        <v>1</v>
      </c>
      <c r="R733" s="16">
        <f t="shared" si="303"/>
        <v>0</v>
      </c>
      <c r="S733" s="24" t="s">
        <v>49</v>
      </c>
      <c r="T733" s="148"/>
      <c r="U733" s="136" t="s">
        <v>53</v>
      </c>
      <c r="V733" s="92">
        <f t="shared" si="305"/>
        <v>1</v>
      </c>
    </row>
    <row r="734" spans="1:22" s="137" customFormat="1" ht="18" customHeight="1" x14ac:dyDescent="0.3">
      <c r="A734" s="91">
        <f t="shared" si="304"/>
        <v>15</v>
      </c>
      <c r="B734" s="117" t="s">
        <v>105</v>
      </c>
      <c r="C734" s="122">
        <v>15</v>
      </c>
      <c r="D734" s="91" t="s">
        <v>57</v>
      </c>
      <c r="E734" s="123" t="s">
        <v>316</v>
      </c>
      <c r="F734" s="101" t="s">
        <v>103</v>
      </c>
      <c r="G734" s="101" t="s">
        <v>26</v>
      </c>
      <c r="H734" s="102" t="s">
        <v>29</v>
      </c>
      <c r="I734" s="102"/>
      <c r="J734" s="75">
        <v>7.8500000000000011E-3</v>
      </c>
      <c r="K734" s="102"/>
      <c r="L734" s="102"/>
      <c r="M734" s="75"/>
      <c r="N734" s="75"/>
      <c r="O734" s="111">
        <v>1</v>
      </c>
      <c r="P734" s="139"/>
      <c r="Q734" s="111">
        <v>3</v>
      </c>
      <c r="R734" s="16">
        <f t="shared" si="303"/>
        <v>0</v>
      </c>
      <c r="S734" s="24" t="s">
        <v>318</v>
      </c>
      <c r="T734" s="148"/>
      <c r="U734" s="136" t="s">
        <v>53</v>
      </c>
      <c r="V734" s="92">
        <f t="shared" si="305"/>
        <v>3</v>
      </c>
    </row>
    <row r="735" spans="1:22" s="137" customFormat="1" ht="18" customHeight="1" x14ac:dyDescent="0.3">
      <c r="A735" s="91">
        <f t="shared" si="304"/>
        <v>16</v>
      </c>
      <c r="B735" s="117" t="s">
        <v>105</v>
      </c>
      <c r="C735" s="122">
        <v>16</v>
      </c>
      <c r="D735" s="91" t="s">
        <v>57</v>
      </c>
      <c r="E735" s="123" t="s">
        <v>316</v>
      </c>
      <c r="F735" s="101" t="s">
        <v>103</v>
      </c>
      <c r="G735" s="101" t="s">
        <v>18</v>
      </c>
      <c r="H735" s="102" t="s">
        <v>13</v>
      </c>
      <c r="I735" s="102"/>
      <c r="J735" s="74">
        <v>1.9625000000000003E-3</v>
      </c>
      <c r="K735" s="102"/>
      <c r="L735" s="102"/>
      <c r="M735" s="75"/>
      <c r="N735" s="75"/>
      <c r="O735" s="111">
        <v>1</v>
      </c>
      <c r="P735" s="139"/>
      <c r="Q735" s="111">
        <v>1</v>
      </c>
      <c r="R735" s="16">
        <f t="shared" si="303"/>
        <v>0</v>
      </c>
      <c r="S735" s="24" t="s">
        <v>49</v>
      </c>
      <c r="T735" s="148"/>
      <c r="U735" s="136" t="s">
        <v>53</v>
      </c>
      <c r="V735" s="92">
        <f t="shared" si="305"/>
        <v>1</v>
      </c>
    </row>
    <row r="736" spans="1:22" s="137" customFormat="1" ht="18" customHeight="1" x14ac:dyDescent="0.3">
      <c r="A736" s="91">
        <f t="shared" si="304"/>
        <v>17</v>
      </c>
      <c r="B736" s="117" t="s">
        <v>105</v>
      </c>
      <c r="C736" s="122">
        <v>16</v>
      </c>
      <c r="D736" s="91" t="s">
        <v>57</v>
      </c>
      <c r="E736" s="123" t="s">
        <v>316</v>
      </c>
      <c r="F736" s="101" t="s">
        <v>103</v>
      </c>
      <c r="G736" s="101" t="s">
        <v>28</v>
      </c>
      <c r="H736" s="102"/>
      <c r="I736" s="102"/>
      <c r="J736" s="75"/>
      <c r="K736" s="102">
        <v>0.2</v>
      </c>
      <c r="L736" s="102">
        <v>0.7</v>
      </c>
      <c r="M736" s="75">
        <f t="shared" ref="M736" si="306">K736*L736</f>
        <v>0.13999999999999999</v>
      </c>
      <c r="N736" s="75">
        <f>M736-(J735*Q735)-(J734*Q734)</f>
        <v>0.11448749999999998</v>
      </c>
      <c r="O736" s="111">
        <v>1</v>
      </c>
      <c r="P736" s="139">
        <v>150</v>
      </c>
      <c r="Q736" s="111">
        <v>1</v>
      </c>
      <c r="R736" s="16">
        <f t="shared" si="303"/>
        <v>150</v>
      </c>
      <c r="S736" s="24" t="s">
        <v>49</v>
      </c>
      <c r="T736" s="148"/>
      <c r="U736" s="136" t="s">
        <v>53</v>
      </c>
      <c r="V736" s="92">
        <f t="shared" si="305"/>
        <v>1</v>
      </c>
    </row>
    <row r="737" spans="1:29" s="137" customFormat="1" ht="18" customHeight="1" x14ac:dyDescent="0.3">
      <c r="A737" s="91">
        <f t="shared" si="304"/>
        <v>18</v>
      </c>
      <c r="B737" s="117" t="s">
        <v>105</v>
      </c>
      <c r="C737" s="122">
        <v>17</v>
      </c>
      <c r="D737" s="91" t="s">
        <v>57</v>
      </c>
      <c r="E737" s="123" t="s">
        <v>316</v>
      </c>
      <c r="F737" s="101" t="s">
        <v>103</v>
      </c>
      <c r="G737" s="101" t="s">
        <v>26</v>
      </c>
      <c r="H737" s="102" t="s">
        <v>29</v>
      </c>
      <c r="I737" s="102"/>
      <c r="J737" s="75"/>
      <c r="K737" s="102" t="s">
        <v>21</v>
      </c>
      <c r="L737" s="102"/>
      <c r="M737" s="75"/>
      <c r="N737" s="75"/>
      <c r="O737" s="111">
        <v>1</v>
      </c>
      <c r="P737" s="139"/>
      <c r="Q737" s="111">
        <v>3</v>
      </c>
      <c r="R737" s="16">
        <f t="shared" si="303"/>
        <v>0</v>
      </c>
      <c r="S737" s="24" t="s">
        <v>318</v>
      </c>
      <c r="U737" s="136" t="s">
        <v>53</v>
      </c>
      <c r="V737" s="92">
        <f t="shared" si="305"/>
        <v>3</v>
      </c>
    </row>
    <row r="738" spans="1:29" s="137" customFormat="1" ht="18" customHeight="1" x14ac:dyDescent="0.3">
      <c r="A738" s="91">
        <f t="shared" si="304"/>
        <v>19</v>
      </c>
      <c r="B738" s="117" t="s">
        <v>105</v>
      </c>
      <c r="C738" s="122">
        <v>18</v>
      </c>
      <c r="D738" s="91" t="s">
        <v>57</v>
      </c>
      <c r="E738" s="123" t="s">
        <v>316</v>
      </c>
      <c r="F738" s="101" t="s">
        <v>103</v>
      </c>
      <c r="G738" s="101" t="s">
        <v>18</v>
      </c>
      <c r="H738" s="102" t="s">
        <v>17</v>
      </c>
      <c r="I738" s="102"/>
      <c r="J738" s="75"/>
      <c r="K738" s="102" t="s">
        <v>35</v>
      </c>
      <c r="L738" s="102"/>
      <c r="M738" s="75"/>
      <c r="N738" s="75"/>
      <c r="O738" s="111">
        <v>1</v>
      </c>
      <c r="P738" s="139"/>
      <c r="Q738" s="111">
        <v>1</v>
      </c>
      <c r="R738" s="16">
        <f t="shared" si="303"/>
        <v>0</v>
      </c>
      <c r="S738" s="24" t="s">
        <v>49</v>
      </c>
      <c r="T738" s="148"/>
      <c r="U738" s="136" t="s">
        <v>53</v>
      </c>
      <c r="V738" s="92">
        <f t="shared" si="305"/>
        <v>1</v>
      </c>
    </row>
    <row r="739" spans="1:29" ht="18" customHeight="1" x14ac:dyDescent="0.3">
      <c r="C739"/>
      <c r="D739"/>
      <c r="E739"/>
      <c r="F739"/>
    </row>
    <row r="740" spans="1:29" ht="18" customHeight="1" x14ac:dyDescent="0.3">
      <c r="A740" s="8" t="s">
        <v>323</v>
      </c>
      <c r="B740" s="61"/>
      <c r="C740" s="249"/>
      <c r="D740" s="27"/>
      <c r="S740" s="250"/>
      <c r="U740" s="233" t="s">
        <v>164</v>
      </c>
      <c r="Z740" s="108"/>
    </row>
    <row r="741" spans="1:29" ht="18" customHeight="1" x14ac:dyDescent="0.3">
      <c r="A741" s="7">
        <v>1</v>
      </c>
      <c r="B741" s="251" t="s">
        <v>324</v>
      </c>
      <c r="C741" s="252">
        <v>1</v>
      </c>
      <c r="D741" s="253" t="s">
        <v>184</v>
      </c>
      <c r="E741" s="125" t="s">
        <v>325</v>
      </c>
      <c r="F741" s="19" t="s">
        <v>140</v>
      </c>
      <c r="G741" s="19" t="s">
        <v>30</v>
      </c>
      <c r="H741" s="102">
        <v>0.05</v>
      </c>
      <c r="I741" s="102">
        <v>0.3</v>
      </c>
      <c r="J741" s="254">
        <f t="shared" ref="J741:J744" si="307">H741*I741</f>
        <v>1.4999999999999999E-2</v>
      </c>
      <c r="K741" s="102"/>
      <c r="L741" s="102"/>
      <c r="M741" s="254"/>
      <c r="N741" s="254"/>
      <c r="O741" s="23">
        <v>1</v>
      </c>
      <c r="P741" s="21"/>
      <c r="Q741" s="23">
        <v>3</v>
      </c>
      <c r="R741" s="16">
        <f t="shared" ref="R741:R752" si="308">O741*P741*Q741</f>
        <v>0</v>
      </c>
      <c r="S741" s="255" t="s">
        <v>326</v>
      </c>
      <c r="T741" s="35" t="s">
        <v>324</v>
      </c>
      <c r="U741" s="233" t="s">
        <v>164</v>
      </c>
      <c r="V741" s="85">
        <f t="shared" ref="V741:V752" si="309">O741*Q741</f>
        <v>3</v>
      </c>
      <c r="Z741" s="108">
        <f t="shared" ref="Z741:Z745" si="310">J741</f>
        <v>1.4999999999999999E-2</v>
      </c>
      <c r="AA741">
        <f t="shared" ref="AA741:AA745" si="311">Q741</f>
        <v>3</v>
      </c>
      <c r="AB741">
        <f t="shared" ref="AB741:AB745" si="312">AA741*Z741</f>
        <v>4.4999999999999998E-2</v>
      </c>
    </row>
    <row r="742" spans="1:29" ht="18" customHeight="1" x14ac:dyDescent="0.3">
      <c r="A742" s="7">
        <f t="shared" ref="A742:A752" si="313">A741+1</f>
        <v>2</v>
      </c>
      <c r="B742" s="251" t="s">
        <v>324</v>
      </c>
      <c r="C742" s="252">
        <v>1</v>
      </c>
      <c r="D742" s="253" t="s">
        <v>184</v>
      </c>
      <c r="E742" s="125" t="s">
        <v>325</v>
      </c>
      <c r="F742" s="19" t="s">
        <v>140</v>
      </c>
      <c r="G742" s="19" t="s">
        <v>30</v>
      </c>
      <c r="H742" s="102">
        <v>0.05</v>
      </c>
      <c r="I742" s="102">
        <v>0.5</v>
      </c>
      <c r="J742" s="254">
        <f t="shared" si="307"/>
        <v>2.5000000000000001E-2</v>
      </c>
      <c r="K742" s="102"/>
      <c r="L742" s="102"/>
      <c r="M742" s="254"/>
      <c r="N742" s="254"/>
      <c r="O742" s="23">
        <v>1</v>
      </c>
      <c r="P742" s="21"/>
      <c r="Q742" s="23">
        <v>1</v>
      </c>
      <c r="R742" s="16">
        <f t="shared" si="308"/>
        <v>0</v>
      </c>
      <c r="S742" s="255" t="s">
        <v>326</v>
      </c>
      <c r="U742" s="233" t="s">
        <v>164</v>
      </c>
      <c r="V742" s="85">
        <f t="shared" si="309"/>
        <v>1</v>
      </c>
      <c r="Z742" s="108">
        <f t="shared" si="310"/>
        <v>2.5000000000000001E-2</v>
      </c>
      <c r="AA742">
        <f t="shared" si="311"/>
        <v>1</v>
      </c>
      <c r="AB742">
        <f t="shared" si="312"/>
        <v>2.5000000000000001E-2</v>
      </c>
    </row>
    <row r="743" spans="1:29" ht="18" customHeight="1" x14ac:dyDescent="0.3">
      <c r="A743" s="7">
        <f t="shared" si="313"/>
        <v>3</v>
      </c>
      <c r="B743" s="251" t="s">
        <v>324</v>
      </c>
      <c r="C743" s="252">
        <v>1</v>
      </c>
      <c r="D743" s="253" t="s">
        <v>184</v>
      </c>
      <c r="E743" s="125" t="s">
        <v>325</v>
      </c>
      <c r="F743" s="19" t="s">
        <v>140</v>
      </c>
      <c r="G743" s="19" t="s">
        <v>32</v>
      </c>
      <c r="H743" s="102">
        <v>0.15</v>
      </c>
      <c r="I743" s="102">
        <v>0.15</v>
      </c>
      <c r="J743" s="254">
        <f t="shared" si="307"/>
        <v>2.2499999999999999E-2</v>
      </c>
      <c r="K743" s="102"/>
      <c r="L743" s="102"/>
      <c r="M743" s="254"/>
      <c r="N743" s="254"/>
      <c r="O743" s="23">
        <v>1</v>
      </c>
      <c r="P743" s="21"/>
      <c r="Q743" s="23">
        <v>1</v>
      </c>
      <c r="R743" s="16">
        <f t="shared" si="308"/>
        <v>0</v>
      </c>
      <c r="S743" s="255" t="s">
        <v>326</v>
      </c>
      <c r="T743" s="256"/>
      <c r="U743" s="233" t="s">
        <v>164</v>
      </c>
      <c r="V743" s="85">
        <f t="shared" si="309"/>
        <v>1</v>
      </c>
      <c r="Z743" s="108">
        <f t="shared" si="310"/>
        <v>2.2499999999999999E-2</v>
      </c>
      <c r="AA743">
        <f t="shared" si="311"/>
        <v>1</v>
      </c>
      <c r="AB743">
        <f t="shared" si="312"/>
        <v>2.2499999999999999E-2</v>
      </c>
    </row>
    <row r="744" spans="1:29" ht="18" customHeight="1" x14ac:dyDescent="0.3">
      <c r="A744" s="7">
        <f t="shared" si="313"/>
        <v>4</v>
      </c>
      <c r="B744" s="251" t="s">
        <v>324</v>
      </c>
      <c r="C744" s="252">
        <v>1</v>
      </c>
      <c r="D744" s="253" t="s">
        <v>184</v>
      </c>
      <c r="E744" s="125" t="s">
        <v>325</v>
      </c>
      <c r="F744" s="19" t="s">
        <v>140</v>
      </c>
      <c r="G744" s="19" t="s">
        <v>32</v>
      </c>
      <c r="H744" s="102">
        <v>0.1</v>
      </c>
      <c r="I744" s="102">
        <v>0.1</v>
      </c>
      <c r="J744" s="254">
        <f t="shared" si="307"/>
        <v>1.0000000000000002E-2</v>
      </c>
      <c r="K744" s="102"/>
      <c r="L744" s="102"/>
      <c r="M744" s="254"/>
      <c r="N744" s="254"/>
      <c r="O744" s="23">
        <v>1</v>
      </c>
      <c r="P744" s="21"/>
      <c r="Q744" s="23">
        <v>1</v>
      </c>
      <c r="R744" s="16">
        <f t="shared" si="308"/>
        <v>0</v>
      </c>
      <c r="S744" s="255" t="s">
        <v>326</v>
      </c>
      <c r="T744" s="256"/>
      <c r="U744" s="233" t="s">
        <v>164</v>
      </c>
      <c r="V744" s="85">
        <f t="shared" si="309"/>
        <v>1</v>
      </c>
      <c r="Z744" s="108">
        <f t="shared" si="310"/>
        <v>1.0000000000000002E-2</v>
      </c>
      <c r="AA744">
        <f t="shared" si="311"/>
        <v>1</v>
      </c>
      <c r="AB744">
        <f t="shared" si="312"/>
        <v>1.0000000000000002E-2</v>
      </c>
    </row>
    <row r="745" spans="1:29" ht="18" customHeight="1" x14ac:dyDescent="0.3">
      <c r="A745" s="7">
        <f t="shared" si="313"/>
        <v>5</v>
      </c>
      <c r="B745" s="251" t="s">
        <v>324</v>
      </c>
      <c r="C745" s="252">
        <v>1</v>
      </c>
      <c r="D745" s="253" t="s">
        <v>184</v>
      </c>
      <c r="E745" s="125" t="s">
        <v>325</v>
      </c>
      <c r="F745" s="19" t="s">
        <v>140</v>
      </c>
      <c r="G745" s="19" t="s">
        <v>32</v>
      </c>
      <c r="H745" s="102">
        <v>0.05</v>
      </c>
      <c r="I745" s="102">
        <v>7.0000000000000007E-2</v>
      </c>
      <c r="J745" s="254">
        <v>0.01</v>
      </c>
      <c r="K745" s="102"/>
      <c r="L745" s="102"/>
      <c r="M745" s="254"/>
      <c r="N745" s="254"/>
      <c r="O745" s="23">
        <v>1</v>
      </c>
      <c r="P745" s="21"/>
      <c r="Q745" s="23">
        <v>2</v>
      </c>
      <c r="R745" s="16">
        <f t="shared" si="308"/>
        <v>0</v>
      </c>
      <c r="S745" s="255" t="s">
        <v>326</v>
      </c>
      <c r="T745" s="256"/>
      <c r="U745" s="233" t="s">
        <v>164</v>
      </c>
      <c r="V745" s="85">
        <f t="shared" si="309"/>
        <v>2</v>
      </c>
      <c r="Z745" s="108">
        <f t="shared" si="310"/>
        <v>0.01</v>
      </c>
      <c r="AA745">
        <f t="shared" si="311"/>
        <v>2</v>
      </c>
      <c r="AB745">
        <f t="shared" si="312"/>
        <v>0.02</v>
      </c>
      <c r="AC745">
        <f>SUM(AB741:AB745)</f>
        <v>0.12250000000000001</v>
      </c>
    </row>
    <row r="746" spans="1:29" ht="18" customHeight="1" x14ac:dyDescent="0.3">
      <c r="A746" s="7">
        <f t="shared" si="313"/>
        <v>6</v>
      </c>
      <c r="B746" s="251" t="s">
        <v>324</v>
      </c>
      <c r="C746" s="252">
        <v>1</v>
      </c>
      <c r="D746" s="253" t="s">
        <v>184</v>
      </c>
      <c r="E746" s="125" t="s">
        <v>325</v>
      </c>
      <c r="F746" s="19" t="s">
        <v>140</v>
      </c>
      <c r="G746" s="19" t="s">
        <v>183</v>
      </c>
      <c r="H746" s="102"/>
      <c r="I746" s="102"/>
      <c r="J746" s="254"/>
      <c r="K746" s="102">
        <v>0.35</v>
      </c>
      <c r="L746" s="102">
        <v>1.8</v>
      </c>
      <c r="M746" s="254">
        <f t="shared" ref="M746" si="314">K746*L746</f>
        <v>0.63</v>
      </c>
      <c r="N746" s="257">
        <f>M746-(J745*Q745)-(J744*Q744)-(J743*Q743)-(J742*Q742)-(J741*Q741)</f>
        <v>0.50749999999999995</v>
      </c>
      <c r="O746" s="23">
        <v>1</v>
      </c>
      <c r="P746" s="258">
        <v>680</v>
      </c>
      <c r="Q746" s="23">
        <v>1</v>
      </c>
      <c r="R746" s="16">
        <f>O746*P746*Q746*N746</f>
        <v>345.09999999999997</v>
      </c>
      <c r="S746" s="255" t="s">
        <v>326</v>
      </c>
      <c r="U746" s="233" t="s">
        <v>164</v>
      </c>
      <c r="V746" s="85">
        <f>O746*Q746*N746</f>
        <v>0.50749999999999995</v>
      </c>
      <c r="Z746" s="108"/>
    </row>
    <row r="747" spans="1:29" ht="18" customHeight="1" x14ac:dyDescent="0.3">
      <c r="A747" s="7">
        <f t="shared" si="313"/>
        <v>7</v>
      </c>
      <c r="B747" s="251" t="s">
        <v>324</v>
      </c>
      <c r="C747" s="252">
        <v>2</v>
      </c>
      <c r="D747" s="253" t="s">
        <v>167</v>
      </c>
      <c r="E747" s="125" t="s">
        <v>327</v>
      </c>
      <c r="F747" s="19" t="s">
        <v>140</v>
      </c>
      <c r="G747" s="19" t="s">
        <v>30</v>
      </c>
      <c r="H747" s="102">
        <v>0.05</v>
      </c>
      <c r="I747" s="102">
        <v>0.3</v>
      </c>
      <c r="J747" s="254">
        <f t="shared" ref="J747:J750" si="315">H747*I747</f>
        <v>1.4999999999999999E-2</v>
      </c>
      <c r="K747" s="102"/>
      <c r="L747" s="102"/>
      <c r="M747" s="254"/>
      <c r="N747" s="254"/>
      <c r="O747" s="23">
        <v>1</v>
      </c>
      <c r="P747" s="21"/>
      <c r="Q747" s="23">
        <v>3</v>
      </c>
      <c r="R747" s="16">
        <f t="shared" si="308"/>
        <v>0</v>
      </c>
      <c r="S747" s="255" t="s">
        <v>326</v>
      </c>
      <c r="T747" s="35"/>
      <c r="U747" s="233" t="s">
        <v>164</v>
      </c>
      <c r="V747" s="85">
        <f t="shared" si="309"/>
        <v>3</v>
      </c>
      <c r="Z747" s="108">
        <f t="shared" ref="Z747:Z751" si="316">J747</f>
        <v>1.4999999999999999E-2</v>
      </c>
      <c r="AA747">
        <f t="shared" ref="AA747:AA751" si="317">Q747</f>
        <v>3</v>
      </c>
      <c r="AB747">
        <f t="shared" ref="AB747:AB751" si="318">AA747*Z747</f>
        <v>4.4999999999999998E-2</v>
      </c>
    </row>
    <row r="748" spans="1:29" ht="18" customHeight="1" x14ac:dyDescent="0.3">
      <c r="A748" s="7">
        <f t="shared" si="313"/>
        <v>8</v>
      </c>
      <c r="B748" s="251" t="s">
        <v>324</v>
      </c>
      <c r="C748" s="252">
        <v>2</v>
      </c>
      <c r="D748" s="253" t="s">
        <v>167</v>
      </c>
      <c r="E748" s="125" t="s">
        <v>327</v>
      </c>
      <c r="F748" s="19" t="s">
        <v>140</v>
      </c>
      <c r="G748" s="19" t="s">
        <v>30</v>
      </c>
      <c r="H748" s="102">
        <v>0.05</v>
      </c>
      <c r="I748" s="102">
        <v>0.5</v>
      </c>
      <c r="J748" s="254">
        <f t="shared" si="315"/>
        <v>2.5000000000000001E-2</v>
      </c>
      <c r="K748" s="102"/>
      <c r="L748" s="102"/>
      <c r="M748" s="254"/>
      <c r="N748" s="254"/>
      <c r="O748" s="23">
        <v>1</v>
      </c>
      <c r="P748" s="21"/>
      <c r="Q748" s="23">
        <v>1</v>
      </c>
      <c r="R748" s="16">
        <f t="shared" si="308"/>
        <v>0</v>
      </c>
      <c r="S748" s="255" t="s">
        <v>326</v>
      </c>
      <c r="U748" s="233" t="s">
        <v>164</v>
      </c>
      <c r="V748" s="85">
        <f t="shared" si="309"/>
        <v>1</v>
      </c>
      <c r="Z748" s="108">
        <f t="shared" si="316"/>
        <v>2.5000000000000001E-2</v>
      </c>
      <c r="AA748">
        <f t="shared" si="317"/>
        <v>1</v>
      </c>
      <c r="AB748">
        <f t="shared" si="318"/>
        <v>2.5000000000000001E-2</v>
      </c>
    </row>
    <row r="749" spans="1:29" ht="18" customHeight="1" x14ac:dyDescent="0.3">
      <c r="A749" s="7">
        <f t="shared" si="313"/>
        <v>9</v>
      </c>
      <c r="B749" s="251" t="s">
        <v>324</v>
      </c>
      <c r="C749" s="252">
        <v>2</v>
      </c>
      <c r="D749" s="253" t="s">
        <v>167</v>
      </c>
      <c r="E749" s="125" t="s">
        <v>327</v>
      </c>
      <c r="F749" s="19" t="s">
        <v>140</v>
      </c>
      <c r="G749" s="19" t="s">
        <v>32</v>
      </c>
      <c r="H749" s="102">
        <v>0.15</v>
      </c>
      <c r="I749" s="102">
        <v>0.15</v>
      </c>
      <c r="J749" s="254">
        <f t="shared" si="315"/>
        <v>2.2499999999999999E-2</v>
      </c>
      <c r="K749" s="102"/>
      <c r="L749" s="102"/>
      <c r="M749" s="254"/>
      <c r="N749" s="254"/>
      <c r="O749" s="23">
        <v>1</v>
      </c>
      <c r="P749" s="21"/>
      <c r="Q749" s="23">
        <v>1</v>
      </c>
      <c r="R749" s="16">
        <f t="shared" si="308"/>
        <v>0</v>
      </c>
      <c r="S749" s="255" t="s">
        <v>326</v>
      </c>
      <c r="T749" s="256"/>
      <c r="U749" s="233" t="s">
        <v>164</v>
      </c>
      <c r="V749" s="85">
        <f t="shared" si="309"/>
        <v>1</v>
      </c>
      <c r="Z749" s="108">
        <f t="shared" si="316"/>
        <v>2.2499999999999999E-2</v>
      </c>
      <c r="AA749">
        <f t="shared" si="317"/>
        <v>1</v>
      </c>
      <c r="AB749">
        <f t="shared" si="318"/>
        <v>2.2499999999999999E-2</v>
      </c>
    </row>
    <row r="750" spans="1:29" ht="18" customHeight="1" x14ac:dyDescent="0.3">
      <c r="A750" s="7">
        <f t="shared" si="313"/>
        <v>10</v>
      </c>
      <c r="B750" s="251" t="s">
        <v>324</v>
      </c>
      <c r="C750" s="252">
        <v>2</v>
      </c>
      <c r="D750" s="253" t="s">
        <v>167</v>
      </c>
      <c r="E750" s="125" t="s">
        <v>327</v>
      </c>
      <c r="F750" s="19" t="s">
        <v>140</v>
      </c>
      <c r="G750" s="19" t="s">
        <v>32</v>
      </c>
      <c r="H750" s="102">
        <v>0.1</v>
      </c>
      <c r="I750" s="102">
        <v>0.1</v>
      </c>
      <c r="J750" s="254">
        <f t="shared" si="315"/>
        <v>1.0000000000000002E-2</v>
      </c>
      <c r="K750" s="102"/>
      <c r="L750" s="102"/>
      <c r="M750" s="254"/>
      <c r="N750" s="254"/>
      <c r="O750" s="23">
        <v>1</v>
      </c>
      <c r="P750" s="21"/>
      <c r="Q750" s="23">
        <v>1</v>
      </c>
      <c r="R750" s="16">
        <f t="shared" si="308"/>
        <v>0</v>
      </c>
      <c r="S750" s="255" t="s">
        <v>326</v>
      </c>
      <c r="T750" s="256"/>
      <c r="U750" s="233" t="s">
        <v>164</v>
      </c>
      <c r="V750" s="85">
        <f t="shared" si="309"/>
        <v>1</v>
      </c>
      <c r="Z750" s="108">
        <f t="shared" si="316"/>
        <v>1.0000000000000002E-2</v>
      </c>
      <c r="AA750">
        <f t="shared" si="317"/>
        <v>1</v>
      </c>
      <c r="AB750">
        <f t="shared" si="318"/>
        <v>1.0000000000000002E-2</v>
      </c>
    </row>
    <row r="751" spans="1:29" ht="18" customHeight="1" x14ac:dyDescent="0.3">
      <c r="A751" s="7">
        <f t="shared" si="313"/>
        <v>11</v>
      </c>
      <c r="B751" s="251" t="s">
        <v>324</v>
      </c>
      <c r="C751" s="252">
        <v>2</v>
      </c>
      <c r="D751" s="253" t="s">
        <v>167</v>
      </c>
      <c r="E751" s="125" t="s">
        <v>327</v>
      </c>
      <c r="F751" s="19" t="s">
        <v>140</v>
      </c>
      <c r="G751" s="19" t="s">
        <v>32</v>
      </c>
      <c r="H751" s="102">
        <v>0.05</v>
      </c>
      <c r="I751" s="102">
        <v>7.0000000000000007E-2</v>
      </c>
      <c r="J751" s="254">
        <v>0.01</v>
      </c>
      <c r="K751" s="102"/>
      <c r="L751" s="102"/>
      <c r="M751" s="254"/>
      <c r="N751" s="254"/>
      <c r="O751" s="23">
        <v>1</v>
      </c>
      <c r="P751" s="21"/>
      <c r="Q751" s="23">
        <v>2</v>
      </c>
      <c r="R751" s="16">
        <f t="shared" si="308"/>
        <v>0</v>
      </c>
      <c r="S751" s="255" t="s">
        <v>326</v>
      </c>
      <c r="T751" s="256"/>
      <c r="U751" s="233" t="s">
        <v>164</v>
      </c>
      <c r="V751" s="85">
        <f t="shared" si="309"/>
        <v>2</v>
      </c>
      <c r="Z751" s="108">
        <f t="shared" si="316"/>
        <v>0.01</v>
      </c>
      <c r="AA751">
        <f t="shared" si="317"/>
        <v>2</v>
      </c>
      <c r="AB751">
        <f t="shared" si="318"/>
        <v>0.02</v>
      </c>
      <c r="AC751">
        <f>SUM(AB747:AB751)</f>
        <v>0.12250000000000001</v>
      </c>
    </row>
    <row r="752" spans="1:29" ht="18" customHeight="1" x14ac:dyDescent="0.3">
      <c r="A752" s="7">
        <f t="shared" si="313"/>
        <v>12</v>
      </c>
      <c r="B752" s="251" t="s">
        <v>324</v>
      </c>
      <c r="C752" s="252">
        <v>2</v>
      </c>
      <c r="D752" s="253" t="s">
        <v>167</v>
      </c>
      <c r="E752" s="125" t="s">
        <v>327</v>
      </c>
      <c r="F752" s="19" t="s">
        <v>140</v>
      </c>
      <c r="G752" s="19" t="s">
        <v>183</v>
      </c>
      <c r="H752" s="102"/>
      <c r="I752" s="102"/>
      <c r="J752" s="254"/>
      <c r="K752" s="102">
        <v>0.35</v>
      </c>
      <c r="L752" s="102">
        <v>1.8</v>
      </c>
      <c r="M752" s="254">
        <f t="shared" ref="M752" si="319">K752*L752</f>
        <v>0.63</v>
      </c>
      <c r="N752" s="257">
        <f>M752-(J751*Q751)-(J750*Q750)-(J749*Q749)-(J748*Q748)-(J747*Q747)</f>
        <v>0.50749999999999995</v>
      </c>
      <c r="O752" s="23">
        <v>1</v>
      </c>
      <c r="P752" s="258">
        <v>680</v>
      </c>
      <c r="Q752" s="23">
        <v>1</v>
      </c>
      <c r="R752" s="16">
        <f>O752*P752*Q752*N752</f>
        <v>345.09999999999997</v>
      </c>
      <c r="S752" s="255" t="s">
        <v>326</v>
      </c>
      <c r="U752" s="233" t="s">
        <v>164</v>
      </c>
      <c r="V752" s="85">
        <f>O752*Q752*N752</f>
        <v>0.50749999999999995</v>
      </c>
      <c r="Z752" s="108"/>
    </row>
    <row r="753" spans="3:22" ht="18" customHeight="1" x14ac:dyDescent="0.3">
      <c r="C753"/>
      <c r="D753"/>
      <c r="E753"/>
      <c r="F753"/>
      <c r="U753" s="233"/>
    </row>
    <row r="754" spans="3:22" ht="18" customHeight="1" x14ac:dyDescent="0.3">
      <c r="C754"/>
      <c r="D754"/>
      <c r="E754"/>
      <c r="F754"/>
    </row>
    <row r="756" spans="3:22" ht="18" customHeight="1" thickBot="1" x14ac:dyDescent="0.4">
      <c r="P756" s="32" t="s">
        <v>24</v>
      </c>
      <c r="R756" s="33">
        <f>SUM(R8:R755)</f>
        <v>49845.000000000015</v>
      </c>
      <c r="T756" s="88"/>
      <c r="U756" s="83"/>
      <c r="V756" s="84">
        <f>SUBTOTAL(9,V8:V755)</f>
        <v>1131.1199999999999</v>
      </c>
    </row>
    <row r="757" spans="3:22" ht="18" customHeight="1" thickTop="1" x14ac:dyDescent="0.3"/>
    <row r="758" spans="3:22" ht="18" customHeight="1" x14ac:dyDescent="0.3">
      <c r="F758" s="244" t="s">
        <v>60</v>
      </c>
      <c r="G758" s="244"/>
    </row>
    <row r="759" spans="3:22" ht="18" customHeight="1" x14ac:dyDescent="0.3">
      <c r="F759" s="7" t="s">
        <v>67</v>
      </c>
      <c r="G759" s="91" t="s">
        <v>70</v>
      </c>
    </row>
    <row r="760" spans="3:22" ht="18" customHeight="1" x14ac:dyDescent="0.3">
      <c r="F760" s="7" t="s">
        <v>65</v>
      </c>
      <c r="G760" s="91" t="s">
        <v>71</v>
      </c>
      <c r="P760" s="71" t="s">
        <v>34</v>
      </c>
      <c r="R760" s="106">
        <f>R756</f>
        <v>49845.000000000015</v>
      </c>
    </row>
    <row r="761" spans="3:22" ht="18" customHeight="1" x14ac:dyDescent="0.3">
      <c r="F761" s="7" t="s">
        <v>77</v>
      </c>
      <c r="G761" s="91" t="s">
        <v>76</v>
      </c>
      <c r="P761" s="71" t="s">
        <v>45</v>
      </c>
      <c r="R761" s="73">
        <f>Joints!M17</f>
        <v>1484</v>
      </c>
    </row>
    <row r="762" spans="3:22" ht="18" customHeight="1" x14ac:dyDescent="0.3">
      <c r="F762" s="7" t="s">
        <v>56</v>
      </c>
      <c r="G762" s="91" t="s">
        <v>83</v>
      </c>
      <c r="P762" s="71"/>
      <c r="R762" s="73"/>
    </row>
    <row r="763" spans="3:22" ht="18" customHeight="1" thickBot="1" x14ac:dyDescent="0.35">
      <c r="F763" s="7" t="s">
        <v>57</v>
      </c>
      <c r="G763" s="91" t="s">
        <v>94</v>
      </c>
      <c r="P763" s="72" t="s">
        <v>46</v>
      </c>
      <c r="R763" s="107">
        <f>SUM(R760:R762)</f>
        <v>51329.000000000015</v>
      </c>
    </row>
    <row r="764" spans="3:22" ht="18" customHeight="1" thickTop="1" x14ac:dyDescent="0.3">
      <c r="F764" s="7" t="s">
        <v>56</v>
      </c>
      <c r="G764" s="91" t="s">
        <v>101</v>
      </c>
    </row>
    <row r="765" spans="3:22" ht="18" customHeight="1" x14ac:dyDescent="0.3">
      <c r="F765" s="7" t="s">
        <v>57</v>
      </c>
      <c r="G765" s="91" t="s">
        <v>102</v>
      </c>
    </row>
    <row r="766" spans="3:22" ht="18" customHeight="1" x14ac:dyDescent="0.3">
      <c r="F766"/>
      <c r="G766"/>
    </row>
    <row r="767" spans="3:22" ht="18" customHeight="1" x14ac:dyDescent="0.3">
      <c r="F767"/>
      <c r="G767"/>
    </row>
    <row r="768" spans="3:22" ht="18" customHeight="1" x14ac:dyDescent="0.3">
      <c r="F768"/>
      <c r="G768"/>
    </row>
    <row r="773" spans="17:18" ht="18" customHeight="1" x14ac:dyDescent="0.3">
      <c r="Q773" s="231">
        <v>14</v>
      </c>
      <c r="R773" s="73">
        <f>SUBTOTAL(9,R221,R225,R226,R231,R361,R427,R430,R438)</f>
        <v>112</v>
      </c>
    </row>
    <row r="774" spans="17:18" ht="18" customHeight="1" x14ac:dyDescent="0.3">
      <c r="Q774" s="231">
        <v>16</v>
      </c>
      <c r="R774" s="73">
        <f>SUBTOTAL(9,R228,R233,R362,R367,R369,R376,R382,R383,R385,R391,R392,R395,R396,R401,R403,R407,R410,R419)</f>
        <v>304</v>
      </c>
    </row>
    <row r="775" spans="17:18" ht="18" customHeight="1" x14ac:dyDescent="0.3">
      <c r="Q775" s="231">
        <v>23</v>
      </c>
      <c r="R775" s="73">
        <f>SUBTOTAL(9,R229,R232,R370,R373,R375,R378,R381,R386,R388,R389,R409,R412,R417,R420,R422,R424,R429,R431,R436)</f>
        <v>851</v>
      </c>
    </row>
    <row r="776" spans="17:18" ht="18" customHeight="1" x14ac:dyDescent="0.3">
      <c r="Q776" s="231">
        <v>30</v>
      </c>
      <c r="R776" s="73">
        <f>SUBTOTAL(9,R220,R223,R227,R230,R360,R366,R368,R377,R380,R384,R390,R394,R399,R406,R408,R416,R418,R421,R425,R426,R428,R437)</f>
        <v>1950</v>
      </c>
    </row>
    <row r="777" spans="17:18" ht="18" customHeight="1" x14ac:dyDescent="0.3">
      <c r="Q777" s="231">
        <v>46</v>
      </c>
      <c r="R777" s="73">
        <f>SUBTOTAL(9,R374,R397,R432)</f>
        <v>184</v>
      </c>
    </row>
    <row r="778" spans="17:18" ht="18" customHeight="1" x14ac:dyDescent="0.3">
      <c r="Q778" s="231">
        <v>50</v>
      </c>
      <c r="R778" s="73">
        <f>SUBTOTAL(9,R26,R27,R34,R98,R130,R184)</f>
        <v>600</v>
      </c>
    </row>
    <row r="779" spans="17:18" ht="18" customHeight="1" x14ac:dyDescent="0.3">
      <c r="Q779" s="231">
        <v>51</v>
      </c>
      <c r="R779" s="73">
        <f>SUBTOTAL(9,R398)</f>
        <v>51</v>
      </c>
    </row>
    <row r="780" spans="17:18" ht="18" customHeight="1" x14ac:dyDescent="0.3">
      <c r="Q780" s="231">
        <v>65</v>
      </c>
      <c r="R780" s="73">
        <f>SUBTOTAL(9,R372)</f>
        <v>65</v>
      </c>
    </row>
    <row r="781" spans="17:18" ht="18" customHeight="1" x14ac:dyDescent="0.3">
      <c r="Q781" s="231">
        <v>95</v>
      </c>
      <c r="R781" s="73">
        <f>SUBTOTAL(9,R31,R37,R41,R44,R53,R61,R80,R82,R100,R112,R114,R132,R144,R146,R162,R198,R201,R219,R222,R224,R339,R343,R350,R359,R469,R574,R576,R596,R644,R646,R661,R672)</f>
        <v>5700</v>
      </c>
    </row>
    <row r="782" spans="17:18" ht="18" customHeight="1" x14ac:dyDescent="0.3">
      <c r="Q782" s="231">
        <v>125</v>
      </c>
      <c r="R782" s="73">
        <f>SUBTOTAL(9,R363,R364,R365,R371,R379,R387,R393,R402,R404,R405,R411,R413,R415,R423,R433,R434,R435)</f>
        <v>2125</v>
      </c>
    </row>
    <row r="783" spans="17:18" ht="18" customHeight="1" x14ac:dyDescent="0.3">
      <c r="Q783" s="231">
        <v>150</v>
      </c>
      <c r="R783" s="73">
        <f>SUBTOTAL(9,R23,R39,R86,R119,R151,R180,R206,R337,R348,R448,R451,R471,R482,R502,R515,R579,R590,R649,R674,R703,R736)</f>
        <v>5400</v>
      </c>
    </row>
    <row r="784" spans="17:18" ht="18" customHeight="1" x14ac:dyDescent="0.3">
      <c r="Q784" s="231">
        <v>180</v>
      </c>
      <c r="R784" s="73">
        <f>SUBTOTAL(9,R48,R57,R90,R95,R123,R128,R155,R160,R187,R208,R355,R457,R584,R653,R657,R681,R706)</f>
        <v>4860</v>
      </c>
    </row>
    <row r="785" spans="17:18" ht="18" customHeight="1" x14ac:dyDescent="0.3">
      <c r="Q785" s="231">
        <v>245</v>
      </c>
      <c r="R785" s="73">
        <f>SUBTOTAL(9,R176,R214)</f>
        <v>735</v>
      </c>
    </row>
    <row r="786" spans="17:18" ht="18" customHeight="1" x14ac:dyDescent="0.3">
      <c r="Q786" s="231">
        <v>250</v>
      </c>
      <c r="R786" s="73">
        <f>SUBTOTAL(9,R400,R414)</f>
        <v>750</v>
      </c>
    </row>
    <row r="787" spans="17:18" ht="18" customHeight="1" x14ac:dyDescent="0.3">
      <c r="Q787" s="231">
        <v>310</v>
      </c>
      <c r="R787" s="73">
        <f>SUBTOTAL(9,R68,R78,R109,R141,R172,R174,R178,R334,R571,R641)</f>
        <v>5890</v>
      </c>
    </row>
    <row r="788" spans="17:18" ht="18" customHeight="1" x14ac:dyDescent="0.3">
      <c r="Q788" s="231">
        <v>340</v>
      </c>
      <c r="R788" s="73">
        <f>SUBTOTAL(9,R17,R196,R709)</f>
        <v>1360</v>
      </c>
    </row>
    <row r="789" spans="17:18" ht="18" customHeight="1" x14ac:dyDescent="0.3">
      <c r="Q789" s="231">
        <v>400</v>
      </c>
      <c r="R789" s="73">
        <f>SUBTOTAL(9,R170)</f>
        <v>800</v>
      </c>
    </row>
    <row r="790" spans="17:18" ht="18" customHeight="1" x14ac:dyDescent="0.3">
      <c r="Q790" s="231">
        <v>450</v>
      </c>
      <c r="R790" s="73">
        <f>SUBTOTAL(9,R166,R168)</f>
        <v>4644.0000000000009</v>
      </c>
    </row>
    <row r="791" spans="17:18" ht="18" customHeight="1" x14ac:dyDescent="0.3">
      <c r="Q791" s="231">
        <v>680</v>
      </c>
      <c r="R791" s="73">
        <f>SUBTOTAL(9,R238,R242,R245,R249,R252,R256,R259,R263,R266,R270,R273,R277,R280,R284,R287,R291,R294,R298,R301,R305,R308,R312,R315,R319,R321,R325,R746,R752)</f>
        <v>13463.999999999996</v>
      </c>
    </row>
    <row r="792" spans="17:18" ht="18" customHeight="1" x14ac:dyDescent="0.3">
      <c r="R792" s="215">
        <f>SUM(R773:R791)</f>
        <v>49845</v>
      </c>
    </row>
  </sheetData>
  <autoFilter ref="A8:W754" xr:uid="{3470903B-EC81-4F3B-94CB-2884B6D01B30}">
    <filterColumn colId="7" showButton="0"/>
    <filterColumn colId="10" showButton="0"/>
  </autoFilter>
  <mergeCells count="4">
    <mergeCell ref="A6:R6"/>
    <mergeCell ref="H8:I8"/>
    <mergeCell ref="K8:L8"/>
    <mergeCell ref="F758:G758"/>
  </mergeCells>
  <phoneticPr fontId="17" type="noConversion"/>
  <pageMargins left="0.2" right="0.2" top="0.75" bottom="0.75" header="0.3" footer="0.3"/>
  <pageSetup paperSize="9" scale="67" fitToHeight="0" orientation="landscape" r:id="rId1"/>
  <headerFooter>
    <oddFooter>Page &amp;P of &amp;N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08132-B2CE-4DB9-882A-FC25BB1E8B89}">
  <sheetPr>
    <pageSetUpPr fitToPage="1"/>
  </sheetPr>
  <dimension ref="A1:R21"/>
  <sheetViews>
    <sheetView zoomScale="90" zoomScaleNormal="90" workbookViewId="0">
      <selection activeCell="M14" sqref="M14"/>
    </sheetView>
  </sheetViews>
  <sheetFormatPr defaultRowHeight="18" customHeight="1" x14ac:dyDescent="0.3"/>
  <cols>
    <col min="1" max="1" width="5.6640625" customWidth="1"/>
    <col min="2" max="2" width="13.5546875" customWidth="1"/>
    <col min="3" max="3" width="13.44140625" customWidth="1"/>
    <col min="4" max="4" width="17.33203125" customWidth="1"/>
    <col min="5" max="5" width="19" customWidth="1"/>
    <col min="6" max="6" width="30.88671875" customWidth="1"/>
    <col min="7" max="10" width="8.6640625" customWidth="1"/>
    <col min="11" max="11" width="15.5546875" customWidth="1"/>
    <col min="12" max="12" width="8.6640625" customWidth="1"/>
    <col min="13" max="13" width="21.44140625" customWidth="1"/>
    <col min="14" max="14" width="10.5546875" customWidth="1"/>
    <col min="15" max="15" width="13.44140625" customWidth="1"/>
    <col min="16" max="16" width="13.44140625" style="31" customWidth="1"/>
    <col min="17" max="17" width="17.33203125" customWidth="1"/>
    <col min="18" max="18" width="15.5546875" customWidth="1"/>
  </cols>
  <sheetData>
    <row r="1" spans="1:18" ht="18" customHeight="1" x14ac:dyDescent="0.35">
      <c r="A1" s="1" t="s">
        <v>0</v>
      </c>
      <c r="B1" s="1"/>
      <c r="C1" s="36"/>
      <c r="D1" s="36"/>
      <c r="E1" s="28" t="s">
        <v>43</v>
      </c>
      <c r="G1" s="37"/>
      <c r="H1" s="11"/>
      <c r="I1" s="1"/>
      <c r="J1" s="38"/>
      <c r="K1" s="39"/>
      <c r="L1" s="38"/>
      <c r="M1" s="1"/>
      <c r="N1" s="36"/>
      <c r="O1" s="40"/>
      <c r="P1" s="40"/>
      <c r="Q1" s="1"/>
      <c r="R1" s="41"/>
    </row>
    <row r="2" spans="1:18" ht="18" customHeight="1" x14ac:dyDescent="0.35">
      <c r="A2" s="1" t="s">
        <v>1</v>
      </c>
      <c r="B2" s="1"/>
      <c r="C2" s="36"/>
      <c r="D2" s="36"/>
      <c r="E2" s="28" t="s">
        <v>22</v>
      </c>
      <c r="G2" s="37"/>
      <c r="H2" s="11"/>
      <c r="I2" s="1"/>
      <c r="J2" s="38"/>
      <c r="K2" s="39"/>
      <c r="L2" s="38"/>
      <c r="M2" s="1"/>
      <c r="N2" s="36"/>
      <c r="O2" s="40"/>
      <c r="P2" s="40"/>
      <c r="Q2" s="1"/>
      <c r="R2" s="41"/>
    </row>
    <row r="3" spans="1:18" ht="18" customHeight="1" x14ac:dyDescent="0.35">
      <c r="A3" s="1" t="s">
        <v>37</v>
      </c>
      <c r="B3" s="1"/>
      <c r="C3" s="36"/>
      <c r="D3" s="36"/>
      <c r="E3" s="15" t="s">
        <v>111</v>
      </c>
      <c r="G3" s="37"/>
      <c r="H3" s="11"/>
      <c r="I3" s="1"/>
      <c r="J3" s="38"/>
      <c r="K3" s="39"/>
      <c r="L3" s="38"/>
      <c r="M3" s="1"/>
      <c r="N3" s="36"/>
      <c r="O3" s="40"/>
      <c r="P3" s="40"/>
      <c r="Q3" s="1"/>
      <c r="R3" s="41"/>
    </row>
    <row r="4" spans="1:18" ht="18" customHeight="1" x14ac:dyDescent="0.35">
      <c r="A4" s="1"/>
      <c r="B4" s="1"/>
      <c r="C4" s="36"/>
      <c r="D4" s="36"/>
      <c r="E4" s="42"/>
      <c r="F4" s="1"/>
      <c r="G4" s="11"/>
      <c r="H4" s="11"/>
      <c r="I4" s="11"/>
      <c r="J4" s="38"/>
      <c r="K4" s="39"/>
      <c r="L4" s="38"/>
      <c r="M4" s="1"/>
      <c r="N4" s="36"/>
      <c r="O4" s="40"/>
      <c r="P4" s="40"/>
      <c r="Q4" s="1"/>
      <c r="R4" s="41"/>
    </row>
    <row r="5" spans="1:18" ht="18" customHeight="1" x14ac:dyDescent="0.35">
      <c r="A5" s="2"/>
      <c r="B5" s="2"/>
      <c r="C5" s="43"/>
      <c r="D5" s="43"/>
      <c r="E5" s="44"/>
      <c r="F5" s="45"/>
      <c r="G5" s="11"/>
      <c r="H5" s="11"/>
      <c r="I5" s="11"/>
      <c r="J5" s="38"/>
      <c r="K5" s="39"/>
      <c r="L5" s="38"/>
      <c r="M5" s="1"/>
      <c r="N5" s="36"/>
      <c r="O5" s="40"/>
      <c r="P5" s="40"/>
      <c r="Q5" s="1"/>
      <c r="R5" s="41"/>
    </row>
    <row r="6" spans="1:18" ht="18" customHeight="1" x14ac:dyDescent="0.4">
      <c r="A6" s="240" t="s">
        <v>38</v>
      </c>
      <c r="B6" s="240"/>
      <c r="C6" s="240"/>
      <c r="D6" s="240"/>
      <c r="E6" s="240"/>
      <c r="F6" s="240"/>
      <c r="G6" s="240"/>
      <c r="H6" s="240"/>
      <c r="I6" s="240"/>
      <c r="J6" s="240"/>
      <c r="K6" s="240"/>
      <c r="L6" s="240"/>
      <c r="M6" s="240"/>
      <c r="N6" s="36"/>
      <c r="O6" s="40"/>
      <c r="P6" s="40"/>
      <c r="Q6" s="1"/>
      <c r="R6" s="41"/>
    </row>
    <row r="7" spans="1:18" ht="18" customHeight="1" thickBot="1" x14ac:dyDescent="0.35">
      <c r="A7" s="25"/>
      <c r="B7" s="25"/>
      <c r="C7" s="25"/>
      <c r="D7" s="25"/>
      <c r="E7" s="27"/>
      <c r="F7" s="46"/>
      <c r="G7" s="17"/>
      <c r="H7" s="17"/>
      <c r="J7" s="18"/>
      <c r="K7" s="26"/>
      <c r="L7" s="18"/>
      <c r="N7" s="25"/>
      <c r="O7" s="40"/>
      <c r="P7" s="40"/>
      <c r="R7" s="35"/>
    </row>
    <row r="8" spans="1:18" ht="45.6" customHeight="1" thickBot="1" x14ac:dyDescent="0.35">
      <c r="A8" s="47" t="s">
        <v>2</v>
      </c>
      <c r="B8" s="6" t="s">
        <v>62</v>
      </c>
      <c r="C8" s="6" t="s">
        <v>14</v>
      </c>
      <c r="D8" s="79" t="s">
        <v>52</v>
      </c>
      <c r="E8" s="48" t="s">
        <v>3</v>
      </c>
      <c r="F8" s="47" t="s">
        <v>39</v>
      </c>
      <c r="G8" s="245" t="s">
        <v>40</v>
      </c>
      <c r="H8" s="246"/>
      <c r="I8" s="247"/>
      <c r="J8" s="49" t="s">
        <v>4</v>
      </c>
      <c r="K8" s="50" t="s">
        <v>5</v>
      </c>
      <c r="L8" s="51" t="s">
        <v>8</v>
      </c>
      <c r="M8" s="3" t="s">
        <v>6</v>
      </c>
      <c r="N8" s="4"/>
      <c r="O8" s="52"/>
      <c r="P8" s="87" t="s">
        <v>55</v>
      </c>
      <c r="Q8" s="86" t="s">
        <v>54</v>
      </c>
      <c r="R8" s="31" t="s">
        <v>23</v>
      </c>
    </row>
    <row r="9" spans="1:18" ht="18" customHeight="1" x14ac:dyDescent="0.3">
      <c r="A9" s="53"/>
      <c r="B9" s="59"/>
      <c r="C9" s="53"/>
      <c r="E9" s="54"/>
      <c r="F9" s="53"/>
      <c r="G9" s="55"/>
      <c r="H9" s="55"/>
      <c r="I9" s="53"/>
      <c r="J9" s="56"/>
      <c r="K9" s="57"/>
      <c r="L9" s="56"/>
      <c r="M9" s="58"/>
      <c r="N9" s="53"/>
      <c r="O9" s="40"/>
      <c r="P9" s="31" t="s">
        <v>53</v>
      </c>
      <c r="Q9" s="53"/>
      <c r="R9" s="59"/>
    </row>
    <row r="10" spans="1:18" ht="18" customHeight="1" x14ac:dyDescent="0.3">
      <c r="A10" s="8" t="s">
        <v>106</v>
      </c>
      <c r="B10" s="95"/>
      <c r="C10" s="60"/>
      <c r="D10" s="60"/>
      <c r="E10" s="61"/>
      <c r="F10" s="62"/>
      <c r="G10" s="17"/>
      <c r="H10" s="17"/>
      <c r="I10" s="63"/>
      <c r="J10" s="64"/>
      <c r="K10" s="65"/>
      <c r="L10" s="18"/>
      <c r="M10" s="66"/>
      <c r="N10" s="17"/>
      <c r="O10" s="67"/>
      <c r="P10" s="31" t="s">
        <v>53</v>
      </c>
      <c r="Q10" s="89"/>
      <c r="R10" s="35"/>
    </row>
    <row r="11" spans="1:18" ht="18" customHeight="1" x14ac:dyDescent="0.3">
      <c r="A11" s="23">
        <v>1</v>
      </c>
      <c r="B11" s="100" t="s">
        <v>107</v>
      </c>
      <c r="C11" s="7" t="s">
        <v>57</v>
      </c>
      <c r="D11" s="123" t="s">
        <v>102</v>
      </c>
      <c r="E11" s="19" t="s">
        <v>78</v>
      </c>
      <c r="F11" s="19" t="s">
        <v>41</v>
      </c>
      <c r="G11" s="20">
        <v>0.02</v>
      </c>
      <c r="H11" s="124">
        <v>50.5</v>
      </c>
      <c r="I11" s="68" t="s">
        <v>42</v>
      </c>
      <c r="J11" s="69">
        <v>1</v>
      </c>
      <c r="K11" s="21">
        <v>14</v>
      </c>
      <c r="L11" s="69">
        <v>1</v>
      </c>
      <c r="M11" s="70">
        <f>H11*J11*K11*L11</f>
        <v>707</v>
      </c>
      <c r="N11" s="53">
        <f t="shared" ref="N11" si="0">G11*1000</f>
        <v>20</v>
      </c>
      <c r="O11" s="5" t="s">
        <v>107</v>
      </c>
      <c r="P11" s="31" t="s">
        <v>53</v>
      </c>
      <c r="Q11" s="35">
        <f>J11*L11*H11</f>
        <v>50.5</v>
      </c>
      <c r="R11" s="35"/>
    </row>
    <row r="12" spans="1:18" ht="18" customHeight="1" x14ac:dyDescent="0.3">
      <c r="A12" s="53"/>
      <c r="B12" s="59"/>
      <c r="C12" s="53"/>
      <c r="E12" s="54"/>
      <c r="F12" s="53"/>
      <c r="G12" s="55"/>
      <c r="H12" s="55"/>
      <c r="I12" s="53"/>
      <c r="J12" s="56"/>
      <c r="K12" s="57"/>
      <c r="L12" s="56"/>
      <c r="M12" s="58"/>
      <c r="N12" s="53"/>
      <c r="O12" s="40"/>
      <c r="P12" s="31" t="s">
        <v>53</v>
      </c>
      <c r="Q12" s="53"/>
      <c r="R12" s="59"/>
    </row>
    <row r="13" spans="1:18" ht="18" customHeight="1" x14ac:dyDescent="0.3">
      <c r="A13" s="8" t="s">
        <v>106</v>
      </c>
      <c r="B13" s="95"/>
      <c r="C13" s="60"/>
      <c r="D13" s="60"/>
      <c r="E13" s="61"/>
      <c r="F13" s="62"/>
      <c r="G13" s="17"/>
      <c r="H13" s="17"/>
      <c r="I13" s="63"/>
      <c r="J13" s="64"/>
      <c r="K13" s="65"/>
      <c r="L13" s="18"/>
      <c r="M13" s="66"/>
      <c r="N13" s="17"/>
      <c r="O13" s="67"/>
      <c r="P13" s="31" t="s">
        <v>53</v>
      </c>
      <c r="Q13" s="89"/>
      <c r="R13" s="35"/>
    </row>
    <row r="14" spans="1:18" ht="18" customHeight="1" x14ac:dyDescent="0.3">
      <c r="A14" s="23">
        <v>1</v>
      </c>
      <c r="B14" s="100" t="s">
        <v>108</v>
      </c>
      <c r="C14" s="7" t="s">
        <v>56</v>
      </c>
      <c r="D14" s="123" t="s">
        <v>101</v>
      </c>
      <c r="E14" s="19" t="s">
        <v>78</v>
      </c>
      <c r="F14" s="19" t="s">
        <v>41</v>
      </c>
      <c r="G14" s="20">
        <v>0.02</v>
      </c>
      <c r="H14" s="124">
        <v>55.5</v>
      </c>
      <c r="I14" s="68" t="s">
        <v>42</v>
      </c>
      <c r="J14" s="69">
        <v>1</v>
      </c>
      <c r="K14" s="21">
        <v>14</v>
      </c>
      <c r="L14" s="69">
        <v>1</v>
      </c>
      <c r="M14" s="70">
        <f>H14*J14*K14*L14</f>
        <v>777</v>
      </c>
      <c r="N14" s="53">
        <f t="shared" ref="N14" si="1">G14*1000</f>
        <v>20</v>
      </c>
      <c r="O14" s="5" t="s">
        <v>108</v>
      </c>
      <c r="P14" s="31" t="s">
        <v>53</v>
      </c>
      <c r="Q14" s="35">
        <f>J14*L14*H14</f>
        <v>55.5</v>
      </c>
      <c r="R14" s="35"/>
    </row>
    <row r="15" spans="1:18" ht="18" customHeight="1" x14ac:dyDescent="0.3">
      <c r="A15" s="25"/>
      <c r="B15" s="25"/>
      <c r="C15" s="25"/>
      <c r="D15" s="25"/>
      <c r="E15" s="27"/>
      <c r="F15" s="46"/>
      <c r="G15" s="17"/>
      <c r="H15" s="17"/>
      <c r="J15" s="18"/>
      <c r="K15" s="26"/>
      <c r="L15" s="18"/>
      <c r="N15" s="25"/>
      <c r="O15" s="40"/>
      <c r="P15" s="40"/>
    </row>
    <row r="16" spans="1:18" ht="18" customHeight="1" x14ac:dyDescent="0.3">
      <c r="A16" s="25"/>
      <c r="B16" s="25"/>
      <c r="C16" s="25"/>
      <c r="D16" s="25"/>
      <c r="E16" s="27"/>
      <c r="F16" s="46"/>
      <c r="G16" s="17"/>
      <c r="H16" s="17"/>
      <c r="J16" s="18"/>
      <c r="K16" s="26"/>
      <c r="L16" s="18"/>
      <c r="N16" s="25"/>
      <c r="O16" s="40"/>
      <c r="P16" s="40"/>
    </row>
    <row r="17" spans="1:18" ht="18" customHeight="1" thickBot="1" x14ac:dyDescent="0.4">
      <c r="A17" s="25"/>
      <c r="B17" s="25"/>
      <c r="C17" s="25"/>
      <c r="D17" s="25"/>
      <c r="E17" s="27"/>
      <c r="F17" s="46"/>
      <c r="G17" s="17"/>
      <c r="H17" s="17"/>
      <c r="J17" s="18"/>
      <c r="K17" s="32" t="s">
        <v>24</v>
      </c>
      <c r="L17" s="22"/>
      <c r="M17" s="33">
        <f>SUM(M8:M16)</f>
        <v>1484</v>
      </c>
      <c r="N17" s="25"/>
      <c r="O17" s="40"/>
      <c r="P17" s="40"/>
      <c r="Q17" s="83">
        <f>SUBTOTAL(9,Q8:Q16)</f>
        <v>106</v>
      </c>
      <c r="R17" s="78">
        <f>SUBTOTAL(9,M8:M16)</f>
        <v>1484</v>
      </c>
    </row>
    <row r="18" spans="1:18" ht="18" customHeight="1" thickTop="1" x14ac:dyDescent="0.3">
      <c r="A18" s="25"/>
      <c r="B18" s="25"/>
      <c r="C18" s="25"/>
      <c r="D18" s="25"/>
      <c r="E18" s="27"/>
      <c r="F18" s="46"/>
      <c r="G18" s="17"/>
      <c r="H18" s="17"/>
      <c r="J18" s="18"/>
      <c r="K18" s="26"/>
      <c r="L18" s="18"/>
      <c r="N18" s="25"/>
      <c r="O18" s="40"/>
      <c r="P18" s="40"/>
    </row>
    <row r="19" spans="1:18" ht="18" customHeight="1" x14ac:dyDescent="0.3">
      <c r="A19" s="25"/>
      <c r="B19" s="25"/>
      <c r="C19" s="25"/>
      <c r="D19" s="25"/>
      <c r="E19" s="248" t="s">
        <v>60</v>
      </c>
      <c r="F19" s="248"/>
      <c r="G19" s="17"/>
      <c r="H19" s="17"/>
      <c r="J19" s="18"/>
      <c r="K19" s="26"/>
      <c r="L19" s="18"/>
      <c r="N19" s="25"/>
      <c r="O19" s="40"/>
      <c r="P19" s="40"/>
    </row>
    <row r="20" spans="1:18" ht="18" customHeight="1" x14ac:dyDescent="0.3">
      <c r="E20" s="7" t="s">
        <v>57</v>
      </c>
      <c r="F20" s="7" t="s">
        <v>102</v>
      </c>
    </row>
    <row r="21" spans="1:18" ht="18" customHeight="1" x14ac:dyDescent="0.3">
      <c r="E21" s="7" t="s">
        <v>56</v>
      </c>
      <c r="F21" s="7" t="s">
        <v>101</v>
      </c>
    </row>
  </sheetData>
  <autoFilter ref="A8:R15" xr:uid="{112C1BF8-F030-44E0-BA85-300F5DF9E2E9}">
    <filterColumn colId="6" showButton="0"/>
    <filterColumn colId="7" showButton="0"/>
  </autoFilter>
  <mergeCells count="3">
    <mergeCell ref="A6:M6"/>
    <mergeCell ref="G8:I8"/>
    <mergeCell ref="E19:F19"/>
  </mergeCells>
  <phoneticPr fontId="17" type="noConversion"/>
  <pageMargins left="0.2" right="0.2" top="0.75" bottom="0.75" header="0.3" footer="0.3"/>
  <pageSetup paperSize="9" scale="96" fitToHeight="0" orientation="landscape" r:id="rId1"/>
  <headerFooter>
    <oddFooter>Page &amp;P of &amp;N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2C19EA790EB54A99A699BA62372528" ma:contentTypeVersion="15" ma:contentTypeDescription="Create a new document." ma:contentTypeScope="" ma:versionID="b92e8d07ddcb96500ad79536e213bba2">
  <xsd:schema xmlns:xsd="http://www.w3.org/2001/XMLSchema" xmlns:xs="http://www.w3.org/2001/XMLSchema" xmlns:p="http://schemas.microsoft.com/office/2006/metadata/properties" xmlns:ns2="8182470c-9c64-4c0e-a68a-a1f556439e59" xmlns:ns3="4d52836b-ce72-4b89-82f9-d65d5dfc828e" targetNamespace="http://schemas.microsoft.com/office/2006/metadata/properties" ma:root="true" ma:fieldsID="740b569e960f62d2154794bad3f43ad3" ns2:_="" ns3:_="">
    <xsd:import namespace="8182470c-9c64-4c0e-a68a-a1f556439e59"/>
    <xsd:import namespace="4d52836b-ce72-4b89-82f9-d65d5dfc828e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lcf76f155ced4ddcb4097134ff3c332f" minOccurs="0"/>
                <xsd:element ref="ns2:TaxCatchAll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182470c-9c64-4c0e-a68a-a1f556439e5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1b668e07-5b8d-4535-ba3d-9372a51266d2}" ma:internalName="TaxCatchAll" ma:showField="CatchAllData" ma:web="8182470c-9c64-4c0e-a68a-a1f556439e5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d52836b-ce72-4b89-82f9-d65d5dfc828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d1417e60-6381-4e96-be2e-0834c651c8e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20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��< ? x m l   v e r s i o n = " 1 . 0 "   e n c o d i n g = " u t f - 1 6 " ? > < S w i f t T o k e n s   x m l n s : x s d = " h t t p : / / w w w . w 3 . o r g / 2 0 0 1 / X M L S c h e m a "   x m l n s : x s i = " h t t p : / / w w w . w 3 . o r g / 2 0 0 1 / X M L S c h e m a - i n s t a n c e " > < T o k e n s / > < / S w i f t T o k e n s > 
</file>

<file path=customXml/itemProps1.xml><?xml version="1.0" encoding="utf-8"?>
<ds:datastoreItem xmlns:ds="http://schemas.openxmlformats.org/officeDocument/2006/customXml" ds:itemID="{6E4AAFA3-B0B6-45C7-AEDA-73277D4F97C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775A7A3-9CE8-48E5-9494-4F2EA72F087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182470c-9c64-4c0e-a68a-a1f556439e59"/>
    <ds:schemaRef ds:uri="4d52836b-ce72-4b89-82f9-d65d5dfc828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D05FA8B-D6E3-4E54-86E7-860964EE4BF9}">
  <ds:schemaRefs>
    <ds:schemaRef ds:uri="http://www.w3.org/2001/XMLSchem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Contract</vt:lpstr>
      <vt:lpstr>MEP (Civil)</vt:lpstr>
      <vt:lpstr>Joints</vt:lpstr>
      <vt:lpstr>Contract!Print_Area</vt:lpstr>
      <vt:lpstr>Joints!Print_Area</vt:lpstr>
      <vt:lpstr>'MEP (Civil)'!Print_Area</vt:lpstr>
      <vt:lpstr>Joints!Print_Titles</vt:lpstr>
      <vt:lpstr>'MEP (Civil)'!Print_Titles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Julius Quizon</dc:creator>
  <cp:lastModifiedBy>Himal Kosala</cp:lastModifiedBy>
  <cp:lastPrinted>2022-11-07T06:10:09Z</cp:lastPrinted>
  <dcterms:created xsi:type="dcterms:W3CDTF">2016-06-13T05:46:26Z</dcterms:created>
  <dcterms:modified xsi:type="dcterms:W3CDTF">2022-11-10T05:56:28Z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lanSwiftJobName">
    <vt:lpwstr/>
  </property>
  <property fmtid="{D5CDD505-2E9C-101B-9397-08002B2CF9AE}" pid="3" name="PlanSwiftJobGuid">
    <vt:lpwstr/>
  </property>
  <property fmtid="{D5CDD505-2E9C-101B-9397-08002B2CF9AE}" pid="4" name="LinkedDataId">
    <vt:lpwstr>{AD05FA8B-D6E3-4E54-86E7-860964EE4BF9}</vt:lpwstr>
  </property>
</Properties>
</file>