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imal Kosala\Documents\Work\ECON\Omniyat\FireStop\Bill\September\"/>
    </mc:Choice>
  </mc:AlternateContent>
  <xr:revisionPtr revIDLastSave="0" documentId="13_ncr:1_{6D991D70-F758-4B34-B455-F1872983B086}" xr6:coauthVersionLast="47" xr6:coauthVersionMax="47" xr10:uidLastSave="{00000000-0000-0000-0000-000000000000}"/>
  <bookViews>
    <workbookView xWindow="-108" yWindow="-108" windowWidth="23256" windowHeight="12720" tabRatio="855" firstSheet="1" activeTab="1" xr2:uid="{00000000-000D-0000-FFFF-FFFF00000000}"/>
  </bookViews>
  <sheets>
    <sheet name="IPC-6" sheetId="6" state="hidden" r:id="rId1"/>
    <sheet name="Contract" sheetId="12" r:id="rId2"/>
    <sheet name="Joints" sheetId="33" r:id="rId3"/>
    <sheet name="Joints 20mm" sheetId="29" r:id="rId4"/>
    <sheet name="Joints 30mm" sheetId="30" r:id="rId5"/>
    <sheet name="MEP (Civil opening)" sheetId="34" r:id="rId6"/>
    <sheet name="civil opening" sheetId="31" state="hidden" r:id="rId7"/>
    <sheet name="civil opening (FR 230)" sheetId="32" state="hidden" r:id="rId8"/>
  </sheets>
  <externalReferences>
    <externalReference r:id="rId9"/>
  </externalReferences>
  <definedNames>
    <definedName name="_xlnm._FilterDatabase" localSheetId="6" hidden="1">'civil opening'!$A$8:$W$93</definedName>
    <definedName name="_xlnm._FilterDatabase" localSheetId="7" hidden="1">'civil opening (FR 230)'!$A$8:$W$28</definedName>
    <definedName name="_xlnm._FilterDatabase" localSheetId="1" hidden="1">Contract!$B$5:$N$29</definedName>
    <definedName name="_xlnm._FilterDatabase" localSheetId="2" hidden="1">Joints!$A$8:$R$30</definedName>
    <definedName name="_xlnm._FilterDatabase" localSheetId="3" hidden="1">'Joints 20mm'!$A$8:$R$9</definedName>
    <definedName name="_xlnm._FilterDatabase" localSheetId="4" hidden="1">'Joints 30mm'!$A$8:$R$9</definedName>
    <definedName name="_xlnm._FilterDatabase" localSheetId="5" hidden="1">'MEP (Civil opening)'!$A$8:$W$195</definedName>
    <definedName name="_xlnm.Print_Area" localSheetId="6">'civil opening'!$A$1:$R$93</definedName>
    <definedName name="_xlnm.Print_Area" localSheetId="7">'civil opening (FR 230)'!$A$1:$R$28</definedName>
    <definedName name="_xlnm.Print_Area" localSheetId="1">Contract!$B$2:$N$31</definedName>
    <definedName name="_xlnm.Print_Area" localSheetId="0">'IPC-6'!$B$2:$K$18</definedName>
    <definedName name="_xlnm.Print_Area" localSheetId="2">Joints!$A$1:$M$31</definedName>
    <definedName name="_xlnm.Print_Area" localSheetId="3">'Joints 20mm'!$A$1:$M$99</definedName>
    <definedName name="_xlnm.Print_Area" localSheetId="4">'Joints 30mm'!$A$1:$M$14</definedName>
    <definedName name="_xlnm.Print_Area" localSheetId="5">'MEP (Civil opening)'!$A$1:$R$197</definedName>
    <definedName name="_xlnm.Print_Titles" localSheetId="6">'civil opening'!$1:$9</definedName>
    <definedName name="_xlnm.Print_Titles" localSheetId="7">'civil opening (FR 230)'!$1:$9</definedName>
    <definedName name="_xlnm.Print_Titles" localSheetId="2">Joints!$1:$8</definedName>
    <definedName name="_xlnm.Print_Titles" localSheetId="3">'Joints 20mm'!$1:$8</definedName>
    <definedName name="_xlnm.Print_Titles" localSheetId="4">'Joints 30mm'!$1:$8</definedName>
    <definedName name="_xlnm.Print_Titles" localSheetId="5">'MEP (Civil opening)'!$1:$9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7" i="34" l="1"/>
  <c r="Q14" i="12"/>
  <c r="R14" i="12"/>
  <c r="Q16" i="12"/>
  <c r="R16" i="12"/>
  <c r="Q18" i="12"/>
  <c r="R18" i="12"/>
  <c r="Q20" i="12"/>
  <c r="R20" i="12"/>
  <c r="Q21" i="12"/>
  <c r="Q29" i="12" s="1"/>
  <c r="R21" i="12"/>
  <c r="R29" i="12" s="1"/>
  <c r="R13" i="12"/>
  <c r="Q13" i="12"/>
  <c r="J24" i="12"/>
  <c r="S197" i="34"/>
  <c r="M193" i="34"/>
  <c r="AA192" i="34"/>
  <c r="Z192" i="34"/>
  <c r="V192" i="34"/>
  <c r="R192" i="34"/>
  <c r="AA191" i="34"/>
  <c r="V191" i="34"/>
  <c r="R191" i="34"/>
  <c r="J191" i="34"/>
  <c r="Z191" i="34" s="1"/>
  <c r="AA190" i="34"/>
  <c r="V190" i="34"/>
  <c r="R190" i="34"/>
  <c r="J190" i="34"/>
  <c r="Z190" i="34" s="1"/>
  <c r="AA189" i="34"/>
  <c r="V189" i="34"/>
  <c r="R189" i="34"/>
  <c r="J189" i="34"/>
  <c r="Z189" i="34" s="1"/>
  <c r="AA188" i="34"/>
  <c r="V188" i="34"/>
  <c r="R188" i="34"/>
  <c r="J188" i="34"/>
  <c r="Z188" i="34" s="1"/>
  <c r="M187" i="34"/>
  <c r="AA186" i="34"/>
  <c r="Z186" i="34"/>
  <c r="V186" i="34"/>
  <c r="R186" i="34"/>
  <c r="AA185" i="34"/>
  <c r="V185" i="34"/>
  <c r="R185" i="34"/>
  <c r="J185" i="34"/>
  <c r="Z185" i="34" s="1"/>
  <c r="AA184" i="34"/>
  <c r="V184" i="34"/>
  <c r="R184" i="34"/>
  <c r="J184" i="34"/>
  <c r="Z184" i="34" s="1"/>
  <c r="AA183" i="34"/>
  <c r="V183" i="34"/>
  <c r="R183" i="34"/>
  <c r="J183" i="34"/>
  <c r="Z183" i="34" s="1"/>
  <c r="AA182" i="34"/>
  <c r="V182" i="34"/>
  <c r="R182" i="34"/>
  <c r="J182" i="34"/>
  <c r="Z182" i="34" s="1"/>
  <c r="M181" i="34"/>
  <c r="AA180" i="34"/>
  <c r="Z180" i="34"/>
  <c r="V180" i="34"/>
  <c r="R180" i="34"/>
  <c r="AA179" i="34"/>
  <c r="V179" i="34"/>
  <c r="R179" i="34"/>
  <c r="J179" i="34"/>
  <c r="Z179" i="34" s="1"/>
  <c r="AA178" i="34"/>
  <c r="V178" i="34"/>
  <c r="R178" i="34"/>
  <c r="J178" i="34"/>
  <c r="Z178" i="34" s="1"/>
  <c r="AA177" i="34"/>
  <c r="V177" i="34"/>
  <c r="R177" i="34"/>
  <c r="J177" i="34"/>
  <c r="Z177" i="34" s="1"/>
  <c r="AA176" i="34"/>
  <c r="V176" i="34"/>
  <c r="R176" i="34"/>
  <c r="J176" i="34"/>
  <c r="Z176" i="34" s="1"/>
  <c r="M175" i="34"/>
  <c r="AA174" i="34"/>
  <c r="Z174" i="34"/>
  <c r="V174" i="34"/>
  <c r="R174" i="34"/>
  <c r="AA173" i="34"/>
  <c r="V173" i="34"/>
  <c r="R173" i="34"/>
  <c r="J173" i="34"/>
  <c r="Z173" i="34" s="1"/>
  <c r="AA172" i="34"/>
  <c r="V172" i="34"/>
  <c r="R172" i="34"/>
  <c r="J172" i="34"/>
  <c r="Z172" i="34" s="1"/>
  <c r="AA171" i="34"/>
  <c r="V171" i="34"/>
  <c r="R171" i="34"/>
  <c r="J171" i="34"/>
  <c r="Z171" i="34" s="1"/>
  <c r="A171" i="34"/>
  <c r="A172" i="34" s="1"/>
  <c r="A173" i="34" s="1"/>
  <c r="A174" i="34" s="1"/>
  <c r="A175" i="34" s="1"/>
  <c r="A176" i="34" s="1"/>
  <c r="A177" i="34" s="1"/>
  <c r="A178" i="34" s="1"/>
  <c r="A179" i="34" s="1"/>
  <c r="A180" i="34" s="1"/>
  <c r="A181" i="34" s="1"/>
  <c r="A182" i="34" s="1"/>
  <c r="A183" i="34" s="1"/>
  <c r="A184" i="34" s="1"/>
  <c r="A185" i="34" s="1"/>
  <c r="A186" i="34" s="1"/>
  <c r="A187" i="34" s="1"/>
  <c r="A188" i="34" s="1"/>
  <c r="A189" i="34" s="1"/>
  <c r="A190" i="34" s="1"/>
  <c r="A191" i="34" s="1"/>
  <c r="A192" i="34" s="1"/>
  <c r="A193" i="34" s="1"/>
  <c r="AA170" i="34"/>
  <c r="V170" i="34"/>
  <c r="R170" i="34"/>
  <c r="J170" i="34"/>
  <c r="Z170" i="34" s="1"/>
  <c r="M167" i="34"/>
  <c r="AA166" i="34"/>
  <c r="Z166" i="34"/>
  <c r="V166" i="34"/>
  <c r="R166" i="34"/>
  <c r="AA165" i="34"/>
  <c r="V165" i="34"/>
  <c r="R165" i="34"/>
  <c r="J165" i="34"/>
  <c r="Z165" i="34" s="1"/>
  <c r="AA164" i="34"/>
  <c r="V164" i="34"/>
  <c r="R164" i="34"/>
  <c r="J164" i="34"/>
  <c r="Z164" i="34" s="1"/>
  <c r="AA163" i="34"/>
  <c r="V163" i="34"/>
  <c r="R163" i="34"/>
  <c r="J163" i="34"/>
  <c r="Z163" i="34" s="1"/>
  <c r="AA162" i="34"/>
  <c r="V162" i="34"/>
  <c r="R162" i="34"/>
  <c r="J162" i="34"/>
  <c r="Z162" i="34" s="1"/>
  <c r="M161" i="34"/>
  <c r="AA160" i="34"/>
  <c r="Z160" i="34"/>
  <c r="V160" i="34"/>
  <c r="R160" i="34"/>
  <c r="AA159" i="34"/>
  <c r="V159" i="34"/>
  <c r="R159" i="34"/>
  <c r="J159" i="34"/>
  <c r="Z159" i="34" s="1"/>
  <c r="AA158" i="34"/>
  <c r="Z158" i="34"/>
  <c r="V158" i="34"/>
  <c r="R158" i="34"/>
  <c r="J158" i="34"/>
  <c r="AA157" i="34"/>
  <c r="V157" i="34"/>
  <c r="R157" i="34"/>
  <c r="J157" i="34"/>
  <c r="Z157" i="34" s="1"/>
  <c r="AA156" i="34"/>
  <c r="V156" i="34"/>
  <c r="R156" i="34"/>
  <c r="J156" i="34"/>
  <c r="Z156" i="34" s="1"/>
  <c r="V155" i="34"/>
  <c r="M155" i="34"/>
  <c r="AA154" i="34"/>
  <c r="Z154" i="34"/>
  <c r="V154" i="34"/>
  <c r="R154" i="34"/>
  <c r="AA153" i="34"/>
  <c r="V153" i="34"/>
  <c r="R153" i="34"/>
  <c r="J153" i="34"/>
  <c r="Z153" i="34" s="1"/>
  <c r="AA152" i="34"/>
  <c r="V152" i="34"/>
  <c r="R152" i="34"/>
  <c r="J152" i="34"/>
  <c r="Z152" i="34" s="1"/>
  <c r="AA151" i="34"/>
  <c r="V151" i="34"/>
  <c r="R151" i="34"/>
  <c r="J151" i="34"/>
  <c r="Z151" i="34" s="1"/>
  <c r="AA150" i="34"/>
  <c r="V150" i="34"/>
  <c r="R150" i="34"/>
  <c r="J150" i="34"/>
  <c r="Z150" i="34" s="1"/>
  <c r="V149" i="34"/>
  <c r="M149" i="34"/>
  <c r="AA148" i="34"/>
  <c r="Z148" i="34"/>
  <c r="V148" i="34"/>
  <c r="R148" i="34"/>
  <c r="AA147" i="34"/>
  <c r="V147" i="34"/>
  <c r="R147" i="34"/>
  <c r="J147" i="34"/>
  <c r="Z147" i="34" s="1"/>
  <c r="AA146" i="34"/>
  <c r="V146" i="34"/>
  <c r="R146" i="34"/>
  <c r="J146" i="34"/>
  <c r="Z146" i="34" s="1"/>
  <c r="AA145" i="34"/>
  <c r="V145" i="34"/>
  <c r="R145" i="34"/>
  <c r="J145" i="34"/>
  <c r="Z145" i="34" s="1"/>
  <c r="A145" i="34"/>
  <c r="A146" i="34" s="1"/>
  <c r="A147" i="34" s="1"/>
  <c r="A148" i="34" s="1"/>
  <c r="A149" i="34" s="1"/>
  <c r="A150" i="34" s="1"/>
  <c r="A151" i="34" s="1"/>
  <c r="A152" i="34" s="1"/>
  <c r="A153" i="34" s="1"/>
  <c r="A154" i="34" s="1"/>
  <c r="A155" i="34" s="1"/>
  <c r="A156" i="34" s="1"/>
  <c r="A157" i="34" s="1"/>
  <c r="A158" i="34" s="1"/>
  <c r="A159" i="34" s="1"/>
  <c r="A160" i="34" s="1"/>
  <c r="A161" i="34" s="1"/>
  <c r="A162" i="34" s="1"/>
  <c r="A163" i="34" s="1"/>
  <c r="A164" i="34" s="1"/>
  <c r="A165" i="34" s="1"/>
  <c r="A166" i="34" s="1"/>
  <c r="A167" i="34" s="1"/>
  <c r="AA144" i="34"/>
  <c r="V144" i="34"/>
  <c r="R144" i="34"/>
  <c r="J144" i="34"/>
  <c r="Z144" i="34" s="1"/>
  <c r="M141" i="34"/>
  <c r="AA140" i="34"/>
  <c r="Z140" i="34"/>
  <c r="V140" i="34"/>
  <c r="R140" i="34"/>
  <c r="AA139" i="34"/>
  <c r="V139" i="34"/>
  <c r="R139" i="34"/>
  <c r="J139" i="34"/>
  <c r="Z139" i="34" s="1"/>
  <c r="AA138" i="34"/>
  <c r="V138" i="34"/>
  <c r="R138" i="34"/>
  <c r="J138" i="34"/>
  <c r="Z138" i="34" s="1"/>
  <c r="AA137" i="34"/>
  <c r="V137" i="34"/>
  <c r="R137" i="34"/>
  <c r="J137" i="34"/>
  <c r="Z137" i="34" s="1"/>
  <c r="AA136" i="34"/>
  <c r="V136" i="34"/>
  <c r="R136" i="34"/>
  <c r="J136" i="34"/>
  <c r="Z136" i="34" s="1"/>
  <c r="M135" i="34"/>
  <c r="AA134" i="34"/>
  <c r="Z134" i="34"/>
  <c r="V134" i="34"/>
  <c r="R134" i="34"/>
  <c r="AA133" i="34"/>
  <c r="V133" i="34"/>
  <c r="R133" i="34"/>
  <c r="J133" i="34"/>
  <c r="Z133" i="34" s="1"/>
  <c r="AA132" i="34"/>
  <c r="V132" i="34"/>
  <c r="R132" i="34"/>
  <c r="J132" i="34"/>
  <c r="Z132" i="34" s="1"/>
  <c r="AA131" i="34"/>
  <c r="V131" i="34"/>
  <c r="R131" i="34"/>
  <c r="J131" i="34"/>
  <c r="Z131" i="34" s="1"/>
  <c r="AA130" i="34"/>
  <c r="V130" i="34"/>
  <c r="R130" i="34"/>
  <c r="J130" i="34"/>
  <c r="Z130" i="34" s="1"/>
  <c r="M129" i="34"/>
  <c r="AA128" i="34"/>
  <c r="Z128" i="34"/>
  <c r="V128" i="34"/>
  <c r="R128" i="34"/>
  <c r="AA127" i="34"/>
  <c r="V127" i="34"/>
  <c r="R127" i="34"/>
  <c r="J127" i="34"/>
  <c r="Z127" i="34" s="1"/>
  <c r="AA126" i="34"/>
  <c r="V126" i="34"/>
  <c r="R126" i="34"/>
  <c r="J126" i="34"/>
  <c r="Z126" i="34" s="1"/>
  <c r="AA125" i="34"/>
  <c r="V125" i="34"/>
  <c r="R125" i="34"/>
  <c r="J125" i="34"/>
  <c r="Z125" i="34" s="1"/>
  <c r="AA124" i="34"/>
  <c r="V124" i="34"/>
  <c r="R124" i="34"/>
  <c r="J124" i="34"/>
  <c r="Z124" i="34" s="1"/>
  <c r="M123" i="34"/>
  <c r="AA122" i="34"/>
  <c r="Z122" i="34"/>
  <c r="V122" i="34"/>
  <c r="R122" i="34"/>
  <c r="AA121" i="34"/>
  <c r="V121" i="34"/>
  <c r="R121" i="34"/>
  <c r="J121" i="34"/>
  <c r="Z121" i="34" s="1"/>
  <c r="AA120" i="34"/>
  <c r="V120" i="34"/>
  <c r="R120" i="34"/>
  <c r="J120" i="34"/>
  <c r="Z120" i="34" s="1"/>
  <c r="AA119" i="34"/>
  <c r="V119" i="34"/>
  <c r="R119" i="34"/>
  <c r="J119" i="34"/>
  <c r="Z119" i="34" s="1"/>
  <c r="A119" i="34"/>
  <c r="A120" i="34" s="1"/>
  <c r="A121" i="34" s="1"/>
  <c r="A122" i="34" s="1"/>
  <c r="A123" i="34" s="1"/>
  <c r="A124" i="34" s="1"/>
  <c r="A125" i="34" s="1"/>
  <c r="A126" i="34" s="1"/>
  <c r="A127" i="34" s="1"/>
  <c r="A128" i="34" s="1"/>
  <c r="A129" i="34" s="1"/>
  <c r="A130" i="34" s="1"/>
  <c r="A131" i="34" s="1"/>
  <c r="A132" i="34" s="1"/>
  <c r="A133" i="34" s="1"/>
  <c r="A134" i="34" s="1"/>
  <c r="A135" i="34" s="1"/>
  <c r="A136" i="34" s="1"/>
  <c r="A137" i="34" s="1"/>
  <c r="A138" i="34" s="1"/>
  <c r="A139" i="34" s="1"/>
  <c r="A140" i="34" s="1"/>
  <c r="A141" i="34" s="1"/>
  <c r="AA118" i="34"/>
  <c r="Z118" i="34"/>
  <c r="V118" i="34"/>
  <c r="R118" i="34"/>
  <c r="J118" i="34"/>
  <c r="V115" i="34"/>
  <c r="R115" i="34"/>
  <c r="M115" i="34"/>
  <c r="AA114" i="34"/>
  <c r="Y114" i="34"/>
  <c r="Z114" i="34" s="1"/>
  <c r="V114" i="34"/>
  <c r="R114" i="34"/>
  <c r="AA113" i="34"/>
  <c r="Y113" i="34"/>
  <c r="Z113" i="34" s="1"/>
  <c r="AB113" i="34" s="1"/>
  <c r="V113" i="34"/>
  <c r="R113" i="34"/>
  <c r="AA112" i="34"/>
  <c r="Y112" i="34"/>
  <c r="Z112" i="34" s="1"/>
  <c r="V112" i="34"/>
  <c r="R112" i="34"/>
  <c r="AA111" i="34"/>
  <c r="Y111" i="34"/>
  <c r="Z111" i="34" s="1"/>
  <c r="V111" i="34"/>
  <c r="R111" i="34"/>
  <c r="AA110" i="34"/>
  <c r="Y110" i="34"/>
  <c r="Z110" i="34" s="1"/>
  <c r="V110" i="34"/>
  <c r="R110" i="34"/>
  <c r="A110" i="34"/>
  <c r="A111" i="34" s="1"/>
  <c r="A112" i="34" s="1"/>
  <c r="A113" i="34" s="1"/>
  <c r="A114" i="34" s="1"/>
  <c r="A115" i="34" s="1"/>
  <c r="AA109" i="34"/>
  <c r="Y109" i="34"/>
  <c r="Z109" i="34" s="1"/>
  <c r="V109" i="34"/>
  <c r="R109" i="34"/>
  <c r="V106" i="34"/>
  <c r="R106" i="34"/>
  <c r="M106" i="34"/>
  <c r="J106" i="34"/>
  <c r="V105" i="34"/>
  <c r="R105" i="34"/>
  <c r="M105" i="34"/>
  <c r="J105" i="34"/>
  <c r="V104" i="34"/>
  <c r="R104" i="34"/>
  <c r="V103" i="34"/>
  <c r="R103" i="34"/>
  <c r="V102" i="34"/>
  <c r="R102" i="34"/>
  <c r="V101" i="34"/>
  <c r="R101" i="34"/>
  <c r="V100" i="34"/>
  <c r="R100" i="34"/>
  <c r="V99" i="34"/>
  <c r="R99" i="34"/>
  <c r="M99" i="34"/>
  <c r="J99" i="34"/>
  <c r="V98" i="34"/>
  <c r="R98" i="34"/>
  <c r="M98" i="34"/>
  <c r="J98" i="34"/>
  <c r="M97" i="34"/>
  <c r="AA96" i="34"/>
  <c r="V96" i="34"/>
  <c r="R96" i="34"/>
  <c r="J96" i="34"/>
  <c r="Z96" i="34" s="1"/>
  <c r="AA95" i="34"/>
  <c r="Y95" i="34"/>
  <c r="Z95" i="34" s="1"/>
  <c r="V95" i="34"/>
  <c r="R95" i="34"/>
  <c r="AA94" i="34"/>
  <c r="V94" i="34"/>
  <c r="R94" i="34"/>
  <c r="J94" i="34"/>
  <c r="Z94" i="34" s="1"/>
  <c r="AA93" i="34"/>
  <c r="Y93" i="34"/>
  <c r="Z93" i="34" s="1"/>
  <c r="V93" i="34"/>
  <c r="R93" i="34"/>
  <c r="AA92" i="34"/>
  <c r="Y92" i="34"/>
  <c r="Z92" i="34" s="1"/>
  <c r="V92" i="34"/>
  <c r="R92" i="34"/>
  <c r="AA91" i="34"/>
  <c r="Y91" i="34"/>
  <c r="Z91" i="34" s="1"/>
  <c r="V91" i="34"/>
  <c r="R91" i="34"/>
  <c r="A91" i="34"/>
  <c r="A92" i="34" s="1"/>
  <c r="A93" i="34" s="1"/>
  <c r="A94" i="34" s="1"/>
  <c r="A95" i="34" s="1"/>
  <c r="A96" i="34" s="1"/>
  <c r="A97" i="34" s="1"/>
  <c r="A98" i="34" s="1"/>
  <c r="A99" i="34" s="1"/>
  <c r="A100" i="34" s="1"/>
  <c r="A101" i="34" s="1"/>
  <c r="A102" i="34" s="1"/>
  <c r="A103" i="34" s="1"/>
  <c r="A104" i="34" s="1"/>
  <c r="A105" i="34" s="1"/>
  <c r="A106" i="34" s="1"/>
  <c r="AA90" i="34"/>
  <c r="Y90" i="34"/>
  <c r="Z90" i="34" s="1"/>
  <c r="V90" i="34"/>
  <c r="R90" i="34"/>
  <c r="V87" i="34"/>
  <c r="R87" i="34"/>
  <c r="V86" i="34"/>
  <c r="R86" i="34"/>
  <c r="V85" i="34"/>
  <c r="R85" i="34"/>
  <c r="V84" i="34"/>
  <c r="R84" i="34"/>
  <c r="M84" i="34"/>
  <c r="V83" i="34"/>
  <c r="R83" i="34"/>
  <c r="J83" i="34"/>
  <c r="V82" i="34"/>
  <c r="R82" i="34"/>
  <c r="M82" i="34"/>
  <c r="J82" i="34"/>
  <c r="V81" i="34"/>
  <c r="R81" i="34"/>
  <c r="M81" i="34"/>
  <c r="V80" i="34"/>
  <c r="R80" i="34"/>
  <c r="V79" i="34"/>
  <c r="R79" i="34"/>
  <c r="V78" i="34"/>
  <c r="R78" i="34"/>
  <c r="J78" i="34"/>
  <c r="V77" i="34"/>
  <c r="R77" i="34"/>
  <c r="M77" i="34"/>
  <c r="V76" i="34"/>
  <c r="R76" i="34"/>
  <c r="V75" i="34"/>
  <c r="R75" i="34"/>
  <c r="J75" i="34"/>
  <c r="V74" i="34"/>
  <c r="R74" i="34"/>
  <c r="J74" i="34"/>
  <c r="V73" i="34"/>
  <c r="R73" i="34"/>
  <c r="J73" i="34"/>
  <c r="V72" i="34"/>
  <c r="R72" i="34"/>
  <c r="V71" i="34"/>
  <c r="R71" i="34"/>
  <c r="M71" i="34"/>
  <c r="V70" i="34"/>
  <c r="R70" i="34"/>
  <c r="J70" i="34"/>
  <c r="V69" i="34"/>
  <c r="R69" i="34"/>
  <c r="V68" i="34"/>
  <c r="R68" i="34"/>
  <c r="V67" i="34"/>
  <c r="R67" i="34"/>
  <c r="V66" i="34"/>
  <c r="R66" i="34"/>
  <c r="V65" i="34"/>
  <c r="R65" i="34"/>
  <c r="M65" i="34"/>
  <c r="V64" i="34"/>
  <c r="R64" i="34"/>
  <c r="J64" i="34"/>
  <c r="V63" i="34"/>
  <c r="R63" i="34"/>
  <c r="J63" i="34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V62" i="34"/>
  <c r="R62" i="34"/>
  <c r="J62" i="34"/>
  <c r="V59" i="34"/>
  <c r="R59" i="34"/>
  <c r="M59" i="34"/>
  <c r="V58" i="34"/>
  <c r="R58" i="34"/>
  <c r="AA57" i="34"/>
  <c r="Y57" i="34"/>
  <c r="Z57" i="34" s="1"/>
  <c r="V57" i="34"/>
  <c r="R57" i="34"/>
  <c r="J57" i="34"/>
  <c r="AA56" i="34"/>
  <c r="Z56" i="34"/>
  <c r="V56" i="34"/>
  <c r="R56" i="34"/>
  <c r="A56" i="34"/>
  <c r="A57" i="34" s="1"/>
  <c r="A58" i="34" s="1"/>
  <c r="A59" i="34" s="1"/>
  <c r="AA55" i="34"/>
  <c r="Y55" i="34"/>
  <c r="Z55" i="34" s="1"/>
  <c r="V55" i="34"/>
  <c r="R55" i="34"/>
  <c r="V52" i="34"/>
  <c r="R52" i="34"/>
  <c r="V51" i="34"/>
  <c r="R51" i="34"/>
  <c r="M51" i="34"/>
  <c r="AA50" i="34"/>
  <c r="Y50" i="34"/>
  <c r="Z50" i="34" s="1"/>
  <c r="V50" i="34"/>
  <c r="R50" i="34"/>
  <c r="V49" i="34"/>
  <c r="R49" i="34"/>
  <c r="V48" i="34"/>
  <c r="R48" i="34"/>
  <c r="M48" i="34"/>
  <c r="N48" i="34" s="1"/>
  <c r="J48" i="34"/>
  <c r="V47" i="34"/>
  <c r="R47" i="34"/>
  <c r="AA46" i="34"/>
  <c r="Y46" i="34"/>
  <c r="Z46" i="34" s="1"/>
  <c r="V46" i="34"/>
  <c r="R46" i="34"/>
  <c r="V45" i="34"/>
  <c r="R45" i="34"/>
  <c r="M45" i="34"/>
  <c r="V44" i="34"/>
  <c r="R44" i="34"/>
  <c r="J44" i="34"/>
  <c r="V43" i="34"/>
  <c r="R43" i="34"/>
  <c r="M43" i="34"/>
  <c r="V42" i="34"/>
  <c r="R42" i="34"/>
  <c r="J42" i="34"/>
  <c r="V41" i="34"/>
  <c r="R41" i="34"/>
  <c r="V40" i="34"/>
  <c r="R40" i="34"/>
  <c r="V39" i="34"/>
  <c r="R39" i="34"/>
  <c r="M39" i="34"/>
  <c r="N39" i="34" s="1"/>
  <c r="V38" i="34"/>
  <c r="R38" i="34"/>
  <c r="V37" i="34"/>
  <c r="R37" i="34"/>
  <c r="V36" i="34"/>
  <c r="R36" i="34"/>
  <c r="M36" i="34"/>
  <c r="N36" i="34" s="1"/>
  <c r="J36" i="34"/>
  <c r="V35" i="34"/>
  <c r="R35" i="34"/>
  <c r="M35" i="34"/>
  <c r="V34" i="34"/>
  <c r="R34" i="34"/>
  <c r="V33" i="34"/>
  <c r="R33" i="34"/>
  <c r="J33" i="34"/>
  <c r="V32" i="34"/>
  <c r="R32" i="34"/>
  <c r="V31" i="34"/>
  <c r="R31" i="34"/>
  <c r="M31" i="34"/>
  <c r="N31" i="34" s="1"/>
  <c r="V30" i="34"/>
  <c r="R30" i="34"/>
  <c r="V29" i="34"/>
  <c r="R29" i="34"/>
  <c r="V28" i="34"/>
  <c r="R28" i="34"/>
  <c r="M28" i="34"/>
  <c r="V27" i="34"/>
  <c r="R27" i="34"/>
  <c r="V26" i="34"/>
  <c r="R26" i="34"/>
  <c r="V25" i="34"/>
  <c r="R25" i="34"/>
  <c r="M25" i="34"/>
  <c r="N25" i="34" s="1"/>
  <c r="J25" i="34"/>
  <c r="N28" i="34" s="1"/>
  <c r="V24" i="34"/>
  <c r="R24" i="34"/>
  <c r="M24" i="34"/>
  <c r="J24" i="34"/>
  <c r="V23" i="34"/>
  <c r="R23" i="34"/>
  <c r="M23" i="34"/>
  <c r="AA22" i="34"/>
  <c r="Y22" i="34"/>
  <c r="Z22" i="34" s="1"/>
  <c r="V22" i="34"/>
  <c r="R22" i="34"/>
  <c r="AA21" i="34"/>
  <c r="Z21" i="34"/>
  <c r="V21" i="34"/>
  <c r="R21" i="34"/>
  <c r="A21" i="34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A20" i="34"/>
  <c r="V20" i="34"/>
  <c r="R20" i="34"/>
  <c r="J20" i="34"/>
  <c r="Z20" i="34" s="1"/>
  <c r="V17" i="34"/>
  <c r="R17" i="34"/>
  <c r="M17" i="34"/>
  <c r="AA16" i="34"/>
  <c r="Y16" i="34"/>
  <c r="Z16" i="34" s="1"/>
  <c r="V16" i="34"/>
  <c r="R16" i="34"/>
  <c r="AA15" i="34"/>
  <c r="Y15" i="34"/>
  <c r="Z15" i="34" s="1"/>
  <c r="V15" i="34"/>
  <c r="R15" i="34"/>
  <c r="AA14" i="34"/>
  <c r="Y14" i="34"/>
  <c r="Z14" i="34" s="1"/>
  <c r="V14" i="34"/>
  <c r="R14" i="34"/>
  <c r="AA13" i="34"/>
  <c r="Y13" i="34"/>
  <c r="Z13" i="34" s="1"/>
  <c r="V13" i="34"/>
  <c r="R13" i="34"/>
  <c r="AA12" i="34"/>
  <c r="Y12" i="34"/>
  <c r="Z12" i="34" s="1"/>
  <c r="V12" i="34"/>
  <c r="R12" i="34"/>
  <c r="A12" i="34"/>
  <c r="A13" i="34" s="1"/>
  <c r="A14" i="34" s="1"/>
  <c r="A15" i="34" s="1"/>
  <c r="A16" i="34" s="1"/>
  <c r="A17" i="34" s="1"/>
  <c r="AA11" i="34"/>
  <c r="Y11" i="34"/>
  <c r="Z11" i="34" s="1"/>
  <c r="V11" i="34"/>
  <c r="R11" i="34"/>
  <c r="N31" i="33"/>
  <c r="O31" i="33"/>
  <c r="P31" i="33"/>
  <c r="Q31" i="33"/>
  <c r="R31" i="33"/>
  <c r="M31" i="33"/>
  <c r="Q29" i="33"/>
  <c r="N29" i="33"/>
  <c r="M29" i="33"/>
  <c r="Q28" i="33"/>
  <c r="N28" i="33"/>
  <c r="M28" i="33"/>
  <c r="Q27" i="33"/>
  <c r="N27" i="33"/>
  <c r="M27" i="33"/>
  <c r="A27" i="33"/>
  <c r="A28" i="33" s="1"/>
  <c r="A29" i="33" s="1"/>
  <c r="Q26" i="33"/>
  <c r="N26" i="33"/>
  <c r="M26" i="33"/>
  <c r="Q23" i="33"/>
  <c r="N23" i="33"/>
  <c r="M23" i="33"/>
  <c r="Q22" i="33"/>
  <c r="N22" i="33"/>
  <c r="M22" i="33"/>
  <c r="Q21" i="33"/>
  <c r="N21" i="33"/>
  <c r="M21" i="33"/>
  <c r="Q20" i="33"/>
  <c r="N20" i="33"/>
  <c r="M20" i="33"/>
  <c r="Q19" i="33"/>
  <c r="N19" i="33"/>
  <c r="M19" i="33"/>
  <c r="Q18" i="33"/>
  <c r="N18" i="33"/>
  <c r="M18" i="33"/>
  <c r="Q17" i="33"/>
  <c r="N17" i="33"/>
  <c r="M17" i="33"/>
  <c r="A17" i="33"/>
  <c r="A18" i="33" s="1"/>
  <c r="A19" i="33" s="1"/>
  <c r="A20" i="33" s="1"/>
  <c r="A21" i="33" s="1"/>
  <c r="A22" i="33" s="1"/>
  <c r="A23" i="33" s="1"/>
  <c r="Q16" i="33"/>
  <c r="N16" i="33"/>
  <c r="M16" i="33"/>
  <c r="Q13" i="33"/>
  <c r="N13" i="33"/>
  <c r="M13" i="33"/>
  <c r="Q12" i="33"/>
  <c r="N12" i="33"/>
  <c r="M12" i="33"/>
  <c r="A12" i="33"/>
  <c r="A13" i="33" s="1"/>
  <c r="Q11" i="33"/>
  <c r="N11" i="33"/>
  <c r="M11" i="33"/>
  <c r="M24" i="12"/>
  <c r="L24" i="12"/>
  <c r="K24" i="12"/>
  <c r="G24" i="12"/>
  <c r="L21" i="12"/>
  <c r="K21" i="12"/>
  <c r="G21" i="12"/>
  <c r="L20" i="12"/>
  <c r="K20" i="12"/>
  <c r="G20" i="12"/>
  <c r="L19" i="12"/>
  <c r="K19" i="12"/>
  <c r="G19" i="12"/>
  <c r="L18" i="12"/>
  <c r="K18" i="12"/>
  <c r="G18" i="12"/>
  <c r="L17" i="12"/>
  <c r="K17" i="12"/>
  <c r="G17" i="12"/>
  <c r="L16" i="12"/>
  <c r="K16" i="12"/>
  <c r="G16" i="12"/>
  <c r="L15" i="12"/>
  <c r="K15" i="12"/>
  <c r="G15" i="12"/>
  <c r="L14" i="12"/>
  <c r="K14" i="12"/>
  <c r="G14" i="12"/>
  <c r="L13" i="12"/>
  <c r="K13" i="12"/>
  <c r="G13" i="12"/>
  <c r="V28" i="32"/>
  <c r="R28" i="32"/>
  <c r="V86" i="31"/>
  <c r="V88" i="31" s="1"/>
  <c r="R86" i="31"/>
  <c r="R88" i="31" s="1"/>
  <c r="M86" i="31"/>
  <c r="A86" i="31"/>
  <c r="V77" i="31"/>
  <c r="R77" i="31"/>
  <c r="M77" i="31"/>
  <c r="A77" i="31"/>
  <c r="V70" i="31"/>
  <c r="J19" i="12" s="1"/>
  <c r="R70" i="31"/>
  <c r="V63" i="31"/>
  <c r="J18" i="12" s="1"/>
  <c r="R63" i="31"/>
  <c r="V47" i="31"/>
  <c r="J16" i="12" s="1"/>
  <c r="R47" i="31"/>
  <c r="V37" i="31"/>
  <c r="J15" i="12" s="1"/>
  <c r="R37" i="31"/>
  <c r="V31" i="31"/>
  <c r="J14" i="12" s="1"/>
  <c r="M14" i="12" s="1"/>
  <c r="R31" i="31"/>
  <c r="V21" i="31"/>
  <c r="J13" i="12" s="1"/>
  <c r="R21" i="31"/>
  <c r="R9" i="12"/>
  <c r="N105" i="34" l="1"/>
  <c r="N106" i="34"/>
  <c r="AB122" i="34"/>
  <c r="AB50" i="34"/>
  <c r="N51" i="34" s="1"/>
  <c r="AB186" i="34"/>
  <c r="N84" i="34"/>
  <c r="AB91" i="34"/>
  <c r="AB12" i="34"/>
  <c r="AB13" i="34"/>
  <c r="AB127" i="34"/>
  <c r="AB145" i="34"/>
  <c r="AB150" i="34"/>
  <c r="AB189" i="34"/>
  <c r="AB183" i="34"/>
  <c r="AB11" i="34"/>
  <c r="AB90" i="34"/>
  <c r="AB158" i="34"/>
  <c r="AB160" i="34"/>
  <c r="AB177" i="34"/>
  <c r="AB180" i="34"/>
  <c r="AB15" i="34"/>
  <c r="AB192" i="34"/>
  <c r="AB16" i="34"/>
  <c r="AB22" i="34"/>
  <c r="N43" i="34"/>
  <c r="AB46" i="34"/>
  <c r="AB57" i="34"/>
  <c r="N65" i="34"/>
  <c r="N81" i="34"/>
  <c r="AB95" i="34"/>
  <c r="AB110" i="34"/>
  <c r="AB174" i="34"/>
  <c r="AB151" i="34"/>
  <c r="AB156" i="34"/>
  <c r="AB55" i="34"/>
  <c r="AB121" i="34"/>
  <c r="AB130" i="34"/>
  <c r="AB137" i="34"/>
  <c r="AB148" i="34"/>
  <c r="AB154" i="34"/>
  <c r="AB171" i="34"/>
  <c r="AB178" i="34"/>
  <c r="AB20" i="34"/>
  <c r="AB21" i="34"/>
  <c r="AB56" i="34"/>
  <c r="AB92" i="34"/>
  <c r="AB109" i="34"/>
  <c r="AB114" i="34"/>
  <c r="AB118" i="34"/>
  <c r="AB124" i="34"/>
  <c r="AB131" i="34"/>
  <c r="AB134" i="34"/>
  <c r="AB139" i="34"/>
  <c r="AB164" i="34"/>
  <c r="AB165" i="34"/>
  <c r="AB166" i="34"/>
  <c r="AB172" i="34"/>
  <c r="AB179" i="34"/>
  <c r="AB14" i="34"/>
  <c r="AB136" i="34"/>
  <c r="AB173" i="34"/>
  <c r="AB185" i="34"/>
  <c r="N82" i="34"/>
  <c r="AB93" i="34"/>
  <c r="AB140" i="34"/>
  <c r="AB146" i="34"/>
  <c r="AB147" i="34"/>
  <c r="AB190" i="34"/>
  <c r="N35" i="34"/>
  <c r="N45" i="34"/>
  <c r="N71" i="34"/>
  <c r="N77" i="34"/>
  <c r="AB96" i="34"/>
  <c r="AB125" i="34"/>
  <c r="AB126" i="34"/>
  <c r="AB133" i="34"/>
  <c r="AB144" i="34"/>
  <c r="AB159" i="34"/>
  <c r="AB184" i="34"/>
  <c r="AB111" i="34"/>
  <c r="AB112" i="34"/>
  <c r="AB119" i="34"/>
  <c r="AB120" i="34"/>
  <c r="AB128" i="34"/>
  <c r="AB152" i="34"/>
  <c r="AB153" i="34"/>
  <c r="AB162" i="34"/>
  <c r="AB163" i="34"/>
  <c r="AB170" i="34"/>
  <c r="AB138" i="34"/>
  <c r="AB157" i="34"/>
  <c r="AB176" i="34"/>
  <c r="AB182" i="34"/>
  <c r="AB188" i="34"/>
  <c r="AB94" i="34"/>
  <c r="AB132" i="34"/>
  <c r="AB191" i="34"/>
  <c r="R79" i="31"/>
  <c r="V79" i="31"/>
  <c r="J20" i="12" s="1"/>
  <c r="R53" i="31"/>
  <c r="V53" i="31"/>
  <c r="J17" i="12" s="1"/>
  <c r="M17" i="12" s="1"/>
  <c r="M13" i="12"/>
  <c r="J21" i="12"/>
  <c r="M18" i="12"/>
  <c r="M16" i="12"/>
  <c r="M15" i="12"/>
  <c r="M19" i="12"/>
  <c r="M33" i="12"/>
  <c r="L8" i="12"/>
  <c r="L7" i="12"/>
  <c r="M11" i="12"/>
  <c r="M9" i="12"/>
  <c r="I29" i="12"/>
  <c r="L11" i="12"/>
  <c r="K11" i="12"/>
  <c r="L9" i="12"/>
  <c r="K9" i="12"/>
  <c r="K8" i="12"/>
  <c r="K7" i="12"/>
  <c r="Q12" i="30"/>
  <c r="N12" i="30"/>
  <c r="M12" i="30"/>
  <c r="Q11" i="30"/>
  <c r="N11" i="30"/>
  <c r="M11" i="30"/>
  <c r="A11" i="30"/>
  <c r="A12" i="30" s="1"/>
  <c r="Q10" i="30"/>
  <c r="Q14" i="30" s="1"/>
  <c r="J8" i="12" s="1"/>
  <c r="N10" i="30"/>
  <c r="M10" i="30"/>
  <c r="Q99" i="29"/>
  <c r="J7" i="12" s="1"/>
  <c r="H29" i="12"/>
  <c r="AC180" i="34" l="1"/>
  <c r="N181" i="34" s="1"/>
  <c r="AC16" i="34"/>
  <c r="N17" i="34" s="1"/>
  <c r="AC160" i="34"/>
  <c r="N161" i="34" s="1"/>
  <c r="V161" i="34" s="1"/>
  <c r="AC57" i="34"/>
  <c r="N59" i="34" s="1"/>
  <c r="AC140" i="34"/>
  <c r="N141" i="34" s="1"/>
  <c r="R141" i="34" s="1"/>
  <c r="AC122" i="34"/>
  <c r="N123" i="34" s="1"/>
  <c r="R123" i="34" s="1"/>
  <c r="AC148" i="34"/>
  <c r="AC134" i="34"/>
  <c r="N135" i="34" s="1"/>
  <c r="V135" i="34" s="1"/>
  <c r="AC186" i="34"/>
  <c r="N187" i="34" s="1"/>
  <c r="R187" i="34" s="1"/>
  <c r="AC174" i="34"/>
  <c r="N175" i="34" s="1"/>
  <c r="R175" i="34" s="1"/>
  <c r="AC22" i="34"/>
  <c r="N23" i="34" s="1"/>
  <c r="AC128" i="34"/>
  <c r="N129" i="34" s="1"/>
  <c r="AC114" i="34"/>
  <c r="N115" i="34" s="1"/>
  <c r="AC154" i="34"/>
  <c r="AC96" i="34"/>
  <c r="N97" i="34" s="1"/>
  <c r="V97" i="34"/>
  <c r="V181" i="34"/>
  <c r="R181" i="34"/>
  <c r="AC192" i="34"/>
  <c r="N193" i="34" s="1"/>
  <c r="AC166" i="34"/>
  <c r="N167" i="34" s="1"/>
  <c r="M20" i="12"/>
  <c r="V93" i="31"/>
  <c r="R93" i="31"/>
  <c r="M21" i="12"/>
  <c r="M7" i="12"/>
  <c r="M8" i="12"/>
  <c r="J29" i="12"/>
  <c r="K29" i="12"/>
  <c r="K35" i="12" s="1"/>
  <c r="M14" i="30"/>
  <c r="V175" i="34" l="1"/>
  <c r="V123" i="34"/>
  <c r="R161" i="34"/>
  <c r="R135" i="34"/>
  <c r="V187" i="34"/>
  <c r="V141" i="34"/>
  <c r="O24" i="12"/>
  <c r="P24" i="12" s="1"/>
  <c r="R24" i="12" s="1"/>
  <c r="V129" i="34"/>
  <c r="V197" i="34" s="1"/>
  <c r="R129" i="34"/>
  <c r="V193" i="34"/>
  <c r="R193" i="34"/>
  <c r="V167" i="34"/>
  <c r="R167" i="34"/>
  <c r="L29" i="12"/>
  <c r="L35" i="12" s="1"/>
  <c r="M29" i="12"/>
  <c r="M35" i="12" s="1"/>
  <c r="H15" i="6"/>
  <c r="Q24" i="12" l="1"/>
  <c r="R197" i="34"/>
  <c r="R201" i="34" s="1"/>
  <c r="M74" i="29"/>
  <c r="M99" i="29" s="1"/>
  <c r="M103" i="29" s="1"/>
  <c r="T197" i="34" l="1"/>
  <c r="J15" i="6"/>
  <c r="G11" i="12" l="1"/>
  <c r="G9" i="12"/>
  <c r="G8" i="12"/>
  <c r="G7" i="12"/>
  <c r="D14" i="6" l="1"/>
  <c r="G29" i="12"/>
  <c r="D15" i="6" s="1"/>
  <c r="E15" i="6" s="1"/>
  <c r="I15" i="6"/>
  <c r="G15" i="6" l="1"/>
  <c r="F15" i="6" s="1"/>
  <c r="D17" i="6" l="1"/>
  <c r="H14" i="6" l="1"/>
  <c r="E14" i="6" l="1"/>
  <c r="H17" i="6"/>
  <c r="I14" i="6" l="1"/>
  <c r="I17" i="6" s="1"/>
  <c r="J14" i="6"/>
  <c r="G14" i="6" s="1"/>
  <c r="F14" i="6" s="1"/>
  <c r="J1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N149" authorId="0" shapeId="0" xr:uid="{9CD3E608-0891-438E-A9FD-4DA9241A60D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N155" authorId="0" shapeId="0" xr:uid="{73509F62-FBDA-4D2D-94E1-9F46D91AC34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</commentList>
</comments>
</file>

<file path=xl/sharedStrings.xml><?xml version="1.0" encoding="utf-8"?>
<sst xmlns="http://schemas.openxmlformats.org/spreadsheetml/2006/main" count="2561" uniqueCount="266">
  <si>
    <t>A</t>
  </si>
  <si>
    <t>B</t>
  </si>
  <si>
    <t>S.Nr</t>
  </si>
  <si>
    <t>Description</t>
  </si>
  <si>
    <t>Remarks</t>
  </si>
  <si>
    <t xml:space="preserve">Previous </t>
  </si>
  <si>
    <t>Current</t>
  </si>
  <si>
    <t>Cumulative</t>
  </si>
  <si>
    <t>Qty</t>
  </si>
  <si>
    <t>Unit</t>
  </si>
  <si>
    <t>Rate</t>
  </si>
  <si>
    <t>Amount</t>
  </si>
  <si>
    <t>Previous</t>
  </si>
  <si>
    <t>Item</t>
  </si>
  <si>
    <t>PROJECT</t>
  </si>
  <si>
    <t>DORCHESTER HOTEL AND RESIDENCES</t>
  </si>
  <si>
    <t>EMPLOYER</t>
  </si>
  <si>
    <t>SKY PALACES REAL ESTATE DEVELOPMENT LLC</t>
  </si>
  <si>
    <t>EMPLOYER'S REP</t>
  </si>
  <si>
    <t>OMNIYAT CONCEPT INVESTMENTS LLC</t>
  </si>
  <si>
    <t>ENGINEER</t>
  </si>
  <si>
    <t>BREWER SMITH BREWER GULG ( BSBG )</t>
  </si>
  <si>
    <t>MAIN CONTRACTOR</t>
  </si>
  <si>
    <t>FOR THE PERIOD ENDING</t>
  </si>
  <si>
    <t>Contract Amount (AED)</t>
  </si>
  <si>
    <t>Progress Completion (%)</t>
  </si>
  <si>
    <t>Work Done (AED)</t>
  </si>
  <si>
    <t>This Month</t>
  </si>
  <si>
    <t>Total MEP Amount</t>
  </si>
  <si>
    <t xml:space="preserve">KHANSAHEB CIVIL ENGINEERING </t>
  </si>
  <si>
    <t>m</t>
  </si>
  <si>
    <t>IPC-06</t>
  </si>
  <si>
    <t>FIRE STOP WORKS ON MEP PENETRATIONS AND JOINTS</t>
  </si>
  <si>
    <t>FIRESTOP MIDDLE EAST INVOICE REF.FME-INV-2022-0147</t>
  </si>
  <si>
    <t>FIRE STOP</t>
  </si>
  <si>
    <t>Progress Amount (AED)</t>
  </si>
  <si>
    <t>No.</t>
  </si>
  <si>
    <t>G</t>
  </si>
  <si>
    <t>Supply and installation of firestop sealant and mineral wool to Head of wall / Wall to wall joints (Single Sided)</t>
  </si>
  <si>
    <t>Upto 20mm joint width</t>
  </si>
  <si>
    <t>Upto 35mm joint width</t>
  </si>
  <si>
    <t>Upto 30mm joint width</t>
  </si>
  <si>
    <t>G1</t>
  </si>
  <si>
    <t>G2</t>
  </si>
  <si>
    <t>G3</t>
  </si>
  <si>
    <t>H</t>
  </si>
  <si>
    <t>H1</t>
  </si>
  <si>
    <t>Supply and installation of Sealant and mineral wool non-fire rated Head of wall / Wall to wall joints (Single Sided)</t>
  </si>
  <si>
    <t>Firestop to MEP Penetrations</t>
  </si>
  <si>
    <t>Firestop to Construction Joints</t>
  </si>
  <si>
    <t xml:space="preserve"> TOTAL AMOUNT OF CONSTRUCTION JOINTS</t>
  </si>
  <si>
    <t>WIR Ref./ Remarks</t>
  </si>
  <si>
    <t>Quantity</t>
  </si>
  <si>
    <t>Project:</t>
  </si>
  <si>
    <t>Dorchester Collection Dubai - Hotel &amp; Residences | OMNIYAT</t>
  </si>
  <si>
    <t>Client:</t>
  </si>
  <si>
    <t>Khansaheb Civil Engineering</t>
  </si>
  <si>
    <t>up to July 2022</t>
  </si>
  <si>
    <t>Level</t>
  </si>
  <si>
    <t>WIR No.</t>
  </si>
  <si>
    <t>Location</t>
  </si>
  <si>
    <t>Sides</t>
  </si>
  <si>
    <t>Rate (AED)</t>
  </si>
  <si>
    <t>Nos</t>
  </si>
  <si>
    <t>Total (AED)</t>
  </si>
  <si>
    <t>Hotel / Residence</t>
  </si>
  <si>
    <t>QTY</t>
  </si>
  <si>
    <t>Residence</t>
  </si>
  <si>
    <t>Apart. no. 4A</t>
  </si>
  <si>
    <t>Hotel</t>
  </si>
  <si>
    <t>Level 25</t>
  </si>
  <si>
    <t>Corridor</t>
  </si>
  <si>
    <t>Level 24</t>
  </si>
  <si>
    <t>Level 06</t>
  </si>
  <si>
    <t>Passanger Lift lobby</t>
  </si>
  <si>
    <t>FF Lobby</t>
  </si>
  <si>
    <t>Apart. no. 2A</t>
  </si>
  <si>
    <t>Garbage Room</t>
  </si>
  <si>
    <t>Housekeeping</t>
  </si>
  <si>
    <t>Level 04</t>
  </si>
  <si>
    <t>Level 26</t>
  </si>
  <si>
    <t>Lift lobby</t>
  </si>
  <si>
    <t>Basement 01</t>
  </si>
  <si>
    <t>CEF Room</t>
  </si>
  <si>
    <t>Electrical Cabinet</t>
  </si>
  <si>
    <t>Grand Total</t>
  </si>
  <si>
    <t>Total qty</t>
  </si>
  <si>
    <t>Period of Completed Works:</t>
  </si>
  <si>
    <t>Summary of Completed Firestopping Works (Construction Joints)</t>
  </si>
  <si>
    <t>Type</t>
  </si>
  <si>
    <t>Joint Size (in meter)</t>
  </si>
  <si>
    <t>FSM-AX-WR-L25-00161</t>
  </si>
  <si>
    <t>Head of wall joint</t>
  </si>
  <si>
    <t>@</t>
  </si>
  <si>
    <t>Sheet  61023</t>
  </si>
  <si>
    <t>Water meter Rm</t>
  </si>
  <si>
    <t>Apartment, Shaft</t>
  </si>
  <si>
    <t>FSM-AX-WR-L24-00162</t>
  </si>
  <si>
    <t>Sheet  61024</t>
  </si>
  <si>
    <t>FSM-AX-WR-L6-00163</t>
  </si>
  <si>
    <t>Sheet  61032</t>
  </si>
  <si>
    <t>Apart. no. 3B</t>
  </si>
  <si>
    <t>Sheet  61033</t>
  </si>
  <si>
    <t>Staircase 3&amp;4</t>
  </si>
  <si>
    <t>FSM-AX-WR-L4-00164</t>
  </si>
  <si>
    <t>Sheet  61041</t>
  </si>
  <si>
    <t>Chilled Room</t>
  </si>
  <si>
    <t>housekeeping</t>
  </si>
  <si>
    <t xml:space="preserve">Staircase </t>
  </si>
  <si>
    <t>FSM-AX-WR-L26-00167</t>
  </si>
  <si>
    <t>Lift Lobby</t>
  </si>
  <si>
    <t>Sheet  61868</t>
  </si>
  <si>
    <t>FSM-AX-WR-L25-00166</t>
  </si>
  <si>
    <t>Sheet  61853</t>
  </si>
  <si>
    <t>FSM-AX-WR-L24-00165</t>
  </si>
  <si>
    <t>Sheet  61858</t>
  </si>
  <si>
    <t>FSM-AX-WR-LB1-00170</t>
  </si>
  <si>
    <t>Sheet  61862</t>
  </si>
  <si>
    <t>Joints Total</t>
  </si>
  <si>
    <t>Cumulative Joints total</t>
  </si>
  <si>
    <t>Level 19</t>
  </si>
  <si>
    <t>WIR - 0168</t>
  </si>
  <si>
    <t>Sheet  61872</t>
  </si>
  <si>
    <t>Vertical joint</t>
  </si>
  <si>
    <t>Level 27</t>
  </si>
  <si>
    <t>WIR - 0169</t>
  </si>
  <si>
    <t>Sheet  61883</t>
  </si>
  <si>
    <t>Sos Number</t>
  </si>
  <si>
    <t>Sheet  61909</t>
  </si>
  <si>
    <t>Level 29</t>
  </si>
  <si>
    <t>WIR - 0172</t>
  </si>
  <si>
    <t>Electrical Room</t>
  </si>
  <si>
    <t>Sheet  61913</t>
  </si>
  <si>
    <t>Ground Level</t>
  </si>
  <si>
    <t>WIR - 0173</t>
  </si>
  <si>
    <t>Ball Room</t>
  </si>
  <si>
    <t>Horizontal joint</t>
  </si>
  <si>
    <t>Lobby</t>
  </si>
  <si>
    <t>Sheet  61914</t>
  </si>
  <si>
    <t>Level 01</t>
  </si>
  <si>
    <t>WIR - 0171</t>
  </si>
  <si>
    <t>Wall</t>
  </si>
  <si>
    <t xml:space="preserve">Period of Completed Works: </t>
  </si>
  <si>
    <t xml:space="preserve">Summary of Completed Firestopping Works </t>
  </si>
  <si>
    <t>Serial No</t>
  </si>
  <si>
    <t>Penetrant Type</t>
  </si>
  <si>
    <t>Penetrant Size (in meter)</t>
  </si>
  <si>
    <t>SquareMeters</t>
  </si>
  <si>
    <t>Opening Size (in meter)</t>
  </si>
  <si>
    <t>Diffirence</t>
  </si>
  <si>
    <t>cable tray</t>
  </si>
  <si>
    <t>opening</t>
  </si>
  <si>
    <t>cable trunking</t>
  </si>
  <si>
    <t>FS702/FB750</t>
  </si>
  <si>
    <t>Sheet 61907</t>
  </si>
  <si>
    <t>WIR - 01160</t>
  </si>
  <si>
    <t xml:space="preserve">FS702/FB750 </t>
  </si>
  <si>
    <t xml:space="preserve">Hotel  </t>
  </si>
  <si>
    <t>Telephone Room</t>
  </si>
  <si>
    <t>Male Toilet</t>
  </si>
  <si>
    <t>Sheet 61910</t>
  </si>
  <si>
    <t>WIR - 0977</t>
  </si>
  <si>
    <t>Corridor, Entry D.</t>
  </si>
  <si>
    <t>Sheet 61911</t>
  </si>
  <si>
    <t>Subtotal 0.05 m</t>
  </si>
  <si>
    <t>Subtotal 0.10 m</t>
  </si>
  <si>
    <t>Water Meter Room</t>
  </si>
  <si>
    <t>Subtotal 0.15 m</t>
  </si>
  <si>
    <t>Subtotal 0.25 m</t>
  </si>
  <si>
    <t>Subtotal 0.35 m</t>
  </si>
  <si>
    <t>FTR Room</t>
  </si>
  <si>
    <t>Sheet 61906</t>
  </si>
  <si>
    <t>Level 23</t>
  </si>
  <si>
    <t>WIR - 00892</t>
  </si>
  <si>
    <t>FS702/FB750/FP302/FS709</t>
  </si>
  <si>
    <t>Sheet 61908</t>
  </si>
  <si>
    <t>FS702/FB750/FS709</t>
  </si>
  <si>
    <t>Sheet 61912</t>
  </si>
  <si>
    <t>Level 13</t>
  </si>
  <si>
    <t>Subtotal 0.50 m</t>
  </si>
  <si>
    <t>Subtotal 0.65 m</t>
  </si>
  <si>
    <t>Subtotal 0.80 m</t>
  </si>
  <si>
    <t>Subtotal 1.00 m</t>
  </si>
  <si>
    <t>opening Mortar</t>
  </si>
  <si>
    <t>FR230</t>
  </si>
  <si>
    <t>Level 18</t>
  </si>
  <si>
    <t>Level 20</t>
  </si>
  <si>
    <t>Level 21</t>
  </si>
  <si>
    <t>Level 22</t>
  </si>
  <si>
    <t>Level 28</t>
  </si>
  <si>
    <t>Sheet 61916</t>
  </si>
  <si>
    <t>WIR - 01153</t>
  </si>
  <si>
    <t>WIR - 01154</t>
  </si>
  <si>
    <t>WIR - 01155</t>
  </si>
  <si>
    <t>WIR - 01156</t>
  </si>
  <si>
    <t>Sheet 61915</t>
  </si>
  <si>
    <t>WIR - 01149</t>
  </si>
  <si>
    <t>WIR - 01150</t>
  </si>
  <si>
    <t>WIR - 01151</t>
  </si>
  <si>
    <t>WIR - 01152</t>
  </si>
  <si>
    <t>Sheet 61917</t>
  </si>
  <si>
    <t>WIR - 01157</t>
  </si>
  <si>
    <t>WIR - 01158</t>
  </si>
  <si>
    <t>WIR - 01159</t>
  </si>
  <si>
    <t>D</t>
  </si>
  <si>
    <t>Supply and apply firestop board material to cable tray openings, shaft openings and openings (Single Board)</t>
  </si>
  <si>
    <t>D1</t>
  </si>
  <si>
    <r>
      <t>For an area upto 0.05 m</t>
    </r>
    <r>
      <rPr>
        <vertAlign val="superscript"/>
        <sz val="11"/>
        <rFont val="Calibri"/>
        <family val="2"/>
        <scheme val="minor"/>
      </rPr>
      <t>2</t>
    </r>
  </si>
  <si>
    <t>D2</t>
  </si>
  <si>
    <r>
      <t>For an area upto 0.10 m</t>
    </r>
    <r>
      <rPr>
        <vertAlign val="superscript"/>
        <sz val="11"/>
        <rFont val="Calibri"/>
        <family val="2"/>
        <scheme val="minor"/>
      </rPr>
      <t>2</t>
    </r>
  </si>
  <si>
    <t>D3</t>
  </si>
  <si>
    <r>
      <t>For an area upto 0.15 m</t>
    </r>
    <r>
      <rPr>
        <vertAlign val="superscript"/>
        <sz val="11"/>
        <rFont val="Calibri"/>
        <family val="2"/>
        <scheme val="minor"/>
      </rPr>
      <t>2</t>
    </r>
  </si>
  <si>
    <t>D4</t>
  </si>
  <si>
    <r>
      <t>For an area upto 0.25 m</t>
    </r>
    <r>
      <rPr>
        <vertAlign val="superscript"/>
        <sz val="11"/>
        <rFont val="Calibri"/>
        <family val="2"/>
        <scheme val="minor"/>
      </rPr>
      <t>2</t>
    </r>
  </si>
  <si>
    <t>D5</t>
  </si>
  <si>
    <r>
      <t>For an area upto 0.35 m</t>
    </r>
    <r>
      <rPr>
        <vertAlign val="superscript"/>
        <sz val="11"/>
        <rFont val="Calibri"/>
        <family val="2"/>
        <scheme val="minor"/>
      </rPr>
      <t>2</t>
    </r>
  </si>
  <si>
    <t>D6</t>
  </si>
  <si>
    <r>
      <t>For an area upto 0.50 m</t>
    </r>
    <r>
      <rPr>
        <vertAlign val="superscript"/>
        <sz val="11"/>
        <rFont val="Calibri"/>
        <family val="2"/>
        <scheme val="minor"/>
      </rPr>
      <t>2</t>
    </r>
  </si>
  <si>
    <t>D7</t>
  </si>
  <si>
    <r>
      <t>For an area upto 0.65 m</t>
    </r>
    <r>
      <rPr>
        <vertAlign val="superscript"/>
        <sz val="11"/>
        <rFont val="Calibri"/>
        <family val="2"/>
        <scheme val="minor"/>
      </rPr>
      <t>2</t>
    </r>
  </si>
  <si>
    <t>D8</t>
  </si>
  <si>
    <r>
      <t>For an area upto 0.80 m</t>
    </r>
    <r>
      <rPr>
        <vertAlign val="superscript"/>
        <sz val="11"/>
        <rFont val="Calibri"/>
        <family val="2"/>
        <scheme val="minor"/>
      </rPr>
      <t>2</t>
    </r>
  </si>
  <si>
    <t>D9</t>
  </si>
  <si>
    <r>
      <t>For an area upto 1.00 m</t>
    </r>
    <r>
      <rPr>
        <vertAlign val="superscript"/>
        <sz val="11"/>
        <rFont val="Calibri"/>
        <family val="2"/>
        <scheme val="minor"/>
      </rPr>
      <t>2</t>
    </r>
  </si>
  <si>
    <r>
      <t>m</t>
    </r>
    <r>
      <rPr>
        <vertAlign val="superscript"/>
        <sz val="11"/>
        <rFont val="Calibri"/>
        <family val="2"/>
        <scheme val="minor"/>
      </rPr>
      <t>2</t>
    </r>
  </si>
  <si>
    <t>F</t>
  </si>
  <si>
    <t>Supply and installation of Nullfire FR 230 firestop mortar material (100mm thickness) to Electrical Openings (Single Sided)</t>
  </si>
  <si>
    <t>F1</t>
  </si>
  <si>
    <t>Khansaheb Civil Engineering - Construction Division</t>
  </si>
  <si>
    <t>September 2022</t>
  </si>
  <si>
    <t>September 2022 - Hotel</t>
  </si>
  <si>
    <t>WIR List as per SOS</t>
  </si>
  <si>
    <t>Certified Amount for September 2022</t>
  </si>
  <si>
    <t>Certified Amount (Cumulative)</t>
  </si>
  <si>
    <t>Certified Amount (This month)</t>
  </si>
  <si>
    <t>Khansaheb Civil Engineering - MEP Division</t>
  </si>
  <si>
    <t>all mortar openings priced by sqm diff</t>
  </si>
  <si>
    <t>September 2022 - Residence</t>
  </si>
  <si>
    <t>PPR pipe</t>
  </si>
  <si>
    <t>8"</t>
  </si>
  <si>
    <t>PVC pipe</t>
  </si>
  <si>
    <t>6"</t>
  </si>
  <si>
    <t>CDP pipe</t>
  </si>
  <si>
    <t>2"</t>
  </si>
  <si>
    <t>metal pipe</t>
  </si>
  <si>
    <t>4"</t>
  </si>
  <si>
    <t>conduit pipe</t>
  </si>
  <si>
    <t>1"</t>
  </si>
  <si>
    <t>WIR - 00950</t>
  </si>
  <si>
    <t>duct</t>
  </si>
  <si>
    <t>FS702</t>
  </si>
  <si>
    <t>FS709</t>
  </si>
  <si>
    <t>GSM pipe</t>
  </si>
  <si>
    <t>0.5"</t>
  </si>
  <si>
    <t>1.5"</t>
  </si>
  <si>
    <t>CHW pipe</t>
  </si>
  <si>
    <t>3"</t>
  </si>
  <si>
    <t>5"</t>
  </si>
  <si>
    <t>FS702/FP302</t>
  </si>
  <si>
    <t>fire fighting pipe</t>
  </si>
  <si>
    <t>WIR - 01133</t>
  </si>
  <si>
    <t>insulated metal pipe</t>
  </si>
  <si>
    <t>MEP</t>
  </si>
  <si>
    <t>Certified Qty (This month)</t>
  </si>
  <si>
    <t>Certified Qty (Cumulative)</t>
  </si>
  <si>
    <t>No WIR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</si>
</sst>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[$-409]dd\-mmm\-yy;@"/>
    <numFmt numFmtId="167" formatCode="[$-409]d\-mmm\-yyyy;@"/>
    <numFmt numFmtId="168" formatCode="[$AED]\ #,##0.00"/>
    <numFmt numFmtId="169" formatCode="_-&quot;AED&quot;* #,##0.00_-;\-&quot;AED&quot;* #,##0.00_-;_-&quot;AED&quot;* &quot;-&quot;??_-;_-@_-"/>
    <numFmt numFmtId="170" formatCode="0.0"/>
    <numFmt numFmtId="171" formatCode="0.000"/>
    <numFmt numFmtId="172" formatCode="0.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8" fillId="0" borderId="0"/>
    <xf numFmtId="0" fontId="1" fillId="0" borderId="0"/>
  </cellStyleXfs>
  <cellXfs count="258">
    <xf numFmtId="0" fontId="0" fillId="0" borderId="0" xfId="0"/>
    <xf numFmtId="0" fontId="4" fillId="0" borderId="0" xfId="0" applyFont="1" applyAlignment="1">
      <alignment vertical="center"/>
    </xf>
    <xf numFmtId="39" fontId="4" fillId="0" borderId="0" xfId="0" applyNumberFormat="1" applyFont="1" applyAlignment="1">
      <alignment vertical="center"/>
    </xf>
    <xf numFmtId="0" fontId="0" fillId="0" borderId="0" xfId="0" applyFont="1"/>
    <xf numFmtId="43" fontId="5" fillId="2" borderId="2" xfId="6" applyFont="1" applyFill="1" applyBorder="1" applyAlignment="1">
      <alignment horizontal="center" vertical="center" wrapText="1"/>
    </xf>
    <xf numFmtId="0" fontId="3" fillId="0" borderId="0" xfId="5" applyFont="1"/>
    <xf numFmtId="0" fontId="5" fillId="0" borderId="0" xfId="5" applyFont="1" applyAlignment="1">
      <alignment horizontal="left" vertical="center"/>
    </xf>
    <xf numFmtId="0" fontId="3" fillId="0" borderId="0" xfId="5" applyFont="1" applyAlignment="1">
      <alignment horizontal="left"/>
    </xf>
    <xf numFmtId="0" fontId="3" fillId="0" borderId="0" xfId="5" applyFont="1" applyAlignment="1">
      <alignment horizontal="center"/>
    </xf>
    <xf numFmtId="0" fontId="5" fillId="2" borderId="2" xfId="5" applyFont="1" applyFill="1" applyBorder="1" applyAlignment="1">
      <alignment horizontal="center" vertical="center" wrapText="1"/>
    </xf>
    <xf numFmtId="0" fontId="3" fillId="0" borderId="0" xfId="5" applyFont="1" applyAlignment="1">
      <alignment vertical="center"/>
    </xf>
    <xf numFmtId="0" fontId="5" fillId="2" borderId="1" xfId="5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5" fillId="0" borderId="0" xfId="5" applyFont="1" applyAlignment="1">
      <alignment horizontal="left"/>
    </xf>
    <xf numFmtId="0" fontId="10" fillId="0" borderId="0" xfId="5" quotePrefix="1" applyFont="1" applyAlignment="1">
      <alignment horizontal="left" vertical="center"/>
    </xf>
    <xf numFmtId="166" fontId="10" fillId="0" borderId="0" xfId="5" applyNumberFormat="1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39" fontId="4" fillId="2" borderId="2" xfId="0" applyNumberFormat="1" applyFont="1" applyFill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0" fontId="6" fillId="2" borderId="4" xfId="5" applyFont="1" applyFill="1" applyBorder="1" applyAlignment="1">
      <alignment horizontal="center" vertical="center"/>
    </xf>
    <xf numFmtId="43" fontId="5" fillId="2" borderId="4" xfId="5" applyNumberFormat="1" applyFont="1" applyFill="1" applyBorder="1" applyAlignment="1">
      <alignment horizontal="center" vertical="center" wrapText="1"/>
    </xf>
    <xf numFmtId="0" fontId="10" fillId="0" borderId="0" xfId="5" quotePrefix="1" applyFont="1" applyAlignment="1">
      <alignment horizontal="right" vertical="center"/>
    </xf>
    <xf numFmtId="0" fontId="5" fillId="0" borderId="0" xfId="0" applyFont="1"/>
    <xf numFmtId="0" fontId="5" fillId="0" borderId="0" xfId="5" applyFont="1" applyAlignment="1">
      <alignment vertical="top"/>
    </xf>
    <xf numFmtId="167" fontId="5" fillId="0" borderId="0" xfId="1" quotePrefix="1" applyNumberFormat="1" applyFont="1" applyFill="1" applyAlignment="1">
      <alignment horizontal="right"/>
    </xf>
    <xf numFmtId="167" fontId="5" fillId="0" borderId="0" xfId="0" applyNumberFormat="1" applyFont="1" applyAlignment="1">
      <alignment horizontal="right"/>
    </xf>
    <xf numFmtId="165" fontId="5" fillId="0" borderId="0" xfId="5" applyNumberFormat="1" applyFont="1" applyAlignment="1">
      <alignment horizontal="left"/>
    </xf>
    <xf numFmtId="0" fontId="5" fillId="0" borderId="0" xfId="5" quotePrefix="1" applyFont="1" applyAlignment="1">
      <alignment horizontal="left"/>
    </xf>
    <xf numFmtId="167" fontId="5" fillId="0" borderId="0" xfId="0" applyNumberFormat="1" applyFont="1" applyAlignment="1">
      <alignment horizontal="left"/>
    </xf>
    <xf numFmtId="43" fontId="5" fillId="2" borderId="2" xfId="1" applyFont="1" applyFill="1" applyBorder="1" applyAlignment="1">
      <alignment horizontal="center" vertical="center"/>
    </xf>
    <xf numFmtId="0" fontId="0" fillId="0" borderId="2" xfId="0" applyBorder="1"/>
    <xf numFmtId="39" fontId="4" fillId="2" borderId="2" xfId="0" applyNumberFormat="1" applyFont="1" applyFill="1" applyBorder="1" applyAlignment="1">
      <alignment vertical="center"/>
    </xf>
    <xf numFmtId="0" fontId="6" fillId="0" borderId="0" xfId="0" applyFont="1"/>
    <xf numFmtId="43" fontId="6" fillId="0" borderId="0" xfId="1" applyFont="1" applyFill="1" applyAlignment="1"/>
    <xf numFmtId="43" fontId="0" fillId="0" borderId="0" xfId="1" applyFont="1"/>
    <xf numFmtId="43" fontId="0" fillId="0" borderId="0" xfId="0" applyNumberFormat="1"/>
    <xf numFmtId="0" fontId="0" fillId="0" borderId="0" xfId="0" applyAlignment="1"/>
    <xf numFmtId="10" fontId="6" fillId="0" borderId="0" xfId="0" applyNumberFormat="1" applyFont="1" applyAlignment="1"/>
    <xf numFmtId="0" fontId="6" fillId="0" borderId="0" xfId="0" applyFont="1" applyAlignment="1"/>
    <xf numFmtId="43" fontId="6" fillId="0" borderId="0" xfId="0" applyNumberFormat="1" applyFont="1" applyAlignment="1"/>
    <xf numFmtId="43" fontId="5" fillId="0" borderId="0" xfId="0" applyNumberFormat="1" applyFont="1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6" fontId="10" fillId="0" borderId="0" xfId="5" applyNumberFormat="1" applyFont="1" applyAlignment="1">
      <alignment horizontal="center" vertical="center"/>
    </xf>
    <xf numFmtId="0" fontId="10" fillId="0" borderId="0" xfId="5" applyFont="1" applyAlignment="1">
      <alignment horizontal="left" vertical="center"/>
    </xf>
    <xf numFmtId="0" fontId="10" fillId="0" borderId="0" xfId="5" applyFont="1" applyAlignment="1">
      <alignment vertical="center"/>
    </xf>
    <xf numFmtId="0" fontId="10" fillId="0" borderId="0" xfId="5" quotePrefix="1" applyFont="1" applyAlignment="1">
      <alignment vertical="center"/>
    </xf>
    <xf numFmtId="49" fontId="6" fillId="0" borderId="6" xfId="5" applyNumberFormat="1" applyFont="1" applyBorder="1" applyAlignment="1">
      <alignment horizontal="center" vertical="center" wrapText="1"/>
    </xf>
    <xf numFmtId="1" fontId="6" fillId="0" borderId="6" xfId="1" applyNumberFormat="1" applyFont="1" applyBorder="1" applyAlignment="1">
      <alignment horizontal="center" vertical="center" wrapText="1"/>
    </xf>
    <xf numFmtId="43" fontId="3" fillId="0" borderId="6" xfId="6" applyFont="1" applyFill="1" applyBorder="1" applyAlignment="1">
      <alignment horizontal="left" vertical="center"/>
    </xf>
    <xf numFmtId="49" fontId="6" fillId="0" borderId="6" xfId="5" applyNumberFormat="1" applyFont="1" applyBorder="1" applyAlignment="1">
      <alignment horizontal="left" vertical="center" wrapText="1"/>
    </xf>
    <xf numFmtId="39" fontId="6" fillId="0" borderId="9" xfId="1" applyNumberFormat="1" applyFont="1" applyBorder="1" applyAlignment="1">
      <alignment horizontal="center" vertical="center"/>
    </xf>
    <xf numFmtId="37" fontId="6" fillId="0" borderId="9" xfId="1" applyNumberFormat="1" applyFont="1" applyBorder="1" applyAlignment="1">
      <alignment horizontal="center" vertical="center" wrapText="1"/>
    </xf>
    <xf numFmtId="39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39" fontId="0" fillId="0" borderId="4" xfId="1" applyNumberFormat="1" applyFont="1" applyBorder="1" applyAlignment="1">
      <alignment horizontal="center" vertical="center"/>
    </xf>
    <xf numFmtId="39" fontId="0" fillId="0" borderId="2" xfId="0" applyNumberFormat="1" applyBorder="1" applyAlignment="1">
      <alignment horizontal="center"/>
    </xf>
    <xf numFmtId="0" fontId="4" fillId="0" borderId="3" xfId="0" applyFont="1" applyFill="1" applyBorder="1" applyAlignment="1">
      <alignment vertical="center"/>
    </xf>
    <xf numFmtId="39" fontId="4" fillId="0" borderId="3" xfId="0" applyNumberFormat="1" applyFont="1" applyFill="1" applyBorder="1" applyAlignment="1">
      <alignment vertical="center"/>
    </xf>
    <xf numFmtId="43" fontId="4" fillId="0" borderId="3" xfId="1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39" fontId="6" fillId="0" borderId="0" xfId="1" applyNumberFormat="1" applyFont="1" applyBorder="1" applyAlignment="1">
      <alignment horizontal="center" vertical="center"/>
    </xf>
    <xf numFmtId="49" fontId="11" fillId="0" borderId="9" xfId="5" applyNumberFormat="1" applyFont="1" applyBorder="1" applyAlignment="1">
      <alignment horizontal="left" vertical="center"/>
    </xf>
    <xf numFmtId="1" fontId="11" fillId="0" borderId="6" xfId="1" applyNumberFormat="1" applyFont="1" applyBorder="1" applyAlignment="1">
      <alignment horizontal="center" vertical="center" wrapText="1"/>
    </xf>
    <xf numFmtId="0" fontId="5" fillId="2" borderId="11" xfId="5" applyFont="1" applyFill="1" applyBorder="1" applyAlignment="1">
      <alignment horizontal="center" vertical="center" wrapText="1"/>
    </xf>
    <xf numFmtId="43" fontId="5" fillId="2" borderId="1" xfId="6" applyFont="1" applyFill="1" applyBorder="1" applyAlignment="1">
      <alignment horizontal="center" vertical="center" wrapText="1"/>
    </xf>
    <xf numFmtId="43" fontId="6" fillId="0" borderId="10" xfId="1" applyFont="1" applyBorder="1" applyAlignment="1">
      <alignment horizontal="center" vertical="center"/>
    </xf>
    <xf numFmtId="39" fontId="6" fillId="0" borderId="10" xfId="1" applyNumberFormat="1" applyFont="1" applyBorder="1" applyAlignment="1">
      <alignment horizontal="center" vertical="center"/>
    </xf>
    <xf numFmtId="0" fontId="3" fillId="0" borderId="10" xfId="5" applyFont="1" applyBorder="1" applyAlignment="1">
      <alignment vertical="center"/>
    </xf>
    <xf numFmtId="0" fontId="3" fillId="0" borderId="8" xfId="5" applyFont="1" applyBorder="1" applyAlignment="1">
      <alignment vertical="center"/>
    </xf>
    <xf numFmtId="0" fontId="3" fillId="0" borderId="5" xfId="5" applyFont="1" applyBorder="1" applyAlignment="1">
      <alignment vertical="center"/>
    </xf>
    <xf numFmtId="39" fontId="5" fillId="2" borderId="12" xfId="5" applyNumberFormat="1" applyFont="1" applyFill="1" applyBorder="1" applyAlignment="1">
      <alignment horizontal="center" vertical="center" wrapText="1"/>
    </xf>
    <xf numFmtId="39" fontId="13" fillId="0" borderId="0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1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right" vertical="center"/>
    </xf>
    <xf numFmtId="49" fontId="16" fillId="0" borderId="0" xfId="0" quotePrefix="1" applyNumberFormat="1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8" borderId="15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8" fontId="0" fillId="0" borderId="2" xfId="0" applyNumberFormat="1" applyBorder="1" applyAlignment="1">
      <alignment horizontal="right" vertical="center"/>
    </xf>
    <xf numFmtId="43" fontId="17" fillId="0" borderId="0" xfId="1" applyFont="1" applyAlignment="1">
      <alignment vertical="center"/>
    </xf>
    <xf numFmtId="168" fontId="16" fillId="0" borderId="0" xfId="0" applyNumberFormat="1" applyFont="1" applyAlignment="1">
      <alignment horizontal="right" vertical="center"/>
    </xf>
    <xf numFmtId="168" fontId="16" fillId="0" borderId="16" xfId="0" applyNumberFormat="1" applyFont="1" applyBorder="1"/>
    <xf numFmtId="43" fontId="17" fillId="0" borderId="0" xfId="1" applyFont="1" applyAlignment="1">
      <alignment horizontal="center" vertical="center"/>
    </xf>
    <xf numFmtId="168" fontId="17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43" fontId="21" fillId="0" borderId="0" xfId="1" applyFont="1" applyAlignment="1">
      <alignment horizontal="center" vertical="center"/>
    </xf>
    <xf numFmtId="43" fontId="22" fillId="0" borderId="0" xfId="1" applyFont="1" applyAlignment="1">
      <alignment horizontal="center" vertical="center"/>
    </xf>
    <xf numFmtId="168" fontId="17" fillId="0" borderId="16" xfId="0" applyNumberFormat="1" applyFont="1" applyBorder="1"/>
    <xf numFmtId="39" fontId="0" fillId="0" borderId="0" xfId="0" applyNumberFormat="1" applyAlignment="1">
      <alignment vertical="center"/>
    </xf>
    <xf numFmtId="43" fontId="14" fillId="0" borderId="0" xfId="1" applyFont="1"/>
    <xf numFmtId="0" fontId="15" fillId="0" borderId="0" xfId="0" applyFont="1" applyAlignment="1">
      <alignment horizontal="center"/>
    </xf>
    <xf numFmtId="2" fontId="16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8" fontId="15" fillId="0" borderId="0" xfId="0" applyNumberFormat="1" applyFont="1" applyAlignment="1">
      <alignment horizontal="right" vertical="center"/>
    </xf>
    <xf numFmtId="44" fontId="17" fillId="0" borderId="0" xfId="1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16" fontId="16" fillId="0" borderId="0" xfId="0" quotePrefix="1" applyNumberFormat="1" applyFont="1" applyAlignment="1">
      <alignment horizontal="left" vertical="center"/>
    </xf>
    <xf numFmtId="0" fontId="20" fillId="4" borderId="2" xfId="0" applyFont="1" applyFill="1" applyBorder="1" applyAlignment="1">
      <alignment horizontal="center" vertical="center" wrapText="1"/>
    </xf>
    <xf numFmtId="49" fontId="20" fillId="4" borderId="14" xfId="0" applyNumberFormat="1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 wrapText="1"/>
    </xf>
    <xf numFmtId="168" fontId="20" fillId="3" borderId="2" xfId="0" applyNumberFormat="1" applyFont="1" applyFill="1" applyBorder="1" applyAlignment="1">
      <alignment horizontal="center" vertical="center" wrapText="1"/>
    </xf>
    <xf numFmtId="1" fontId="20" fillId="6" borderId="2" xfId="0" applyNumberFormat="1" applyFont="1" applyFill="1" applyBorder="1" applyAlignment="1">
      <alignment horizontal="center" vertical="center" wrapText="1"/>
    </xf>
    <xf numFmtId="44" fontId="17" fillId="0" borderId="0" xfId="1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44" fontId="17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8" fontId="4" fillId="9" borderId="2" xfId="0" applyNumberFormat="1" applyFont="1" applyFill="1" applyBorder="1" applyAlignment="1">
      <alignment horizontal="right" vertical="center"/>
    </xf>
    <xf numFmtId="44" fontId="4" fillId="0" borderId="0" xfId="1" applyNumberFormat="1" applyFont="1" applyAlignment="1">
      <alignment horizontal="center" vertical="center"/>
    </xf>
    <xf numFmtId="43" fontId="3" fillId="0" borderId="6" xfId="1" applyFont="1" applyBorder="1" applyAlignment="1">
      <alignment horizontal="center" vertical="center" wrapText="1"/>
    </xf>
    <xf numFmtId="43" fontId="3" fillId="0" borderId="6" xfId="1" applyFont="1" applyFill="1" applyBorder="1" applyAlignment="1">
      <alignment horizontal="center" vertical="center"/>
    </xf>
    <xf numFmtId="43" fontId="24" fillId="0" borderId="9" xfId="1" applyFont="1" applyBorder="1" applyAlignment="1">
      <alignment horizontal="center" vertical="center" wrapText="1"/>
    </xf>
    <xf numFmtId="43" fontId="24" fillId="0" borderId="6" xfId="1" applyFont="1" applyFill="1" applyBorder="1" applyAlignment="1">
      <alignment horizontal="center" vertical="center"/>
    </xf>
    <xf numFmtId="43" fontId="24" fillId="0" borderId="6" xfId="1" applyFont="1" applyBorder="1" applyAlignment="1">
      <alignment horizontal="center" vertical="center" wrapText="1"/>
    </xf>
    <xf numFmtId="43" fontId="3" fillId="0" borderId="9" xfId="1" applyFont="1" applyBorder="1" applyAlignment="1">
      <alignment horizontal="center" vertical="center" wrapText="1"/>
    </xf>
    <xf numFmtId="0" fontId="5" fillId="2" borderId="1" xfId="5" applyFont="1" applyFill="1" applyBorder="1" applyAlignment="1">
      <alignment horizontal="left" vertical="center" wrapText="1"/>
    </xf>
    <xf numFmtId="49" fontId="6" fillId="0" borderId="9" xfId="5" applyNumberFormat="1" applyFont="1" applyBorder="1" applyAlignment="1">
      <alignment horizontal="left" vertical="center" wrapText="1"/>
    </xf>
    <xf numFmtId="0" fontId="6" fillId="0" borderId="7" xfId="7" applyFont="1" applyBorder="1" applyAlignment="1">
      <alignment horizontal="left" vertical="center"/>
    </xf>
    <xf numFmtId="43" fontId="3" fillId="0" borderId="0" xfId="1" applyFont="1" applyAlignment="1">
      <alignment horizontal="center" vertical="center"/>
    </xf>
    <xf numFmtId="43" fontId="3" fillId="0" borderId="6" xfId="1" applyFont="1" applyBorder="1" applyAlignment="1">
      <alignment horizontal="center" vertical="center"/>
    </xf>
    <xf numFmtId="39" fontId="2" fillId="2" borderId="13" xfId="1" applyNumberFormat="1" applyFont="1" applyFill="1" applyBorder="1" applyAlignment="1">
      <alignment horizontal="center" vertical="center" wrapText="1"/>
    </xf>
    <xf numFmtId="39" fontId="2" fillId="2" borderId="4" xfId="1" applyNumberFormat="1" applyFont="1" applyFill="1" applyBorder="1" applyAlignment="1">
      <alignment horizontal="center" vertical="center" wrapText="1"/>
    </xf>
    <xf numFmtId="43" fontId="17" fillId="0" borderId="15" xfId="1" applyFont="1" applyBorder="1" applyAlignment="1">
      <alignment horizontal="center" vertical="center"/>
    </xf>
    <xf numFmtId="43" fontId="22" fillId="0" borderId="6" xfId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44" fontId="17" fillId="0" borderId="0" xfId="0" applyNumberFormat="1" applyFont="1" applyAlignment="1">
      <alignment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2" fontId="10" fillId="12" borderId="2" xfId="1" applyNumberFormat="1" applyFont="1" applyFill="1" applyBorder="1" applyAlignment="1">
      <alignment horizontal="center" vertical="center" wrapText="1"/>
    </xf>
    <xf numFmtId="2" fontId="10" fillId="13" borderId="2" xfId="0" applyNumberFormat="1" applyFont="1" applyFill="1" applyBorder="1" applyAlignment="1">
      <alignment horizontal="center" vertical="center" wrapText="1"/>
    </xf>
    <xf numFmtId="2" fontId="10" fillId="3" borderId="2" xfId="0" applyNumberFormat="1" applyFont="1" applyFill="1" applyBorder="1" applyAlignment="1">
      <alignment horizontal="center" vertical="center" wrapText="1"/>
    </xf>
    <xf numFmtId="1" fontId="10" fillId="5" borderId="2" xfId="0" applyNumberFormat="1" applyFont="1" applyFill="1" applyBorder="1" applyAlignment="1">
      <alignment horizontal="center" vertical="center" wrapText="1"/>
    </xf>
    <xf numFmtId="168" fontId="10" fillId="14" borderId="2" xfId="0" applyNumberFormat="1" applyFont="1" applyFill="1" applyBorder="1" applyAlignment="1">
      <alignment horizontal="center" vertical="center" wrapText="1"/>
    </xf>
    <xf numFmtId="1" fontId="10" fillId="6" borderId="2" xfId="0" applyNumberFormat="1" applyFont="1" applyFill="1" applyBorder="1" applyAlignment="1">
      <alignment horizontal="center" vertical="center" wrapText="1"/>
    </xf>
    <xf numFmtId="2" fontId="6" fillId="0" borderId="2" xfId="1" applyNumberFormat="1" applyFont="1" applyFill="1" applyBorder="1" applyAlignment="1">
      <alignment horizontal="center" vertical="center"/>
    </xf>
    <xf numFmtId="168" fontId="5" fillId="9" borderId="2" xfId="0" applyNumberFormat="1" applyFont="1" applyFill="1" applyBorder="1" applyAlignment="1">
      <alignment horizontal="right" vertical="center"/>
    </xf>
    <xf numFmtId="44" fontId="0" fillId="0" borderId="0" xfId="0" applyNumberFormat="1" applyAlignment="1">
      <alignment vertical="center"/>
    </xf>
    <xf numFmtId="0" fontId="4" fillId="0" borderId="2" xfId="0" applyFont="1" applyBorder="1" applyAlignment="1">
      <alignment horizontal="center" vertical="center"/>
    </xf>
    <xf numFmtId="43" fontId="17" fillId="0" borderId="0" xfId="0" applyNumberFormat="1" applyFont="1" applyAlignment="1">
      <alignment vertical="center"/>
    </xf>
    <xf numFmtId="43" fontId="4" fillId="0" borderId="0" xfId="1" applyFont="1"/>
    <xf numFmtId="43" fontId="17" fillId="0" borderId="15" xfId="1" applyFont="1" applyBorder="1" applyAlignment="1">
      <alignment horizontal="center"/>
    </xf>
    <xf numFmtId="43" fontId="25" fillId="0" borderId="9" xfId="1" applyFont="1" applyBorder="1" applyAlignment="1">
      <alignment horizontal="center" vertical="center" wrapText="1"/>
    </xf>
    <xf numFmtId="43" fontId="25" fillId="0" borderId="6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9" fontId="17" fillId="0" borderId="0" xfId="4" applyNumberFormat="1" applyFont="1" applyAlignment="1">
      <alignment horizontal="center" vertical="center"/>
    </xf>
    <xf numFmtId="169" fontId="17" fillId="0" borderId="0" xfId="4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2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68" fontId="20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49" fontId="27" fillId="0" borderId="17" xfId="0" applyNumberFormat="1" applyFont="1" applyBorder="1" applyAlignment="1">
      <alignment vertical="center"/>
    </xf>
    <xf numFmtId="49" fontId="27" fillId="0" borderId="0" xfId="0" applyNumberFormat="1" applyFont="1" applyAlignment="1">
      <alignment vertical="center"/>
    </xf>
    <xf numFmtId="49" fontId="27" fillId="0" borderId="0" xfId="0" applyNumberFormat="1" applyFont="1" applyAlignment="1">
      <alignment horizontal="left" vertical="center"/>
    </xf>
    <xf numFmtId="49" fontId="27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1" fontId="28" fillId="0" borderId="0" xfId="0" applyNumberFormat="1" applyFont="1" applyAlignment="1">
      <alignment horizontal="center" vertical="center"/>
    </xf>
    <xf numFmtId="168" fontId="28" fillId="0" borderId="0" xfId="4" applyNumberFormat="1" applyFont="1" applyAlignment="1">
      <alignment horizontal="right" vertical="center"/>
    </xf>
    <xf numFmtId="170" fontId="0" fillId="0" borderId="0" xfId="0" applyNumberFormat="1" applyAlignment="1">
      <alignment horizontal="right" vertical="center"/>
    </xf>
    <xf numFmtId="169" fontId="17" fillId="0" borderId="0" xfId="0" applyNumberFormat="1" applyFont="1" applyAlignment="1">
      <alignment horizontal="center" vertical="center"/>
    </xf>
    <xf numFmtId="0" fontId="14" fillId="0" borderId="0" xfId="0" applyFont="1"/>
    <xf numFmtId="0" fontId="6" fillId="0" borderId="2" xfId="0" applyFont="1" applyBorder="1" applyAlignment="1">
      <alignment horizontal="left" vertical="center"/>
    </xf>
    <xf numFmtId="164" fontId="17" fillId="0" borderId="0" xfId="4" applyFont="1" applyAlignment="1">
      <alignment vertical="center"/>
    </xf>
    <xf numFmtId="0" fontId="20" fillId="8" borderId="2" xfId="0" applyFont="1" applyFill="1" applyBorder="1" applyAlignment="1">
      <alignment horizontal="center" vertical="center" wrapText="1"/>
    </xf>
    <xf numFmtId="168" fontId="0" fillId="8" borderId="0" xfId="0" applyNumberFormat="1" applyFill="1"/>
    <xf numFmtId="168" fontId="16" fillId="8" borderId="16" xfId="0" applyNumberFormat="1" applyFont="1" applyFill="1" applyBorder="1"/>
    <xf numFmtId="43" fontId="3" fillId="3" borderId="6" xfId="6" applyFont="1" applyFill="1" applyBorder="1" applyAlignment="1">
      <alignment horizontal="left" vertical="center"/>
    </xf>
    <xf numFmtId="43" fontId="3" fillId="3" borderId="6" xfId="1" applyFont="1" applyFill="1" applyBorder="1" applyAlignment="1">
      <alignment horizontal="center" vertical="center" wrapText="1"/>
    </xf>
    <xf numFmtId="2" fontId="10" fillId="1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169" fontId="17" fillId="0" borderId="0" xfId="0" applyNumberFormat="1" applyFont="1" applyAlignment="1">
      <alignment vertical="center"/>
    </xf>
    <xf numFmtId="2" fontId="0" fillId="0" borderId="0" xfId="0" applyNumberFormat="1"/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2" fontId="10" fillId="12" borderId="2" xfId="4" applyNumberFormat="1" applyFont="1" applyFill="1" applyBorder="1" applyAlignment="1">
      <alignment horizontal="center" vertical="center" wrapText="1"/>
    </xf>
    <xf numFmtId="169" fontId="0" fillId="0" borderId="0" xfId="0" applyNumberFormat="1" applyAlignment="1">
      <alignment vertical="center"/>
    </xf>
    <xf numFmtId="49" fontId="29" fillId="0" borderId="0" xfId="0" applyNumberFormat="1" applyFont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2" fontId="0" fillId="3" borderId="2" xfId="0" applyNumberFormat="1" applyFill="1" applyBorder="1" applyAlignment="1">
      <alignment horizontal="center" vertical="center"/>
    </xf>
    <xf numFmtId="2" fontId="6" fillId="0" borderId="2" xfId="4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17" fillId="0" borderId="0" xfId="0" applyNumberFormat="1" applyFont="1" applyAlignment="1">
      <alignment vertical="center"/>
    </xf>
    <xf numFmtId="171" fontId="6" fillId="0" borderId="2" xfId="4" applyNumberFormat="1" applyFont="1" applyFill="1" applyBorder="1" applyAlignment="1">
      <alignment horizontal="center" vertical="center"/>
    </xf>
    <xf numFmtId="172" fontId="6" fillId="0" borderId="2" xfId="4" applyNumberFormat="1" applyFont="1" applyFill="1" applyBorder="1" applyAlignment="1">
      <alignment horizontal="center" vertical="center"/>
    </xf>
    <xf numFmtId="2" fontId="14" fillId="0" borderId="2" xfId="4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2" fontId="0" fillId="15" borderId="2" xfId="0" applyNumberFormat="1" applyFill="1" applyBorder="1" applyAlignment="1">
      <alignment horizontal="center" vertical="center"/>
    </xf>
    <xf numFmtId="2" fontId="6" fillId="15" borderId="2" xfId="4" applyNumberFormat="1" applyFont="1" applyFill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172" fontId="14" fillId="0" borderId="2" xfId="4" applyNumberFormat="1" applyFont="1" applyFill="1" applyBorder="1" applyAlignment="1">
      <alignment horizontal="center" vertical="center"/>
    </xf>
    <xf numFmtId="2" fontId="14" fillId="3" borderId="2" xfId="0" applyNumberFormat="1" applyFont="1" applyFill="1" applyBorder="1" applyAlignment="1">
      <alignment horizontal="center" vertical="center"/>
    </xf>
    <xf numFmtId="2" fontId="6" fillId="3" borderId="2" xfId="4" applyNumberFormat="1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168" fontId="14" fillId="0" borderId="2" xfId="0" applyNumberFormat="1" applyFont="1" applyBorder="1" applyAlignment="1">
      <alignment horizontal="right" vertical="center"/>
    </xf>
    <xf numFmtId="164" fontId="4" fillId="0" borderId="0" xfId="4" applyFont="1"/>
    <xf numFmtId="164" fontId="17" fillId="0" borderId="0" xfId="4" applyFont="1" applyAlignment="1">
      <alignment horizontal="center" vertical="center"/>
    </xf>
    <xf numFmtId="164" fontId="17" fillId="0" borderId="0" xfId="4" applyFon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168" fontId="4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8" fontId="0" fillId="0" borderId="0" xfId="4" applyNumberFormat="1" applyFont="1" applyAlignment="1">
      <alignment horizontal="right" vertical="center"/>
    </xf>
    <xf numFmtId="164" fontId="0" fillId="0" borderId="0" xfId="4" applyFont="1" applyAlignment="1">
      <alignment horizontal="right" vertical="center"/>
    </xf>
    <xf numFmtId="168" fontId="0" fillId="0" borderId="16" xfId="4" applyNumberFormat="1" applyFont="1" applyBorder="1" applyAlignment="1">
      <alignment horizontal="right" vertical="center"/>
    </xf>
    <xf numFmtId="164" fontId="0" fillId="0" borderId="0" xfId="4" applyFont="1"/>
    <xf numFmtId="164" fontId="0" fillId="0" borderId="0" xfId="0" applyNumberFormat="1"/>
    <xf numFmtId="43" fontId="5" fillId="2" borderId="6" xfId="5" applyNumberFormat="1" applyFont="1" applyFill="1" applyBorder="1" applyAlignment="1">
      <alignment horizontal="center" vertical="center" wrapText="1"/>
    </xf>
    <xf numFmtId="0" fontId="3" fillId="0" borderId="9" xfId="5" applyFont="1" applyBorder="1" applyAlignment="1">
      <alignment vertical="center"/>
    </xf>
    <xf numFmtId="43" fontId="3" fillId="0" borderId="6" xfId="1" applyFont="1" applyFill="1" applyBorder="1" applyAlignment="1">
      <alignment horizontal="center" vertical="center" wrapText="1"/>
    </xf>
    <xf numFmtId="43" fontId="24" fillId="3" borderId="6" xfId="1" applyFont="1" applyFill="1" applyBorder="1" applyAlignment="1">
      <alignment horizontal="center" vertical="center"/>
    </xf>
    <xf numFmtId="43" fontId="25" fillId="3" borderId="6" xfId="1" applyFont="1" applyFill="1" applyBorder="1" applyAlignment="1">
      <alignment horizontal="center" vertical="center"/>
    </xf>
    <xf numFmtId="43" fontId="5" fillId="2" borderId="2" xfId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11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6" fillId="2" borderId="4" xfId="5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10" borderId="14" xfId="0" applyFont="1" applyFill="1" applyBorder="1" applyAlignment="1">
      <alignment horizontal="center" vertical="center" wrapText="1"/>
    </xf>
    <xf numFmtId="0" fontId="20" fillId="10" borderId="1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8" fontId="19" fillId="0" borderId="0" xfId="0" applyNumberFormat="1" applyFont="1" applyAlignment="1">
      <alignment horizontal="center"/>
    </xf>
    <xf numFmtId="2" fontId="10" fillId="12" borderId="2" xfId="0" applyNumberFormat="1" applyFont="1" applyFill="1" applyBorder="1" applyAlignment="1">
      <alignment horizontal="center" vertical="center" wrapText="1"/>
    </xf>
    <xf numFmtId="2" fontId="10" fillId="1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9">
    <cellStyle name="Comma" xfId="1" builtinId="3"/>
    <cellStyle name="Comma 2" xfId="4" xr:uid="{1E40085C-619D-4B16-BC4D-3B8096D2E4B0}"/>
    <cellStyle name="Comma 2 2 2" xfId="6" xr:uid="{7D68AC16-69C9-49CA-8D18-0EFC027E4C72}"/>
    <cellStyle name="Comma 6 6" xfId="3" xr:uid="{FA04D839-2E4C-44CE-960F-275F0A68FB6D}"/>
    <cellStyle name="Normal" xfId="0" builtinId="0"/>
    <cellStyle name="Normal 2 10" xfId="7" xr:uid="{841A1AD6-0DD9-49EF-86D9-F126D12F6003}"/>
    <cellStyle name="Normal 2 2 2" xfId="5" xr:uid="{619421FB-82A8-480B-9170-170DE4B970DF}"/>
    <cellStyle name="Normal 2 3" xfId="8" xr:uid="{50A51EFF-A0A3-4409-9503-0364C60CDBA1}"/>
    <cellStyle name="Percent" xfId="2" builtinId="5"/>
  </cellStyles>
  <dxfs count="0"/>
  <tableStyles count="1" defaultTableStyle="TableStyleMedium2" defaultPivotStyle="PivotStyleLight16">
    <tableStyle name="Invisible" pivot="0" table="0" count="0" xr9:uid="{A0B68E17-5C91-4889-92D2-DDE220A4A0D8}"/>
  </tableStyles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904875</xdr:colOff>
      <xdr:row>0</xdr:row>
      <xdr:rowOff>38100</xdr:rowOff>
    </xdr:from>
    <xdr:to>
      <xdr:col>12</xdr:col>
      <xdr:colOff>1234439</xdr:colOff>
      <xdr:row>4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8DAE13-43D6-40FB-BFB2-08029F777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2615" y="38100"/>
          <a:ext cx="1990724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904875</xdr:colOff>
      <xdr:row>0</xdr:row>
      <xdr:rowOff>38100</xdr:rowOff>
    </xdr:from>
    <xdr:to>
      <xdr:col>17</xdr:col>
      <xdr:colOff>780779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FC7350-BE80-4FD9-ADA5-F783823F8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7370" y="38100"/>
          <a:ext cx="1992631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904875</xdr:colOff>
      <xdr:row>0</xdr:row>
      <xdr:rowOff>38100</xdr:rowOff>
    </xdr:from>
    <xdr:to>
      <xdr:col>17</xdr:col>
      <xdr:colOff>780779</xdr:colOff>
      <xdr:row>4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FF478B-5630-4539-B1E2-D001208E0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7370" y="38100"/>
          <a:ext cx="1992631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6846E8BA-07BB-4CD1-B14A-120C08B30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7576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80D416E1-9F83-49A3-ACC9-2BFE2A3E4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90346E4B-6310-451B-8453-C0B05C76A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rchester%20Hotel%20(Khansaheb)%20-%20%20Summary%20of%20Completed%20Works%20-%20September%202022%20%20(Civi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P (Civil opening)"/>
      <sheetName val="MEP (Civil opening) (2)"/>
      <sheetName val="Joints"/>
    </sheetNames>
    <sheetDataSet>
      <sheetData sheetId="0"/>
      <sheetData sheetId="1">
        <row r="197">
          <cell r="R197">
            <v>12843.836874999992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66AD-D08D-4DDF-A3AF-866C30AE1CD4}">
  <sheetPr>
    <pageSetUpPr fitToPage="1"/>
  </sheetPr>
  <dimension ref="B1:K33"/>
  <sheetViews>
    <sheetView view="pageBreakPreview" zoomScale="85" zoomScaleNormal="100" zoomScaleSheetLayoutView="85" workbookViewId="0">
      <selection activeCell="G24" sqref="G24"/>
    </sheetView>
  </sheetViews>
  <sheetFormatPr defaultRowHeight="14.4" x14ac:dyDescent="0.3"/>
  <cols>
    <col min="1" max="1" width="3" customWidth="1"/>
    <col min="3" max="3" width="37.109375" customWidth="1"/>
    <col min="4" max="4" width="18.6640625" customWidth="1"/>
    <col min="5" max="7" width="10.6640625" customWidth="1"/>
    <col min="8" max="10" width="18.6640625" customWidth="1"/>
    <col min="11" max="11" width="20.6640625" customWidth="1"/>
  </cols>
  <sheetData>
    <row r="1" spans="2:11" ht="14.4" customHeight="1" x14ac:dyDescent="0.3"/>
    <row r="2" spans="2:11" x14ac:dyDescent="0.3">
      <c r="B2" s="25" t="s">
        <v>14</v>
      </c>
      <c r="D2" s="26" t="s">
        <v>15</v>
      </c>
      <c r="K2" s="27" t="s">
        <v>31</v>
      </c>
    </row>
    <row r="3" spans="2:11" x14ac:dyDescent="0.3">
      <c r="B3" s="25" t="s">
        <v>16</v>
      </c>
      <c r="D3" s="15" t="s">
        <v>17</v>
      </c>
      <c r="K3" s="28"/>
    </row>
    <row r="4" spans="2:11" x14ac:dyDescent="0.3">
      <c r="B4" s="25" t="s">
        <v>18</v>
      </c>
      <c r="D4" s="15" t="s">
        <v>19</v>
      </c>
    </row>
    <row r="5" spans="2:11" x14ac:dyDescent="0.3">
      <c r="B5" s="25" t="s">
        <v>20</v>
      </c>
      <c r="D5" s="29" t="s">
        <v>21</v>
      </c>
    </row>
    <row r="6" spans="2:11" x14ac:dyDescent="0.3">
      <c r="B6" s="25" t="s">
        <v>22</v>
      </c>
      <c r="D6" s="30" t="s">
        <v>29</v>
      </c>
    </row>
    <row r="7" spans="2:11" x14ac:dyDescent="0.3">
      <c r="B7" s="25" t="s">
        <v>23</v>
      </c>
      <c r="D7" s="31">
        <v>44773</v>
      </c>
    </row>
    <row r="9" spans="2:11" x14ac:dyDescent="0.3">
      <c r="B9" s="25" t="s">
        <v>32</v>
      </c>
    </row>
    <row r="11" spans="2:11" ht="19.95" customHeight="1" x14ac:dyDescent="0.3">
      <c r="B11" s="244" t="s">
        <v>13</v>
      </c>
      <c r="C11" s="245" t="s">
        <v>3</v>
      </c>
      <c r="D11" s="245" t="s">
        <v>24</v>
      </c>
      <c r="E11" s="244" t="s">
        <v>25</v>
      </c>
      <c r="F11" s="244"/>
      <c r="G11" s="244"/>
      <c r="H11" s="243" t="s">
        <v>26</v>
      </c>
      <c r="I11" s="243"/>
      <c r="J11" s="243"/>
      <c r="K11" s="243" t="s">
        <v>4</v>
      </c>
    </row>
    <row r="12" spans="2:11" ht="19.95" customHeight="1" x14ac:dyDescent="0.3">
      <c r="B12" s="244"/>
      <c r="C12" s="245"/>
      <c r="D12" s="245"/>
      <c r="E12" s="18" t="s">
        <v>12</v>
      </c>
      <c r="F12" s="18" t="s">
        <v>27</v>
      </c>
      <c r="G12" s="18" t="s">
        <v>7</v>
      </c>
      <c r="H12" s="32" t="s">
        <v>12</v>
      </c>
      <c r="I12" s="32" t="s">
        <v>27</v>
      </c>
      <c r="J12" s="32" t="s">
        <v>7</v>
      </c>
      <c r="K12" s="243"/>
    </row>
    <row r="13" spans="2:11" s="1" customFormat="1" ht="25.2" customHeight="1" x14ac:dyDescent="0.3">
      <c r="B13" s="60"/>
      <c r="C13" s="63" t="s">
        <v>33</v>
      </c>
      <c r="D13" s="61"/>
      <c r="E13" s="60"/>
      <c r="F13" s="60"/>
      <c r="G13" s="60"/>
      <c r="H13" s="62"/>
      <c r="I13" s="62"/>
      <c r="J13" s="62"/>
      <c r="K13" s="60"/>
    </row>
    <row r="14" spans="2:11" s="12" customFormat="1" ht="37.200000000000003" customHeight="1" x14ac:dyDescent="0.3">
      <c r="B14" s="13" t="s">
        <v>0</v>
      </c>
      <c r="C14" s="14" t="s">
        <v>48</v>
      </c>
      <c r="D14" s="56" t="e">
        <f>Contract!#REF!</f>
        <v>#REF!</v>
      </c>
      <c r="E14" s="21" t="e">
        <f>(H14)/D14</f>
        <v>#REF!</v>
      </c>
      <c r="F14" s="21" t="e">
        <f>+G14-E14</f>
        <v>#REF!</v>
      </c>
      <c r="G14" s="21" t="e">
        <f>J14/D14</f>
        <v>#REF!</v>
      </c>
      <c r="H14" s="58" t="e">
        <f>Contract!#REF!</f>
        <v>#REF!</v>
      </c>
      <c r="I14" s="58" t="e">
        <f>Contract!#REF!</f>
        <v>#REF!</v>
      </c>
      <c r="J14" s="58" t="e">
        <f>Contract!#REF!</f>
        <v>#REF!</v>
      </c>
      <c r="K14" s="19"/>
    </row>
    <row r="15" spans="2:11" s="12" customFormat="1" ht="37.200000000000003" customHeight="1" x14ac:dyDescent="0.3">
      <c r="B15" s="13" t="s">
        <v>1</v>
      </c>
      <c r="C15" s="14" t="s">
        <v>49</v>
      </c>
      <c r="D15" s="56">
        <f>Contract!G29</f>
        <v>193300</v>
      </c>
      <c r="E15" s="21" t="e">
        <f t="shared" ref="E15" si="0">(H15)/D15</f>
        <v>#REF!</v>
      </c>
      <c r="F15" s="21" t="e">
        <f t="shared" ref="F15" si="1">+G15-E15</f>
        <v>#REF!</v>
      </c>
      <c r="G15" s="21" t="e">
        <f t="shared" ref="G15" si="2">J15/D15</f>
        <v>#REF!</v>
      </c>
      <c r="H15" s="58" t="e">
        <f>Contract!#REF!</f>
        <v>#REF!</v>
      </c>
      <c r="I15" s="58" t="e">
        <f>Contract!#REF!</f>
        <v>#REF!</v>
      </c>
      <c r="J15" s="58" t="e">
        <f>Contract!#REF!</f>
        <v>#REF!</v>
      </c>
      <c r="K15" s="19"/>
    </row>
    <row r="16" spans="2:11" ht="7.2" customHeight="1" x14ac:dyDescent="0.3">
      <c r="B16" s="33"/>
      <c r="C16" s="33"/>
      <c r="D16" s="57"/>
      <c r="E16" s="33"/>
      <c r="F16" s="33"/>
      <c r="G16" s="33"/>
      <c r="H16" s="59"/>
      <c r="I16" s="59"/>
      <c r="J16" s="59"/>
      <c r="K16" s="33"/>
    </row>
    <row r="17" spans="2:11" s="2" customFormat="1" ht="25.2" customHeight="1" x14ac:dyDescent="0.3">
      <c r="B17" s="34"/>
      <c r="C17" s="34" t="s">
        <v>28</v>
      </c>
      <c r="D17" s="20" t="e">
        <f>SUM(D14:D16)</f>
        <v>#REF!</v>
      </c>
      <c r="E17" s="34"/>
      <c r="F17" s="34"/>
      <c r="G17" s="34"/>
      <c r="H17" s="20" t="e">
        <f>SUM(H14:H16)</f>
        <v>#REF!</v>
      </c>
      <c r="I17" s="20" t="e">
        <f>SUM(I14:I16)</f>
        <v>#REF!</v>
      </c>
      <c r="J17" s="20" t="e">
        <f>SUM(J14:J16)</f>
        <v>#REF!</v>
      </c>
      <c r="K17" s="34"/>
    </row>
    <row r="18" spans="2:11" ht="6" customHeight="1" x14ac:dyDescent="0.3">
      <c r="B18" s="33"/>
      <c r="C18" s="33"/>
      <c r="D18" s="33"/>
      <c r="E18" s="33"/>
      <c r="F18" s="33"/>
      <c r="G18" s="33"/>
      <c r="H18" s="33"/>
      <c r="I18" s="33"/>
      <c r="J18" s="33"/>
      <c r="K18" s="33"/>
    </row>
    <row r="20" spans="2:11" s="39" customFormat="1" x14ac:dyDescent="0.3">
      <c r="D20" s="40"/>
      <c r="E20" s="41"/>
      <c r="F20" s="41"/>
      <c r="G20" s="41"/>
      <c r="H20" s="40"/>
      <c r="I20" s="40"/>
      <c r="J20" s="40"/>
    </row>
    <row r="21" spans="2:11" s="39" customFormat="1" x14ac:dyDescent="0.3">
      <c r="D21" s="41"/>
      <c r="E21" s="41"/>
      <c r="F21" s="41"/>
      <c r="G21" s="41"/>
      <c r="H21" s="41"/>
      <c r="I21" s="41"/>
      <c r="J21" s="41"/>
    </row>
    <row r="22" spans="2:11" s="39" customFormat="1" x14ac:dyDescent="0.3">
      <c r="D22" s="42"/>
      <c r="E22" s="41"/>
      <c r="F22" s="41"/>
      <c r="G22" s="41"/>
      <c r="H22" s="42"/>
      <c r="I22" s="42"/>
      <c r="J22" s="42"/>
    </row>
    <row r="23" spans="2:11" s="39" customFormat="1" x14ac:dyDescent="0.3">
      <c r="D23" s="41"/>
      <c r="E23" s="41"/>
      <c r="F23" s="41"/>
      <c r="G23" s="41"/>
      <c r="H23" s="41"/>
      <c r="I23" s="41"/>
      <c r="J23" s="41"/>
    </row>
    <row r="24" spans="2:11" s="39" customFormat="1" x14ac:dyDescent="0.3">
      <c r="D24" s="43"/>
      <c r="E24" s="41"/>
      <c r="F24" s="41"/>
      <c r="G24" s="41"/>
      <c r="H24" s="43"/>
      <c r="I24" s="43"/>
      <c r="J24" s="43"/>
    </row>
    <row r="25" spans="2:11" x14ac:dyDescent="0.3">
      <c r="D25" s="35"/>
      <c r="E25" s="35"/>
      <c r="F25" s="35"/>
      <c r="G25" s="35"/>
      <c r="H25" s="36"/>
      <c r="I25" s="36"/>
      <c r="J25" s="36"/>
    </row>
    <row r="28" spans="2:11" x14ac:dyDescent="0.3">
      <c r="I28" s="37"/>
    </row>
    <row r="30" spans="2:11" x14ac:dyDescent="0.3">
      <c r="I30" s="38"/>
    </row>
    <row r="32" spans="2:11" x14ac:dyDescent="0.3">
      <c r="I32" s="38"/>
    </row>
    <row r="33" spans="9:9" x14ac:dyDescent="0.3">
      <c r="I33" s="38"/>
    </row>
  </sheetData>
  <mergeCells count="6">
    <mergeCell ref="K11:K12"/>
    <mergeCell ref="H11:J11"/>
    <mergeCell ref="B11:B12"/>
    <mergeCell ref="C11:C12"/>
    <mergeCell ref="D11:D12"/>
    <mergeCell ref="E11:G11"/>
  </mergeCells>
  <printOptions horizontalCentered="1"/>
  <pageMargins left="0.25" right="0.25" top="0.5" bottom="0.75" header="0.25" footer="0.5"/>
  <pageSetup paperSize="9" scale="82" orientation="landscape" r:id="rId1"/>
  <headerFooter>
    <oddFooter>&amp;CPage &amp;P of 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AD48C-AEB6-4C57-B67B-21697AF622AC}">
  <sheetPr>
    <pageSetUpPr fitToPage="1"/>
  </sheetPr>
  <dimension ref="A1:R35"/>
  <sheetViews>
    <sheetView tabSelected="1" topLeftCell="A7" zoomScale="90" zoomScaleNormal="90" zoomScaleSheetLayoutView="90" workbookViewId="0">
      <selection activeCell="Q7" sqref="Q1:R1048576"/>
    </sheetView>
  </sheetViews>
  <sheetFormatPr defaultColWidth="8.88671875" defaultRowHeight="14.4" x14ac:dyDescent="0.3"/>
  <cols>
    <col min="1" max="1" width="3" customWidth="1"/>
    <col min="2" max="2" width="6.33203125" customWidth="1"/>
    <col min="3" max="3" width="23.5546875" style="79" customWidth="1"/>
    <col min="4" max="4" width="6.44140625" style="45" customWidth="1"/>
    <col min="5" max="5" width="6.109375" style="44" customWidth="1"/>
    <col min="6" max="6" width="8.109375" style="44" customWidth="1"/>
    <col min="7" max="7" width="11.6640625" style="44" customWidth="1"/>
    <col min="8" max="8" width="10.88671875" customWidth="1"/>
    <col min="9" max="9" width="11.109375" style="102" customWidth="1"/>
    <col min="10" max="10" width="12" style="102" customWidth="1"/>
    <col min="11" max="11" width="12.6640625" customWidth="1"/>
    <col min="12" max="12" width="11.6640625" customWidth="1"/>
    <col min="13" max="13" width="13.5546875" customWidth="1"/>
    <col min="14" max="16" width="13.33203125" customWidth="1"/>
    <col min="17" max="17" width="16.33203125" bestFit="1" customWidth="1"/>
    <col min="18" max="18" width="16.77734375" style="3" bestFit="1" customWidth="1"/>
    <col min="19" max="16384" width="8.88671875" style="3"/>
  </cols>
  <sheetData>
    <row r="1" spans="2:18" customFormat="1" ht="14.4" customHeight="1" x14ac:dyDescent="0.3">
      <c r="C1" s="79"/>
      <c r="D1" s="45"/>
      <c r="E1" s="44"/>
      <c r="F1" s="44"/>
      <c r="G1" s="44"/>
      <c r="I1" s="102"/>
      <c r="J1" s="102"/>
    </row>
    <row r="2" spans="2:18" customFormat="1" ht="9.6" customHeight="1" x14ac:dyDescent="0.3">
      <c r="C2" s="79"/>
      <c r="D2" s="45"/>
      <c r="E2" s="44"/>
      <c r="F2" s="44"/>
      <c r="G2" s="44"/>
      <c r="I2" s="102"/>
      <c r="J2" s="102"/>
    </row>
    <row r="3" spans="2:18" s="48" customFormat="1" ht="24.6" customHeight="1" x14ac:dyDescent="0.3">
      <c r="B3" s="49" t="s">
        <v>32</v>
      </c>
      <c r="C3" s="16"/>
      <c r="D3" s="46"/>
      <c r="E3" s="47"/>
      <c r="F3" s="17"/>
      <c r="G3" s="17"/>
      <c r="I3" s="105"/>
      <c r="J3" s="105"/>
      <c r="N3" s="24" t="s">
        <v>34</v>
      </c>
      <c r="O3" s="24"/>
      <c r="P3" s="24"/>
      <c r="Q3" s="24"/>
    </row>
    <row r="4" spans="2:18" s="5" customFormat="1" ht="26.4" customHeight="1" x14ac:dyDescent="0.3">
      <c r="C4" s="6"/>
      <c r="D4" s="8"/>
      <c r="E4" s="7"/>
      <c r="F4" s="7"/>
      <c r="G4" s="7"/>
      <c r="H4" s="246" t="s">
        <v>52</v>
      </c>
      <c r="I4" s="246"/>
      <c r="J4" s="247"/>
      <c r="K4" s="246" t="s">
        <v>35</v>
      </c>
      <c r="L4" s="246"/>
      <c r="M4" s="247"/>
    </row>
    <row r="5" spans="2:18" s="8" customFormat="1" ht="34.5" customHeight="1" x14ac:dyDescent="0.3">
      <c r="B5" s="9" t="s">
        <v>2</v>
      </c>
      <c r="C5" s="137" t="s">
        <v>3</v>
      </c>
      <c r="D5" s="11" t="s">
        <v>8</v>
      </c>
      <c r="E5" s="9" t="s">
        <v>9</v>
      </c>
      <c r="F5" s="11" t="s">
        <v>10</v>
      </c>
      <c r="G5" s="67" t="s">
        <v>11</v>
      </c>
      <c r="H5" s="68" t="s">
        <v>5</v>
      </c>
      <c r="I5" s="4" t="s">
        <v>6</v>
      </c>
      <c r="J5" s="4" t="s">
        <v>7</v>
      </c>
      <c r="K5" s="68" t="s">
        <v>5</v>
      </c>
      <c r="L5" s="4" t="s">
        <v>6</v>
      </c>
      <c r="M5" s="4" t="s">
        <v>7</v>
      </c>
      <c r="N5" s="9" t="s">
        <v>51</v>
      </c>
      <c r="O5" s="9" t="s">
        <v>263</v>
      </c>
      <c r="P5" s="9" t="s">
        <v>264</v>
      </c>
      <c r="Q5" s="9" t="s">
        <v>234</v>
      </c>
      <c r="R5" s="4" t="s">
        <v>233</v>
      </c>
    </row>
    <row r="6" spans="2:18" s="5" customFormat="1" ht="20.100000000000001" customHeight="1" x14ac:dyDescent="0.3">
      <c r="B6" s="66" t="s">
        <v>37</v>
      </c>
      <c r="C6" s="65" t="s">
        <v>38</v>
      </c>
      <c r="D6" s="55"/>
      <c r="E6" s="53"/>
      <c r="F6" s="54"/>
      <c r="G6" s="75"/>
      <c r="H6" s="133"/>
      <c r="I6" s="106"/>
      <c r="J6" s="106"/>
      <c r="K6" s="133"/>
      <c r="L6" s="134"/>
      <c r="M6" s="134"/>
      <c r="N6" s="52"/>
      <c r="O6" s="52"/>
      <c r="P6" s="52"/>
      <c r="Q6" s="52"/>
      <c r="R6" s="134"/>
    </row>
    <row r="7" spans="2:18" s="5" customFormat="1" ht="20.100000000000001" customHeight="1" x14ac:dyDescent="0.3">
      <c r="B7" s="51" t="s">
        <v>42</v>
      </c>
      <c r="C7" s="138" t="s">
        <v>39</v>
      </c>
      <c r="D7" s="55">
        <v>500</v>
      </c>
      <c r="E7" s="50" t="s">
        <v>30</v>
      </c>
      <c r="F7" s="54">
        <v>14</v>
      </c>
      <c r="G7" s="64">
        <f>F7*D7</f>
        <v>7000</v>
      </c>
      <c r="H7" s="131">
        <v>1841.6000000000001</v>
      </c>
      <c r="I7" s="140">
        <v>392.04999999999995</v>
      </c>
      <c r="J7" s="141">
        <f>'Joints 20mm'!Q99</f>
        <v>2233.65</v>
      </c>
      <c r="K7" s="131">
        <f>H7*F7</f>
        <v>25782.400000000001</v>
      </c>
      <c r="L7" s="131">
        <f>I7*F7</f>
        <v>5488.6999999999989</v>
      </c>
      <c r="M7" s="131">
        <f t="shared" ref="M7:M9" si="0">J7*F7</f>
        <v>31271.100000000002</v>
      </c>
      <c r="N7" s="52"/>
      <c r="O7" s="52"/>
      <c r="P7" s="52"/>
      <c r="Q7" s="194">
        <v>5488.6999999999989</v>
      </c>
      <c r="R7" s="195">
        <v>31271.100000000002</v>
      </c>
    </row>
    <row r="8" spans="2:18" s="5" customFormat="1" ht="20.100000000000001" customHeight="1" x14ac:dyDescent="0.3">
      <c r="B8" s="51" t="s">
        <v>43</v>
      </c>
      <c r="C8" s="138" t="s">
        <v>41</v>
      </c>
      <c r="D8" s="55">
        <v>500</v>
      </c>
      <c r="E8" s="50" t="s">
        <v>30</v>
      </c>
      <c r="F8" s="54">
        <v>20</v>
      </c>
      <c r="G8" s="64">
        <f>F8*D8</f>
        <v>10000</v>
      </c>
      <c r="H8" s="131">
        <v>39</v>
      </c>
      <c r="I8" s="140"/>
      <c r="J8" s="141">
        <f>'Joints 30mm'!Q14</f>
        <v>39</v>
      </c>
      <c r="K8" s="131">
        <f>H8*F8</f>
        <v>780</v>
      </c>
      <c r="L8" s="131">
        <f>I8*F8</f>
        <v>0</v>
      </c>
      <c r="M8" s="131">
        <f t="shared" si="0"/>
        <v>780</v>
      </c>
      <c r="N8" s="52"/>
      <c r="O8" s="52"/>
      <c r="P8" s="52"/>
      <c r="Q8" s="194"/>
      <c r="R8" s="195">
        <v>780</v>
      </c>
    </row>
    <row r="9" spans="2:18" s="5" customFormat="1" ht="20.100000000000001" customHeight="1" x14ac:dyDescent="0.3">
      <c r="B9" s="51" t="s">
        <v>44</v>
      </c>
      <c r="C9" s="138" t="s">
        <v>40</v>
      </c>
      <c r="D9" s="55">
        <v>150</v>
      </c>
      <c r="E9" s="50" t="s">
        <v>30</v>
      </c>
      <c r="F9" s="54">
        <v>27</v>
      </c>
      <c r="G9" s="64">
        <f>F9*D9</f>
        <v>4050</v>
      </c>
      <c r="H9" s="131"/>
      <c r="I9" s="106"/>
      <c r="J9" s="145"/>
      <c r="K9" s="131">
        <f>H9*F9</f>
        <v>0</v>
      </c>
      <c r="L9" s="131">
        <f>J9*F9</f>
        <v>0</v>
      </c>
      <c r="M9" s="131">
        <f t="shared" si="0"/>
        <v>0</v>
      </c>
      <c r="N9" s="52"/>
      <c r="O9" s="52"/>
      <c r="P9" s="52"/>
      <c r="Q9" s="194"/>
      <c r="R9" s="195">
        <f>H9+I9-J9</f>
        <v>0</v>
      </c>
    </row>
    <row r="10" spans="2:18" s="5" customFormat="1" ht="20.100000000000001" customHeight="1" x14ac:dyDescent="0.3">
      <c r="B10" s="66" t="s">
        <v>45</v>
      </c>
      <c r="C10" s="65" t="s">
        <v>47</v>
      </c>
      <c r="D10" s="55"/>
      <c r="E10" s="53"/>
      <c r="F10" s="54"/>
      <c r="G10" s="75"/>
      <c r="H10" s="133"/>
      <c r="I10" s="106"/>
      <c r="J10" s="106"/>
      <c r="K10" s="135"/>
      <c r="L10" s="134"/>
      <c r="M10" s="134"/>
      <c r="N10" s="52"/>
      <c r="O10" s="52"/>
      <c r="P10" s="52"/>
      <c r="Q10" s="194"/>
      <c r="R10" s="241"/>
    </row>
    <row r="11" spans="2:18" s="5" customFormat="1" ht="20.100000000000001" customHeight="1" x14ac:dyDescent="0.3">
      <c r="B11" s="51" t="s">
        <v>46</v>
      </c>
      <c r="C11" s="138" t="s">
        <v>39</v>
      </c>
      <c r="D11" s="55">
        <v>250</v>
      </c>
      <c r="E11" s="50" t="s">
        <v>30</v>
      </c>
      <c r="F11" s="54">
        <v>10</v>
      </c>
      <c r="G11" s="64">
        <f>F11*D11</f>
        <v>2500</v>
      </c>
      <c r="H11" s="131"/>
      <c r="I11" s="106"/>
      <c r="J11" s="106"/>
      <c r="K11" s="131">
        <f>H11*F11</f>
        <v>0</v>
      </c>
      <c r="L11" s="131">
        <f>J11*F11</f>
        <v>0</v>
      </c>
      <c r="M11" s="131">
        <f t="shared" ref="M11" si="1">J11*F11</f>
        <v>0</v>
      </c>
      <c r="N11" s="52"/>
      <c r="O11" s="52"/>
      <c r="P11" s="52"/>
      <c r="Q11" s="194"/>
      <c r="R11" s="195"/>
    </row>
    <row r="12" spans="2:18" s="5" customFormat="1" ht="20.100000000000001" customHeight="1" x14ac:dyDescent="0.3">
      <c r="B12" s="66" t="s">
        <v>204</v>
      </c>
      <c r="C12" s="65" t="s">
        <v>205</v>
      </c>
      <c r="D12" s="55"/>
      <c r="E12" s="53"/>
      <c r="F12" s="54"/>
      <c r="G12" s="75"/>
      <c r="H12" s="167"/>
      <c r="I12" s="140"/>
      <c r="J12" s="140"/>
      <c r="K12" s="167"/>
      <c r="L12" s="168"/>
      <c r="M12" s="168"/>
      <c r="N12" s="52"/>
      <c r="O12" s="52"/>
      <c r="P12" s="52"/>
      <c r="Q12" s="194"/>
      <c r="R12" s="242"/>
    </row>
    <row r="13" spans="2:18" s="5" customFormat="1" ht="20.100000000000001" customHeight="1" x14ac:dyDescent="0.3">
      <c r="B13" s="51" t="s">
        <v>206</v>
      </c>
      <c r="C13" s="138" t="s">
        <v>207</v>
      </c>
      <c r="D13" s="55">
        <v>100</v>
      </c>
      <c r="E13" s="50" t="s">
        <v>36</v>
      </c>
      <c r="F13" s="54">
        <v>50</v>
      </c>
      <c r="G13" s="64">
        <f>F13*D13</f>
        <v>5000</v>
      </c>
      <c r="H13" s="131"/>
      <c r="I13" s="140">
        <v>20</v>
      </c>
      <c r="J13" s="141">
        <f>'civil opening'!V21</f>
        <v>20</v>
      </c>
      <c r="K13" s="131">
        <f t="shared" ref="K13:K21" si="2">H13*F13</f>
        <v>0</v>
      </c>
      <c r="L13" s="131">
        <f t="shared" ref="L13:L21" si="3">I13*F13</f>
        <v>1000</v>
      </c>
      <c r="M13" s="131">
        <f t="shared" ref="M13:M21" si="4">J13*F13</f>
        <v>1000</v>
      </c>
      <c r="N13" s="52"/>
      <c r="O13" s="52">
        <v>20</v>
      </c>
      <c r="P13" s="52">
        <v>20</v>
      </c>
      <c r="Q13" s="194">
        <f>O13*F13</f>
        <v>1000</v>
      </c>
      <c r="R13" s="195">
        <f>P13*F13</f>
        <v>1000</v>
      </c>
    </row>
    <row r="14" spans="2:18" s="5" customFormat="1" ht="20.100000000000001" customHeight="1" x14ac:dyDescent="0.3">
      <c r="B14" s="51" t="s">
        <v>208</v>
      </c>
      <c r="C14" s="138" t="s">
        <v>209</v>
      </c>
      <c r="D14" s="55">
        <v>100</v>
      </c>
      <c r="E14" s="50" t="s">
        <v>36</v>
      </c>
      <c r="F14" s="54">
        <v>95</v>
      </c>
      <c r="G14" s="64">
        <f t="shared" ref="G14:G21" si="5">F14*D14</f>
        <v>9500</v>
      </c>
      <c r="H14" s="131"/>
      <c r="I14" s="140">
        <v>10</v>
      </c>
      <c r="J14" s="141">
        <f>'civil opening'!V31</f>
        <v>10</v>
      </c>
      <c r="K14" s="131">
        <f t="shared" si="2"/>
        <v>0</v>
      </c>
      <c r="L14" s="131">
        <f t="shared" si="3"/>
        <v>950</v>
      </c>
      <c r="M14" s="131">
        <f t="shared" si="4"/>
        <v>950</v>
      </c>
      <c r="N14" s="52"/>
      <c r="O14" s="52">
        <v>10</v>
      </c>
      <c r="P14" s="52">
        <v>10</v>
      </c>
      <c r="Q14" s="194">
        <f t="shared" ref="Q14:Q21" si="6">O14*F14</f>
        <v>950</v>
      </c>
      <c r="R14" s="195">
        <f t="shared" ref="R14:R21" si="7">P14*F14</f>
        <v>950</v>
      </c>
    </row>
    <row r="15" spans="2:18" s="5" customFormat="1" ht="20.100000000000001" customHeight="1" x14ac:dyDescent="0.3">
      <c r="B15" s="51" t="s">
        <v>210</v>
      </c>
      <c r="C15" s="138" t="s">
        <v>211</v>
      </c>
      <c r="D15" s="55">
        <v>100</v>
      </c>
      <c r="E15" s="50" t="s">
        <v>36</v>
      </c>
      <c r="F15" s="54">
        <v>150</v>
      </c>
      <c r="G15" s="64">
        <f t="shared" si="5"/>
        <v>15000</v>
      </c>
      <c r="H15" s="131"/>
      <c r="I15" s="140"/>
      <c r="J15" s="141">
        <f>'civil opening'!V37</f>
        <v>0</v>
      </c>
      <c r="K15" s="131">
        <f t="shared" si="2"/>
        <v>0</v>
      </c>
      <c r="L15" s="131">
        <f t="shared" si="3"/>
        <v>0</v>
      </c>
      <c r="M15" s="131">
        <f t="shared" si="4"/>
        <v>0</v>
      </c>
      <c r="N15" s="52"/>
      <c r="O15" s="52"/>
      <c r="P15" s="52"/>
      <c r="Q15" s="194"/>
      <c r="R15" s="195"/>
    </row>
    <row r="16" spans="2:18" s="5" customFormat="1" ht="20.100000000000001" customHeight="1" x14ac:dyDescent="0.3">
      <c r="B16" s="51" t="s">
        <v>212</v>
      </c>
      <c r="C16" s="138" t="s">
        <v>213</v>
      </c>
      <c r="D16" s="55">
        <v>100</v>
      </c>
      <c r="E16" s="50" t="s">
        <v>36</v>
      </c>
      <c r="F16" s="54">
        <v>180</v>
      </c>
      <c r="G16" s="64">
        <f t="shared" si="5"/>
        <v>18000</v>
      </c>
      <c r="H16" s="131"/>
      <c r="I16" s="140">
        <v>4</v>
      </c>
      <c r="J16" s="141">
        <f>'civil opening'!V47</f>
        <v>4</v>
      </c>
      <c r="K16" s="131">
        <f t="shared" si="2"/>
        <v>0</v>
      </c>
      <c r="L16" s="131">
        <f t="shared" si="3"/>
        <v>720</v>
      </c>
      <c r="M16" s="131">
        <f t="shared" si="4"/>
        <v>720</v>
      </c>
      <c r="N16" s="52"/>
      <c r="O16" s="52">
        <v>4</v>
      </c>
      <c r="P16" s="52">
        <v>4</v>
      </c>
      <c r="Q16" s="194">
        <f t="shared" si="6"/>
        <v>720</v>
      </c>
      <c r="R16" s="195">
        <f t="shared" si="7"/>
        <v>720</v>
      </c>
    </row>
    <row r="17" spans="2:18" s="5" customFormat="1" ht="20.100000000000001" customHeight="1" x14ac:dyDescent="0.3">
      <c r="B17" s="51" t="s">
        <v>214</v>
      </c>
      <c r="C17" s="138" t="s">
        <v>215</v>
      </c>
      <c r="D17" s="55">
        <v>100</v>
      </c>
      <c r="E17" s="50" t="s">
        <v>36</v>
      </c>
      <c r="F17" s="54">
        <v>245</v>
      </c>
      <c r="G17" s="64">
        <f t="shared" si="5"/>
        <v>24500</v>
      </c>
      <c r="H17" s="131"/>
      <c r="I17" s="140"/>
      <c r="J17" s="141">
        <f>'civil opening'!V53</f>
        <v>0</v>
      </c>
      <c r="K17" s="131">
        <f t="shared" si="2"/>
        <v>0</v>
      </c>
      <c r="L17" s="131">
        <f t="shared" si="3"/>
        <v>0</v>
      </c>
      <c r="M17" s="131">
        <f t="shared" si="4"/>
        <v>0</v>
      </c>
      <c r="N17" s="52"/>
      <c r="O17" s="52"/>
      <c r="P17" s="52"/>
      <c r="Q17" s="194"/>
      <c r="R17" s="195"/>
    </row>
    <row r="18" spans="2:18" s="5" customFormat="1" ht="20.100000000000001" customHeight="1" x14ac:dyDescent="0.3">
      <c r="B18" s="51" t="s">
        <v>216</v>
      </c>
      <c r="C18" s="138" t="s">
        <v>217</v>
      </c>
      <c r="D18" s="55">
        <v>50</v>
      </c>
      <c r="E18" s="50" t="s">
        <v>36</v>
      </c>
      <c r="F18" s="54">
        <v>310</v>
      </c>
      <c r="G18" s="64">
        <f t="shared" si="5"/>
        <v>15500</v>
      </c>
      <c r="H18" s="131"/>
      <c r="I18" s="140">
        <v>8</v>
      </c>
      <c r="J18" s="141">
        <f>'civil opening'!V63</f>
        <v>8</v>
      </c>
      <c r="K18" s="131">
        <f t="shared" si="2"/>
        <v>0</v>
      </c>
      <c r="L18" s="131">
        <f t="shared" si="3"/>
        <v>2480</v>
      </c>
      <c r="M18" s="131">
        <f t="shared" si="4"/>
        <v>2480</v>
      </c>
      <c r="N18" s="52"/>
      <c r="O18" s="52">
        <v>8</v>
      </c>
      <c r="P18" s="52">
        <v>8</v>
      </c>
      <c r="Q18" s="194">
        <f t="shared" si="6"/>
        <v>2480</v>
      </c>
      <c r="R18" s="195">
        <f t="shared" si="7"/>
        <v>2480</v>
      </c>
    </row>
    <row r="19" spans="2:18" s="5" customFormat="1" ht="20.100000000000001" customHeight="1" x14ac:dyDescent="0.3">
      <c r="B19" s="51" t="s">
        <v>218</v>
      </c>
      <c r="C19" s="138" t="s">
        <v>219</v>
      </c>
      <c r="D19" s="55">
        <v>50</v>
      </c>
      <c r="E19" s="50" t="s">
        <v>36</v>
      </c>
      <c r="F19" s="54">
        <v>340</v>
      </c>
      <c r="G19" s="64">
        <f t="shared" si="5"/>
        <v>17000</v>
      </c>
      <c r="H19" s="131"/>
      <c r="I19" s="140"/>
      <c r="J19" s="141">
        <f>'civil opening'!V70</f>
        <v>0</v>
      </c>
      <c r="K19" s="131">
        <f t="shared" si="2"/>
        <v>0</v>
      </c>
      <c r="L19" s="131">
        <f t="shared" si="3"/>
        <v>0</v>
      </c>
      <c r="M19" s="131">
        <f t="shared" si="4"/>
        <v>0</v>
      </c>
      <c r="N19" s="52"/>
      <c r="O19" s="52"/>
      <c r="P19" s="52"/>
      <c r="Q19" s="194"/>
      <c r="R19" s="195"/>
    </row>
    <row r="20" spans="2:18" s="5" customFormat="1" ht="20.100000000000001" customHeight="1" x14ac:dyDescent="0.3">
      <c r="B20" s="51" t="s">
        <v>220</v>
      </c>
      <c r="C20" s="138" t="s">
        <v>221</v>
      </c>
      <c r="D20" s="55">
        <v>50</v>
      </c>
      <c r="E20" s="50" t="s">
        <v>36</v>
      </c>
      <c r="F20" s="54">
        <v>400</v>
      </c>
      <c r="G20" s="64">
        <f t="shared" si="5"/>
        <v>20000</v>
      </c>
      <c r="H20" s="131"/>
      <c r="I20" s="140">
        <v>2</v>
      </c>
      <c r="J20" s="141">
        <f>'civil opening'!V79</f>
        <v>2</v>
      </c>
      <c r="K20" s="131">
        <f t="shared" si="2"/>
        <v>0</v>
      </c>
      <c r="L20" s="131">
        <f t="shared" si="3"/>
        <v>800</v>
      </c>
      <c r="M20" s="131">
        <f t="shared" si="4"/>
        <v>800</v>
      </c>
      <c r="N20" s="52"/>
      <c r="O20" s="52">
        <v>2</v>
      </c>
      <c r="P20" s="52">
        <v>2</v>
      </c>
      <c r="Q20" s="194">
        <f t="shared" si="6"/>
        <v>800</v>
      </c>
      <c r="R20" s="195">
        <f t="shared" si="7"/>
        <v>800</v>
      </c>
    </row>
    <row r="21" spans="2:18" s="5" customFormat="1" ht="20.100000000000001" customHeight="1" x14ac:dyDescent="0.3">
      <c r="B21" s="51" t="s">
        <v>222</v>
      </c>
      <c r="C21" s="138" t="s">
        <v>223</v>
      </c>
      <c r="D21" s="55">
        <v>25</v>
      </c>
      <c r="E21" s="50" t="s">
        <v>224</v>
      </c>
      <c r="F21" s="54">
        <v>450</v>
      </c>
      <c r="G21" s="64">
        <f t="shared" si="5"/>
        <v>11250</v>
      </c>
      <c r="H21" s="131"/>
      <c r="I21" s="140">
        <v>5.3916375000000007</v>
      </c>
      <c r="J21" s="141">
        <f>'civil opening'!V88</f>
        <v>5.3916375000000007</v>
      </c>
      <c r="K21" s="131">
        <f t="shared" si="2"/>
        <v>0</v>
      </c>
      <c r="L21" s="131">
        <f t="shared" si="3"/>
        <v>2426.2368750000005</v>
      </c>
      <c r="M21" s="131">
        <f t="shared" si="4"/>
        <v>2426.2368750000005</v>
      </c>
      <c r="N21" s="52"/>
      <c r="O21" s="52">
        <v>5.3916375000000007</v>
      </c>
      <c r="P21" s="52">
        <v>5.3916375000000007</v>
      </c>
      <c r="Q21" s="194">
        <f t="shared" si="6"/>
        <v>2426.2368750000005</v>
      </c>
      <c r="R21" s="195">
        <f t="shared" si="7"/>
        <v>2426.2368750000005</v>
      </c>
    </row>
    <row r="22" spans="2:18" s="5" customFormat="1" ht="20.100000000000001" customHeight="1" x14ac:dyDescent="0.3">
      <c r="B22" s="51"/>
      <c r="C22" s="138"/>
      <c r="D22" s="55"/>
      <c r="E22" s="50"/>
      <c r="F22" s="54"/>
      <c r="G22" s="64"/>
      <c r="H22" s="136"/>
      <c r="I22" s="106"/>
      <c r="J22" s="106"/>
      <c r="K22" s="136"/>
      <c r="L22" s="131"/>
      <c r="M22" s="131"/>
      <c r="N22" s="52"/>
      <c r="O22" s="52"/>
      <c r="P22" s="52"/>
      <c r="Q22" s="194"/>
      <c r="R22" s="195"/>
    </row>
    <row r="23" spans="2:18" s="5" customFormat="1" ht="20.100000000000001" customHeight="1" x14ac:dyDescent="0.3">
      <c r="B23" s="66" t="s">
        <v>225</v>
      </c>
      <c r="C23" s="65" t="s">
        <v>226</v>
      </c>
      <c r="D23" s="55"/>
      <c r="E23" s="53"/>
      <c r="F23" s="54"/>
      <c r="G23" s="75"/>
      <c r="H23" s="167"/>
      <c r="I23" s="140"/>
      <c r="J23" s="140"/>
      <c r="K23" s="167"/>
      <c r="L23" s="168"/>
      <c r="M23" s="168"/>
      <c r="N23" s="52"/>
      <c r="O23" s="52"/>
      <c r="P23" s="52"/>
      <c r="Q23" s="194"/>
      <c r="R23" s="242"/>
    </row>
    <row r="24" spans="2:18" s="5" customFormat="1" ht="20.100000000000001" customHeight="1" x14ac:dyDescent="0.3">
      <c r="B24" s="51" t="s">
        <v>227</v>
      </c>
      <c r="C24" s="138" t="s">
        <v>223</v>
      </c>
      <c r="D24" s="55">
        <v>50</v>
      </c>
      <c r="E24" s="50" t="s">
        <v>224</v>
      </c>
      <c r="F24" s="54">
        <v>680</v>
      </c>
      <c r="G24" s="64">
        <f>F24*D24</f>
        <v>34000</v>
      </c>
      <c r="H24" s="131"/>
      <c r="I24" s="140">
        <v>6.5700000000000012</v>
      </c>
      <c r="J24" s="141">
        <f>'civil opening (FR 230)'!V28</f>
        <v>6.5700000000000012</v>
      </c>
      <c r="K24" s="131">
        <f>H24*F24</f>
        <v>0</v>
      </c>
      <c r="L24" s="131">
        <f>I24*F24</f>
        <v>4467.6000000000004</v>
      </c>
      <c r="M24" s="131">
        <f t="shared" ref="M24" si="8">J24*F24</f>
        <v>4467.6000000000004</v>
      </c>
      <c r="N24" s="52"/>
      <c r="O24" s="52">
        <f>SUM('MEP (Civil opening)'!N118:N193)</f>
        <v>5.0750000000000002</v>
      </c>
      <c r="P24" s="52">
        <f>O24+H24</f>
        <v>5.0750000000000002</v>
      </c>
      <c r="Q24" s="194">
        <f>O24*F24</f>
        <v>3451</v>
      </c>
      <c r="R24" s="195">
        <f>P24*F24</f>
        <v>3451</v>
      </c>
    </row>
    <row r="25" spans="2:18" s="5" customFormat="1" ht="20.100000000000001" customHeight="1" x14ac:dyDescent="0.3">
      <c r="B25" s="51"/>
      <c r="C25" s="138"/>
      <c r="D25" s="55"/>
      <c r="E25" s="50"/>
      <c r="F25" s="54"/>
      <c r="G25" s="64"/>
      <c r="H25" s="136"/>
      <c r="I25" s="106"/>
      <c r="J25" s="106"/>
      <c r="K25" s="136"/>
      <c r="L25" s="131"/>
      <c r="M25" s="131"/>
      <c r="N25" s="52"/>
      <c r="O25" s="52"/>
      <c r="P25" s="52"/>
      <c r="Q25" s="52"/>
      <c r="R25" s="240"/>
    </row>
    <row r="26" spans="2:18" s="5" customFormat="1" ht="20.100000000000001" customHeight="1" x14ac:dyDescent="0.3">
      <c r="B26" s="51"/>
      <c r="C26" s="138"/>
      <c r="D26" s="55"/>
      <c r="E26" s="50"/>
      <c r="F26" s="54"/>
      <c r="G26" s="64"/>
      <c r="H26" s="136"/>
      <c r="I26" s="106"/>
      <c r="J26" s="106"/>
      <c r="K26" s="136"/>
      <c r="L26" s="131"/>
      <c r="M26" s="131"/>
      <c r="N26" s="52"/>
      <c r="O26" s="52"/>
      <c r="P26" s="52"/>
      <c r="Q26" s="52"/>
      <c r="R26" s="240"/>
    </row>
    <row r="27" spans="2:18" s="5" customFormat="1" ht="20.100000000000001" customHeight="1" x14ac:dyDescent="0.3">
      <c r="B27" s="51"/>
      <c r="C27" s="138"/>
      <c r="D27" s="55"/>
      <c r="E27" s="50"/>
      <c r="F27" s="54"/>
      <c r="G27" s="64"/>
      <c r="H27" s="136"/>
      <c r="I27" s="106"/>
      <c r="J27" s="106"/>
      <c r="K27" s="136"/>
      <c r="L27" s="131"/>
      <c r="M27" s="131"/>
      <c r="N27" s="52"/>
      <c r="O27" s="52"/>
      <c r="P27" s="52"/>
      <c r="Q27" s="52"/>
      <c r="R27" s="240"/>
    </row>
    <row r="28" spans="2:18" s="5" customFormat="1" ht="6.75" customHeight="1" x14ac:dyDescent="0.3">
      <c r="B28" s="51"/>
      <c r="C28" s="138"/>
      <c r="D28" s="55"/>
      <c r="E28" s="50"/>
      <c r="F28" s="54"/>
      <c r="G28" s="64"/>
      <c r="H28" s="136"/>
      <c r="I28" s="106"/>
      <c r="J28" s="106"/>
      <c r="K28" s="136"/>
      <c r="L28" s="132"/>
      <c r="M28" s="132"/>
      <c r="N28" s="52"/>
      <c r="O28" s="52"/>
      <c r="P28" s="52"/>
      <c r="Q28" s="52"/>
      <c r="R28" s="132"/>
    </row>
    <row r="29" spans="2:18" s="8" customFormat="1" ht="20.100000000000001" customHeight="1" x14ac:dyDescent="0.3">
      <c r="B29" s="22"/>
      <c r="C29" s="248" t="s">
        <v>50</v>
      </c>
      <c r="D29" s="248"/>
      <c r="E29" s="248"/>
      <c r="F29" s="248"/>
      <c r="G29" s="74">
        <f>SUM(G6:G28)</f>
        <v>193300</v>
      </c>
      <c r="H29" s="142">
        <f t="shared" ref="H29:J29" si="9">SUM(H6:H28)</f>
        <v>1880.6000000000001</v>
      </c>
      <c r="I29" s="142">
        <f t="shared" ref="I29" si="10">SUM(I6:I28)</f>
        <v>448.01163749999995</v>
      </c>
      <c r="J29" s="142">
        <f t="shared" si="9"/>
        <v>2328.6116375000001</v>
      </c>
      <c r="K29" s="142">
        <f t="shared" ref="K29:L29" si="11">SUM(K6:K28)</f>
        <v>26562.400000000001</v>
      </c>
      <c r="L29" s="143">
        <f t="shared" si="11"/>
        <v>18332.536874999998</v>
      </c>
      <c r="M29" s="143">
        <f>SUM(M6:M28)</f>
        <v>44894.936875000007</v>
      </c>
      <c r="N29" s="23"/>
      <c r="O29" s="238"/>
      <c r="P29" s="238"/>
      <c r="Q29" s="143">
        <f>SUM(Q6:Q28)</f>
        <v>17315.936874999999</v>
      </c>
      <c r="R29" s="143">
        <f>SUM(R6:R28)</f>
        <v>43878.336875000008</v>
      </c>
    </row>
    <row r="30" spans="2:18" s="10" customFormat="1" ht="6.45" customHeight="1" x14ac:dyDescent="0.3">
      <c r="B30" s="73"/>
      <c r="C30" s="139"/>
      <c r="D30" s="69"/>
      <c r="E30" s="70"/>
      <c r="F30" s="71"/>
      <c r="G30" s="71"/>
      <c r="H30" s="71"/>
      <c r="I30" s="71"/>
      <c r="J30" s="71"/>
      <c r="K30" s="71"/>
      <c r="L30" s="71"/>
      <c r="M30" s="71"/>
      <c r="N30" s="72"/>
      <c r="O30" s="239"/>
      <c r="P30" s="239"/>
      <c r="Q30" s="71"/>
      <c r="R30" s="71"/>
    </row>
    <row r="31" spans="2:18" x14ac:dyDescent="0.3">
      <c r="R31" s="134"/>
    </row>
    <row r="33" spans="11:13" x14ac:dyDescent="0.3">
      <c r="K33" s="37">
        <v>26562.400000000005</v>
      </c>
      <c r="L33" s="37">
        <v>18332.536874999991</v>
      </c>
      <c r="M33" s="38">
        <f>K33+L33</f>
        <v>44894.936874999999</v>
      </c>
    </row>
    <row r="35" spans="11:13" x14ac:dyDescent="0.3">
      <c r="K35" s="38">
        <f>K33-K29</f>
        <v>0</v>
      </c>
      <c r="L35" s="38">
        <f t="shared" ref="L35:M35" si="12">L33-L29</f>
        <v>0</v>
      </c>
      <c r="M35" s="38">
        <f t="shared" si="12"/>
        <v>0</v>
      </c>
    </row>
  </sheetData>
  <protectedRanges>
    <protectedRange sqref="Q1:R1048576" name="Range1" securityDescriptor="O:WDG:WDD:(A;;CC;;;S-1-5-21-2162722240-155571142-4159933717-1001)"/>
  </protectedRanges>
  <autoFilter ref="B5:N29" xr:uid="{070AD48C-AEB6-4C57-B67B-21697AF622AC}"/>
  <mergeCells count="3">
    <mergeCell ref="K4:M4"/>
    <mergeCell ref="H4:J4"/>
    <mergeCell ref="C29:F29"/>
  </mergeCells>
  <phoneticPr fontId="12" type="noConversion"/>
  <printOptions horizontalCentered="1" verticalCentered="1"/>
  <pageMargins left="0" right="0" top="0" bottom="0.4" header="0.15" footer="0.35"/>
  <pageSetup paperSize="9" scale="98" orientation="landscape" r:id="rId1"/>
  <headerFooter>
    <oddFooter>&amp;CPage 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62D3-4B4D-4317-94B4-9A9FD0ADC6EA}">
  <sheetPr>
    <pageSetUpPr fitToPage="1"/>
  </sheetPr>
  <dimension ref="A1:S36"/>
  <sheetViews>
    <sheetView topLeftCell="A4" zoomScale="85" zoomScaleNormal="85" workbookViewId="0">
      <selection activeCell="D27" sqref="D27"/>
    </sheetView>
  </sheetViews>
  <sheetFormatPr defaultRowHeight="18" customHeight="1" x14ac:dyDescent="0.3"/>
  <cols>
    <col min="1" max="1" width="5.6640625" customWidth="1"/>
    <col min="2" max="2" width="13.5546875" customWidth="1"/>
    <col min="3" max="3" width="13.44140625" style="79" customWidth="1"/>
    <col min="4" max="4" width="17.33203125" customWidth="1"/>
    <col min="5" max="5" width="19" customWidth="1"/>
    <col min="6" max="6" width="21.5546875" customWidth="1"/>
    <col min="7" max="10" width="8.6640625" customWidth="1"/>
    <col min="11" max="11" width="15.5546875" customWidth="1"/>
    <col min="12" max="12" width="8.6640625" customWidth="1"/>
    <col min="13" max="13" width="21.44140625" customWidth="1"/>
    <col min="14" max="14" width="10.5546875" hidden="1" customWidth="1"/>
    <col min="15" max="15" width="13.44140625" hidden="1" customWidth="1"/>
    <col min="16" max="16" width="13.44140625" style="76" hidden="1" customWidth="1"/>
    <col min="17" max="17" width="17.33203125" hidden="1" customWidth="1"/>
    <col min="18" max="18" width="15.5546875" hidden="1" customWidth="1"/>
    <col min="19" max="19" width="20.88671875" customWidth="1"/>
  </cols>
  <sheetData>
    <row r="1" spans="1:19" ht="18" customHeight="1" x14ac:dyDescent="0.35">
      <c r="A1" s="77" t="s">
        <v>53</v>
      </c>
      <c r="B1" s="77"/>
      <c r="C1" s="151"/>
      <c r="D1" s="78" t="s">
        <v>54</v>
      </c>
      <c r="E1" s="78"/>
      <c r="G1" s="111"/>
      <c r="H1" s="80"/>
      <c r="I1" s="77"/>
      <c r="J1" s="112"/>
      <c r="K1" s="113"/>
      <c r="L1" s="112"/>
      <c r="M1" s="77"/>
      <c r="N1" s="110"/>
      <c r="O1" s="170"/>
      <c r="P1" s="170"/>
      <c r="Q1" s="77"/>
      <c r="R1" s="115"/>
    </row>
    <row r="2" spans="1:19" ht="18" customHeight="1" x14ac:dyDescent="0.35">
      <c r="A2" s="77" t="s">
        <v>55</v>
      </c>
      <c r="B2" s="77"/>
      <c r="C2" s="151"/>
      <c r="D2" s="78" t="s">
        <v>228</v>
      </c>
      <c r="E2" s="78"/>
      <c r="G2" s="111"/>
      <c r="H2" s="80"/>
      <c r="I2" s="77"/>
      <c r="J2" s="112"/>
      <c r="K2" s="113"/>
      <c r="L2" s="112"/>
      <c r="M2" s="77"/>
      <c r="N2" s="110"/>
      <c r="O2" s="170"/>
      <c r="P2" s="170"/>
      <c r="Q2" s="77"/>
      <c r="R2" s="115"/>
    </row>
    <row r="3" spans="1:19" ht="18" customHeight="1" x14ac:dyDescent="0.35">
      <c r="A3" s="77" t="s">
        <v>87</v>
      </c>
      <c r="B3" s="77"/>
      <c r="C3" s="151"/>
      <c r="D3" s="83" t="s">
        <v>229</v>
      </c>
      <c r="E3" s="83"/>
      <c r="G3" s="111"/>
      <c r="H3" s="80"/>
      <c r="I3" s="77"/>
      <c r="J3" s="112"/>
      <c r="K3" s="113"/>
      <c r="L3" s="112"/>
      <c r="M3" s="77"/>
      <c r="N3" s="110"/>
      <c r="O3" s="170"/>
      <c r="P3" s="170"/>
      <c r="Q3" s="77"/>
      <c r="R3" s="115"/>
    </row>
    <row r="4" spans="1:19" ht="18" customHeight="1" x14ac:dyDescent="0.35">
      <c r="A4" s="77"/>
      <c r="B4" s="77"/>
      <c r="C4" s="151"/>
      <c r="D4" s="110"/>
      <c r="E4" s="116"/>
      <c r="F4" s="77"/>
      <c r="G4" s="80"/>
      <c r="H4" s="80"/>
      <c r="I4" s="80"/>
      <c r="J4" s="112"/>
      <c r="K4" s="113"/>
      <c r="L4" s="112"/>
      <c r="M4" s="77"/>
      <c r="N4" s="110"/>
      <c r="O4" s="170"/>
      <c r="P4" s="170"/>
      <c r="Q4" s="77"/>
      <c r="R4" s="115"/>
    </row>
    <row r="5" spans="1:19" ht="18" customHeight="1" x14ac:dyDescent="0.35">
      <c r="A5" s="84"/>
      <c r="B5" s="84"/>
      <c r="C5" s="85"/>
      <c r="D5" s="117"/>
      <c r="E5" s="85"/>
      <c r="F5" s="118"/>
      <c r="G5" s="80"/>
      <c r="H5" s="80"/>
      <c r="I5" s="80"/>
      <c r="J5" s="112"/>
      <c r="K5" s="113"/>
      <c r="L5" s="112"/>
      <c r="M5" s="77"/>
      <c r="N5" s="110"/>
      <c r="O5" s="170"/>
      <c r="P5" s="170"/>
      <c r="Q5" s="77"/>
      <c r="R5" s="115"/>
    </row>
    <row r="6" spans="1:19" ht="18" customHeight="1" x14ac:dyDescent="0.4">
      <c r="A6" s="249" t="s">
        <v>88</v>
      </c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110"/>
      <c r="O6" s="170"/>
      <c r="P6" s="170"/>
      <c r="Q6" s="77"/>
      <c r="R6" s="115"/>
    </row>
    <row r="7" spans="1:19" ht="18" customHeight="1" thickBot="1" x14ac:dyDescent="0.35">
      <c r="A7" s="169"/>
      <c r="B7" s="169"/>
      <c r="D7" s="169"/>
      <c r="E7" s="79"/>
      <c r="F7" s="12"/>
      <c r="G7" s="87"/>
      <c r="H7" s="87"/>
      <c r="J7" s="81"/>
      <c r="K7" s="82"/>
      <c r="L7" s="81"/>
      <c r="N7" s="169"/>
      <c r="O7" s="170"/>
      <c r="P7" s="170"/>
      <c r="R7" s="104"/>
    </row>
    <row r="8" spans="1:19" ht="45.6" customHeight="1" thickBot="1" x14ac:dyDescent="0.35">
      <c r="A8" s="119" t="s">
        <v>36</v>
      </c>
      <c r="B8" s="88" t="s">
        <v>127</v>
      </c>
      <c r="C8" s="88" t="s">
        <v>58</v>
      </c>
      <c r="D8" s="89" t="s">
        <v>59</v>
      </c>
      <c r="E8" s="120" t="s">
        <v>60</v>
      </c>
      <c r="F8" s="119" t="s">
        <v>89</v>
      </c>
      <c r="G8" s="250" t="s">
        <v>90</v>
      </c>
      <c r="H8" s="251"/>
      <c r="I8" s="252"/>
      <c r="J8" s="121" t="s">
        <v>61</v>
      </c>
      <c r="K8" s="122" t="s">
        <v>62</v>
      </c>
      <c r="L8" s="123" t="s">
        <v>63</v>
      </c>
      <c r="M8" s="90" t="s">
        <v>64</v>
      </c>
      <c r="N8" s="91"/>
      <c r="O8" s="171"/>
      <c r="P8" s="92" t="s">
        <v>65</v>
      </c>
      <c r="Q8" s="93" t="s">
        <v>66</v>
      </c>
      <c r="R8" s="76" t="s">
        <v>4</v>
      </c>
      <c r="S8" s="191" t="s">
        <v>232</v>
      </c>
    </row>
    <row r="9" spans="1:19" ht="18" customHeight="1" x14ac:dyDescent="0.3">
      <c r="A9" s="125"/>
      <c r="B9" s="172"/>
      <c r="C9" s="173"/>
      <c r="E9" s="173"/>
      <c r="F9" s="125"/>
      <c r="G9" s="174"/>
      <c r="H9" s="174"/>
      <c r="I9" s="125"/>
      <c r="J9" s="175"/>
      <c r="K9" s="176"/>
      <c r="L9" s="175"/>
      <c r="M9" s="177"/>
      <c r="N9" s="125"/>
      <c r="O9" s="170"/>
      <c r="Q9" s="125"/>
      <c r="R9" s="172"/>
    </row>
    <row r="10" spans="1:19" ht="18" customHeight="1" x14ac:dyDescent="0.3">
      <c r="A10" s="178" t="s">
        <v>230</v>
      </c>
      <c r="B10" s="179"/>
      <c r="C10" s="180"/>
      <c r="D10" s="181"/>
      <c r="E10" s="180"/>
      <c r="F10" s="182"/>
      <c r="G10" s="87"/>
      <c r="H10" s="87"/>
      <c r="I10" s="183"/>
      <c r="J10" s="184"/>
      <c r="K10" s="185"/>
      <c r="L10" s="81"/>
      <c r="M10" s="186"/>
      <c r="N10" s="87"/>
      <c r="O10" s="187"/>
      <c r="Q10" s="188"/>
      <c r="R10" s="104"/>
    </row>
    <row r="11" spans="1:19" ht="18" customHeight="1" x14ac:dyDescent="0.3">
      <c r="A11" s="97">
        <v>1</v>
      </c>
      <c r="B11" s="146" t="s">
        <v>128</v>
      </c>
      <c r="C11" s="189" t="s">
        <v>129</v>
      </c>
      <c r="D11" s="94" t="s">
        <v>130</v>
      </c>
      <c r="E11" s="95" t="s">
        <v>131</v>
      </c>
      <c r="F11" s="95" t="s">
        <v>92</v>
      </c>
      <c r="G11" s="96">
        <v>0.02</v>
      </c>
      <c r="H11" s="96">
        <v>10.3</v>
      </c>
      <c r="I11" s="127" t="s">
        <v>93</v>
      </c>
      <c r="J11" s="128">
        <v>2</v>
      </c>
      <c r="K11" s="98">
        <v>14</v>
      </c>
      <c r="L11" s="128">
        <v>1</v>
      </c>
      <c r="M11" s="129">
        <f>H11*J11*K11*L11</f>
        <v>288.40000000000003</v>
      </c>
      <c r="N11" s="125">
        <f t="shared" ref="N11:N13" si="0">G11*1000</f>
        <v>20</v>
      </c>
      <c r="O11" s="190" t="s">
        <v>128</v>
      </c>
      <c r="P11" s="76" t="s">
        <v>69</v>
      </c>
      <c r="Q11" s="104">
        <f>J11*L11*H11</f>
        <v>20.6</v>
      </c>
      <c r="R11" s="104"/>
      <c r="S11" s="192">
        <v>288.40000000000003</v>
      </c>
    </row>
    <row r="12" spans="1:19" ht="18" customHeight="1" x14ac:dyDescent="0.3">
      <c r="A12" s="97">
        <f t="shared" ref="A12:A13" si="1">A11+1</f>
        <v>2</v>
      </c>
      <c r="B12" s="146" t="s">
        <v>128</v>
      </c>
      <c r="C12" s="189" t="s">
        <v>129</v>
      </c>
      <c r="D12" s="94" t="s">
        <v>130</v>
      </c>
      <c r="E12" s="95" t="s">
        <v>131</v>
      </c>
      <c r="F12" s="95" t="s">
        <v>92</v>
      </c>
      <c r="G12" s="96">
        <v>0.02</v>
      </c>
      <c r="H12" s="96">
        <v>8.15</v>
      </c>
      <c r="I12" s="127" t="s">
        <v>93</v>
      </c>
      <c r="J12" s="128">
        <v>2</v>
      </c>
      <c r="K12" s="98">
        <v>14</v>
      </c>
      <c r="L12" s="128">
        <v>1</v>
      </c>
      <c r="M12" s="129">
        <f t="shared" ref="M12" si="2">H12*J12*K12*L12</f>
        <v>228.20000000000002</v>
      </c>
      <c r="N12" s="125">
        <f t="shared" si="0"/>
        <v>20</v>
      </c>
      <c r="O12" s="190"/>
      <c r="P12" s="76" t="s">
        <v>69</v>
      </c>
      <c r="Q12" s="104">
        <f t="shared" ref="Q12" si="3">J12*L12*H12</f>
        <v>16.3</v>
      </c>
      <c r="R12" s="104"/>
      <c r="S12" s="192">
        <v>228.20000000000002</v>
      </c>
    </row>
    <row r="13" spans="1:19" ht="18" customHeight="1" x14ac:dyDescent="0.3">
      <c r="A13" s="97">
        <f t="shared" si="1"/>
        <v>3</v>
      </c>
      <c r="B13" s="146" t="s">
        <v>128</v>
      </c>
      <c r="C13" s="189" t="s">
        <v>129</v>
      </c>
      <c r="D13" s="94" t="s">
        <v>130</v>
      </c>
      <c r="E13" s="95" t="s">
        <v>131</v>
      </c>
      <c r="F13" s="95" t="s">
        <v>123</v>
      </c>
      <c r="G13" s="96">
        <v>0.02</v>
      </c>
      <c r="H13" s="96">
        <v>2.5499999999999998</v>
      </c>
      <c r="I13" s="127" t="s">
        <v>93</v>
      </c>
      <c r="J13" s="128">
        <v>1</v>
      </c>
      <c r="K13" s="98">
        <v>14</v>
      </c>
      <c r="L13" s="128">
        <v>1</v>
      </c>
      <c r="M13" s="129">
        <f>H13*J13*K13*L13</f>
        <v>35.699999999999996</v>
      </c>
      <c r="N13" s="125">
        <f t="shared" si="0"/>
        <v>20</v>
      </c>
      <c r="O13" s="190"/>
      <c r="P13" s="76" t="s">
        <v>69</v>
      </c>
      <c r="Q13" s="104">
        <f>J13*L13*H13</f>
        <v>2.5499999999999998</v>
      </c>
      <c r="R13" s="104"/>
      <c r="S13" s="192">
        <v>35.699999999999996</v>
      </c>
    </row>
    <row r="14" spans="1:19" ht="18" customHeight="1" x14ac:dyDescent="0.3">
      <c r="A14" s="125"/>
      <c r="B14" s="172"/>
      <c r="C14" s="173"/>
      <c r="E14" s="173"/>
      <c r="F14" s="125"/>
      <c r="G14" s="174"/>
      <c r="H14" s="174"/>
      <c r="I14" s="125"/>
      <c r="J14" s="175"/>
      <c r="K14" s="176"/>
      <c r="L14" s="175"/>
      <c r="M14" s="177"/>
      <c r="N14" s="125"/>
      <c r="O14" s="170"/>
      <c r="Q14" s="125"/>
      <c r="R14" s="172"/>
      <c r="S14" s="192">
        <v>0</v>
      </c>
    </row>
    <row r="15" spans="1:19" ht="18" customHeight="1" x14ac:dyDescent="0.3">
      <c r="A15" s="178" t="s">
        <v>230</v>
      </c>
      <c r="B15" s="179"/>
      <c r="C15" s="180"/>
      <c r="D15" s="181"/>
      <c r="E15" s="180"/>
      <c r="F15" s="182"/>
      <c r="G15" s="87"/>
      <c r="H15" s="87"/>
      <c r="I15" s="183"/>
      <c r="J15" s="184"/>
      <c r="K15" s="185"/>
      <c r="L15" s="81"/>
      <c r="M15" s="186"/>
      <c r="N15" s="87"/>
      <c r="O15" s="187"/>
      <c r="Q15" s="188"/>
      <c r="R15" s="104"/>
      <c r="S15" s="192">
        <v>0</v>
      </c>
    </row>
    <row r="16" spans="1:19" ht="18" customHeight="1" x14ac:dyDescent="0.3">
      <c r="A16" s="97">
        <v>1</v>
      </c>
      <c r="B16" s="146" t="s">
        <v>132</v>
      </c>
      <c r="C16" s="189" t="s">
        <v>133</v>
      </c>
      <c r="D16" s="94" t="s">
        <v>134</v>
      </c>
      <c r="E16" s="95" t="s">
        <v>135</v>
      </c>
      <c r="F16" s="95" t="s">
        <v>136</v>
      </c>
      <c r="G16" s="96">
        <v>0.02</v>
      </c>
      <c r="H16" s="96">
        <v>19.7</v>
      </c>
      <c r="I16" s="127" t="s">
        <v>93</v>
      </c>
      <c r="J16" s="128">
        <v>1</v>
      </c>
      <c r="K16" s="98">
        <v>14</v>
      </c>
      <c r="L16" s="128">
        <v>1</v>
      </c>
      <c r="M16" s="129">
        <f>H16*J16*K16*L16</f>
        <v>275.8</v>
      </c>
      <c r="N16" s="125">
        <f t="shared" ref="N16:N23" si="4">G16*1000</f>
        <v>20</v>
      </c>
      <c r="O16" s="190" t="s">
        <v>132</v>
      </c>
      <c r="P16" s="76" t="s">
        <v>69</v>
      </c>
      <c r="Q16" s="104">
        <f>J16*L16*H16</f>
        <v>19.7</v>
      </c>
      <c r="R16" s="104"/>
      <c r="S16" s="192">
        <v>275.8</v>
      </c>
    </row>
    <row r="17" spans="1:19" ht="18" customHeight="1" x14ac:dyDescent="0.3">
      <c r="A17" s="97">
        <f t="shared" ref="A17:A23" si="5">A16+1</f>
        <v>2</v>
      </c>
      <c r="B17" s="146" t="s">
        <v>132</v>
      </c>
      <c r="C17" s="189" t="s">
        <v>133</v>
      </c>
      <c r="D17" s="94" t="s">
        <v>134</v>
      </c>
      <c r="E17" s="95" t="s">
        <v>135</v>
      </c>
      <c r="F17" s="95" t="s">
        <v>123</v>
      </c>
      <c r="G17" s="96">
        <v>0.02</v>
      </c>
      <c r="H17" s="96">
        <v>8</v>
      </c>
      <c r="I17" s="127" t="s">
        <v>93</v>
      </c>
      <c r="J17" s="128">
        <v>1</v>
      </c>
      <c r="K17" s="98">
        <v>14</v>
      </c>
      <c r="L17" s="128">
        <v>2</v>
      </c>
      <c r="M17" s="129">
        <f t="shared" ref="M17" si="6">H17*J17*K17*L17</f>
        <v>224</v>
      </c>
      <c r="N17" s="125">
        <f t="shared" si="4"/>
        <v>20</v>
      </c>
      <c r="O17" s="190"/>
      <c r="P17" s="76" t="s">
        <v>69</v>
      </c>
      <c r="Q17" s="104">
        <f t="shared" ref="Q17" si="7">J17*L17*H17</f>
        <v>16</v>
      </c>
      <c r="R17" s="104"/>
      <c r="S17" s="192">
        <v>224</v>
      </c>
    </row>
    <row r="18" spans="1:19" ht="18" customHeight="1" x14ac:dyDescent="0.3">
      <c r="A18" s="97">
        <f t="shared" si="5"/>
        <v>3</v>
      </c>
      <c r="B18" s="146" t="s">
        <v>132</v>
      </c>
      <c r="C18" s="189" t="s">
        <v>133</v>
      </c>
      <c r="D18" s="94" t="s">
        <v>134</v>
      </c>
      <c r="E18" s="95" t="s">
        <v>135</v>
      </c>
      <c r="F18" s="95" t="s">
        <v>136</v>
      </c>
      <c r="G18" s="96">
        <v>0.02</v>
      </c>
      <c r="H18" s="96">
        <v>10.5</v>
      </c>
      <c r="I18" s="127" t="s">
        <v>93</v>
      </c>
      <c r="J18" s="128">
        <v>1</v>
      </c>
      <c r="K18" s="98">
        <v>14</v>
      </c>
      <c r="L18" s="128">
        <v>1</v>
      </c>
      <c r="M18" s="129">
        <f>H18*J18*K18*L18</f>
        <v>147</v>
      </c>
      <c r="N18" s="125">
        <f t="shared" si="4"/>
        <v>20</v>
      </c>
      <c r="O18" s="190"/>
      <c r="P18" s="76" t="s">
        <v>69</v>
      </c>
      <c r="Q18" s="104">
        <f>J18*L18*H18</f>
        <v>10.5</v>
      </c>
      <c r="R18" s="104"/>
      <c r="S18" s="192">
        <v>147</v>
      </c>
    </row>
    <row r="19" spans="1:19" ht="18" customHeight="1" x14ac:dyDescent="0.3">
      <c r="A19" s="97">
        <f t="shared" si="5"/>
        <v>4</v>
      </c>
      <c r="B19" s="146" t="s">
        <v>132</v>
      </c>
      <c r="C19" s="189" t="s">
        <v>133</v>
      </c>
      <c r="D19" s="94" t="s">
        <v>134</v>
      </c>
      <c r="E19" s="95" t="s">
        <v>135</v>
      </c>
      <c r="F19" s="95" t="s">
        <v>136</v>
      </c>
      <c r="G19" s="96">
        <v>0.02</v>
      </c>
      <c r="H19" s="96">
        <v>17</v>
      </c>
      <c r="I19" s="127" t="s">
        <v>93</v>
      </c>
      <c r="J19" s="128">
        <v>1</v>
      </c>
      <c r="K19" s="98">
        <v>14</v>
      </c>
      <c r="L19" s="128">
        <v>1</v>
      </c>
      <c r="M19" s="129">
        <f>H19*J19*K19*L19</f>
        <v>238</v>
      </c>
      <c r="N19" s="125">
        <f t="shared" si="4"/>
        <v>20</v>
      </c>
      <c r="O19" s="190"/>
      <c r="P19" s="76" t="s">
        <v>69</v>
      </c>
      <c r="Q19" s="104">
        <f>J19*L19*H19</f>
        <v>17</v>
      </c>
      <c r="R19" s="104"/>
      <c r="S19" s="192">
        <v>238</v>
      </c>
    </row>
    <row r="20" spans="1:19" ht="18" customHeight="1" x14ac:dyDescent="0.3">
      <c r="A20" s="97">
        <f t="shared" si="5"/>
        <v>5</v>
      </c>
      <c r="B20" s="146" t="s">
        <v>132</v>
      </c>
      <c r="C20" s="189" t="s">
        <v>133</v>
      </c>
      <c r="D20" s="94" t="s">
        <v>134</v>
      </c>
      <c r="E20" s="95" t="s">
        <v>137</v>
      </c>
      <c r="F20" s="95" t="s">
        <v>136</v>
      </c>
      <c r="G20" s="96">
        <v>0.02</v>
      </c>
      <c r="H20" s="96">
        <v>16.8</v>
      </c>
      <c r="I20" s="127" t="s">
        <v>93</v>
      </c>
      <c r="J20" s="128">
        <v>2</v>
      </c>
      <c r="K20" s="98">
        <v>14</v>
      </c>
      <c r="L20" s="128">
        <v>1</v>
      </c>
      <c r="M20" s="129">
        <f t="shared" ref="M20" si="8">H20*J20*K20*L20</f>
        <v>470.40000000000003</v>
      </c>
      <c r="N20" s="125">
        <f t="shared" si="4"/>
        <v>20</v>
      </c>
      <c r="O20" s="190"/>
      <c r="P20" s="76" t="s">
        <v>69</v>
      </c>
      <c r="Q20" s="104">
        <f t="shared" ref="Q20" si="9">J20*L20*H20</f>
        <v>33.6</v>
      </c>
      <c r="R20" s="104"/>
      <c r="S20" s="192">
        <v>470.40000000000003</v>
      </c>
    </row>
    <row r="21" spans="1:19" ht="18" customHeight="1" x14ac:dyDescent="0.3">
      <c r="A21" s="97">
        <f t="shared" si="5"/>
        <v>6</v>
      </c>
      <c r="B21" s="146" t="s">
        <v>132</v>
      </c>
      <c r="C21" s="189" t="s">
        <v>133</v>
      </c>
      <c r="D21" s="94" t="s">
        <v>134</v>
      </c>
      <c r="E21" s="95" t="s">
        <v>137</v>
      </c>
      <c r="F21" s="95" t="s">
        <v>123</v>
      </c>
      <c r="G21" s="96">
        <v>0.02</v>
      </c>
      <c r="H21" s="96">
        <v>3.5</v>
      </c>
      <c r="I21" s="127" t="s">
        <v>93</v>
      </c>
      <c r="J21" s="128">
        <v>2</v>
      </c>
      <c r="K21" s="98">
        <v>14</v>
      </c>
      <c r="L21" s="128">
        <v>4</v>
      </c>
      <c r="M21" s="129">
        <f>H21*J21*K21*L21</f>
        <v>392</v>
      </c>
      <c r="N21" s="125">
        <f t="shared" si="4"/>
        <v>20</v>
      </c>
      <c r="O21" s="190"/>
      <c r="P21" s="76" t="s">
        <v>69</v>
      </c>
      <c r="Q21" s="104">
        <f>J21*L21*H21</f>
        <v>28</v>
      </c>
      <c r="R21" s="104"/>
      <c r="S21" s="192">
        <v>392</v>
      </c>
    </row>
    <row r="22" spans="1:19" ht="18" customHeight="1" x14ac:dyDescent="0.3">
      <c r="A22" s="97">
        <f t="shared" si="5"/>
        <v>7</v>
      </c>
      <c r="B22" s="146" t="s">
        <v>132</v>
      </c>
      <c r="C22" s="189" t="s">
        <v>133</v>
      </c>
      <c r="D22" s="94" t="s">
        <v>134</v>
      </c>
      <c r="E22" s="95" t="s">
        <v>137</v>
      </c>
      <c r="F22" s="95" t="s">
        <v>136</v>
      </c>
      <c r="G22" s="96">
        <v>0.02</v>
      </c>
      <c r="H22" s="96">
        <v>35.200000000000003</v>
      </c>
      <c r="I22" s="127" t="s">
        <v>93</v>
      </c>
      <c r="J22" s="128">
        <v>1</v>
      </c>
      <c r="K22" s="98">
        <v>14</v>
      </c>
      <c r="L22" s="128">
        <v>1</v>
      </c>
      <c r="M22" s="129">
        <f t="shared" ref="M22" si="10">H22*J22*K22*L22</f>
        <v>492.80000000000007</v>
      </c>
      <c r="N22" s="125">
        <f t="shared" si="4"/>
        <v>20</v>
      </c>
      <c r="O22" s="190"/>
      <c r="P22" s="76" t="s">
        <v>69</v>
      </c>
      <c r="Q22" s="104">
        <f t="shared" ref="Q22" si="11">J22*L22*H22</f>
        <v>35.200000000000003</v>
      </c>
      <c r="R22" s="104"/>
      <c r="S22" s="192">
        <v>492.80000000000007</v>
      </c>
    </row>
    <row r="23" spans="1:19" ht="18" customHeight="1" x14ac:dyDescent="0.3">
      <c r="A23" s="97">
        <f t="shared" si="5"/>
        <v>8</v>
      </c>
      <c r="B23" s="146" t="s">
        <v>132</v>
      </c>
      <c r="C23" s="189" t="s">
        <v>133</v>
      </c>
      <c r="D23" s="94" t="s">
        <v>134</v>
      </c>
      <c r="E23" s="95" t="s">
        <v>137</v>
      </c>
      <c r="F23" s="95" t="s">
        <v>123</v>
      </c>
      <c r="G23" s="96">
        <v>0.02</v>
      </c>
      <c r="H23" s="96">
        <v>3.6</v>
      </c>
      <c r="I23" s="127" t="s">
        <v>93</v>
      </c>
      <c r="J23" s="128">
        <v>1</v>
      </c>
      <c r="K23" s="98">
        <v>14</v>
      </c>
      <c r="L23" s="128">
        <v>6</v>
      </c>
      <c r="M23" s="129">
        <f>H23*J23*K23*L23</f>
        <v>302.39999999999998</v>
      </c>
      <c r="N23" s="125">
        <f t="shared" si="4"/>
        <v>20</v>
      </c>
      <c r="O23" s="190"/>
      <c r="P23" s="76" t="s">
        <v>69</v>
      </c>
      <c r="Q23" s="104">
        <f>J23*L23*H23</f>
        <v>21.6</v>
      </c>
      <c r="R23" s="104"/>
      <c r="S23" s="192">
        <v>302.39999999999998</v>
      </c>
    </row>
    <row r="24" spans="1:19" ht="18" customHeight="1" x14ac:dyDescent="0.3">
      <c r="A24" s="125"/>
      <c r="C24" s="173"/>
      <c r="E24" s="173"/>
      <c r="F24" s="125"/>
      <c r="G24" s="174"/>
      <c r="H24" s="174"/>
      <c r="I24" s="125"/>
      <c r="J24" s="175"/>
      <c r="K24" s="176"/>
      <c r="L24" s="175"/>
      <c r="M24" s="177"/>
      <c r="N24" s="125"/>
      <c r="O24" s="170"/>
      <c r="Q24" s="125"/>
      <c r="R24" s="172"/>
      <c r="S24" s="192">
        <v>0</v>
      </c>
    </row>
    <row r="25" spans="1:19" ht="18" customHeight="1" x14ac:dyDescent="0.3">
      <c r="A25" s="178" t="s">
        <v>230</v>
      </c>
      <c r="B25" s="179"/>
      <c r="C25" s="180"/>
      <c r="D25" s="181"/>
      <c r="E25" s="180"/>
      <c r="F25" s="182"/>
      <c r="G25" s="87"/>
      <c r="H25" s="87"/>
      <c r="I25" s="183"/>
      <c r="J25" s="184"/>
      <c r="K25" s="185"/>
      <c r="L25" s="81"/>
      <c r="M25" s="186"/>
      <c r="N25" s="87"/>
      <c r="O25" s="187"/>
      <c r="Q25" s="188"/>
      <c r="R25" s="104"/>
      <c r="S25" s="192">
        <v>0</v>
      </c>
    </row>
    <row r="26" spans="1:19" ht="18" customHeight="1" x14ac:dyDescent="0.3">
      <c r="A26" s="97">
        <v>1</v>
      </c>
      <c r="B26" s="146" t="s">
        <v>138</v>
      </c>
      <c r="C26" s="189" t="s">
        <v>139</v>
      </c>
      <c r="D26" s="94" t="s">
        <v>140</v>
      </c>
      <c r="E26" s="95" t="s">
        <v>141</v>
      </c>
      <c r="F26" s="95" t="s">
        <v>136</v>
      </c>
      <c r="G26" s="96">
        <v>0.02</v>
      </c>
      <c r="H26" s="96">
        <v>95</v>
      </c>
      <c r="I26" s="127" t="s">
        <v>93</v>
      </c>
      <c r="J26" s="128">
        <v>1</v>
      </c>
      <c r="K26" s="98">
        <v>14</v>
      </c>
      <c r="L26" s="128">
        <v>1</v>
      </c>
      <c r="M26" s="129">
        <f>H26*J26*K26*L26</f>
        <v>1330</v>
      </c>
      <c r="N26" s="125">
        <f t="shared" ref="N26:N29" si="12">G26*1000</f>
        <v>20</v>
      </c>
      <c r="O26" s="190" t="s">
        <v>138</v>
      </c>
      <c r="P26" s="76" t="s">
        <v>69</v>
      </c>
      <c r="Q26" s="104">
        <f>J26*L26*H26</f>
        <v>95</v>
      </c>
      <c r="R26" s="104"/>
      <c r="S26" s="192">
        <v>1330</v>
      </c>
    </row>
    <row r="27" spans="1:19" ht="18" customHeight="1" x14ac:dyDescent="0.3">
      <c r="A27" s="97">
        <f t="shared" ref="A27:A29" si="13">A26+1</f>
        <v>2</v>
      </c>
      <c r="B27" s="146" t="s">
        <v>138</v>
      </c>
      <c r="C27" s="189" t="s">
        <v>139</v>
      </c>
      <c r="D27" s="94" t="s">
        <v>140</v>
      </c>
      <c r="E27" s="95" t="s">
        <v>141</v>
      </c>
      <c r="F27" s="95" t="s">
        <v>123</v>
      </c>
      <c r="G27" s="96">
        <v>0.02</v>
      </c>
      <c r="H27" s="96">
        <v>4</v>
      </c>
      <c r="I27" s="127" t="s">
        <v>93</v>
      </c>
      <c r="J27" s="128">
        <v>1</v>
      </c>
      <c r="K27" s="98">
        <v>14</v>
      </c>
      <c r="L27" s="128">
        <v>5</v>
      </c>
      <c r="M27" s="129">
        <f t="shared" ref="M27" si="14">H27*J27*K27*L27</f>
        <v>280</v>
      </c>
      <c r="N27" s="125">
        <f t="shared" si="12"/>
        <v>20</v>
      </c>
      <c r="P27" s="76" t="s">
        <v>69</v>
      </c>
      <c r="Q27" s="104">
        <f t="shared" ref="Q27" si="15">J27*L27*H27</f>
        <v>20</v>
      </c>
      <c r="R27" s="104"/>
      <c r="S27" s="192">
        <v>280</v>
      </c>
    </row>
    <row r="28" spans="1:19" ht="18" customHeight="1" x14ac:dyDescent="0.3">
      <c r="A28" s="97">
        <f t="shared" si="13"/>
        <v>3</v>
      </c>
      <c r="B28" s="146" t="s">
        <v>138</v>
      </c>
      <c r="C28" s="189" t="s">
        <v>139</v>
      </c>
      <c r="D28" s="94" t="s">
        <v>140</v>
      </c>
      <c r="E28" s="95" t="s">
        <v>141</v>
      </c>
      <c r="F28" s="95" t="s">
        <v>123</v>
      </c>
      <c r="G28" s="96">
        <v>0.02</v>
      </c>
      <c r="H28" s="96">
        <v>8</v>
      </c>
      <c r="I28" s="127" t="s">
        <v>93</v>
      </c>
      <c r="J28" s="128">
        <v>1</v>
      </c>
      <c r="K28" s="98">
        <v>14</v>
      </c>
      <c r="L28" s="128">
        <v>3</v>
      </c>
      <c r="M28" s="129">
        <f>H28*J28*K28*L28</f>
        <v>336</v>
      </c>
      <c r="N28" s="125">
        <f t="shared" si="12"/>
        <v>20</v>
      </c>
      <c r="O28" s="190"/>
      <c r="P28" s="76" t="s">
        <v>69</v>
      </c>
      <c r="Q28" s="104">
        <f>J28*L28*H28</f>
        <v>24</v>
      </c>
      <c r="R28" s="104"/>
      <c r="S28" s="192">
        <v>336</v>
      </c>
    </row>
    <row r="29" spans="1:19" ht="18" customHeight="1" x14ac:dyDescent="0.3">
      <c r="A29" s="97">
        <f t="shared" si="13"/>
        <v>4</v>
      </c>
      <c r="B29" s="146" t="s">
        <v>138</v>
      </c>
      <c r="C29" s="189" t="s">
        <v>139</v>
      </c>
      <c r="D29" s="94" t="s">
        <v>140</v>
      </c>
      <c r="E29" s="95" t="s">
        <v>141</v>
      </c>
      <c r="F29" s="95" t="s">
        <v>136</v>
      </c>
      <c r="G29" s="96">
        <v>0.02</v>
      </c>
      <c r="H29" s="96">
        <v>32</v>
      </c>
      <c r="I29" s="127" t="s">
        <v>93</v>
      </c>
      <c r="J29" s="128">
        <v>1</v>
      </c>
      <c r="K29" s="98">
        <v>14</v>
      </c>
      <c r="L29" s="128">
        <v>1</v>
      </c>
      <c r="M29" s="129">
        <f>H29*J29*K29*L29</f>
        <v>448</v>
      </c>
      <c r="N29" s="125">
        <f t="shared" si="12"/>
        <v>20</v>
      </c>
      <c r="O29" s="190"/>
      <c r="P29" s="76" t="s">
        <v>69</v>
      </c>
      <c r="Q29" s="104">
        <f>J29*L29*H29</f>
        <v>32</v>
      </c>
      <c r="R29" s="104"/>
      <c r="S29" s="192">
        <v>448</v>
      </c>
    </row>
    <row r="30" spans="1:19" ht="18" customHeight="1" x14ac:dyDescent="0.3">
      <c r="A30" s="169"/>
      <c r="B30" s="169"/>
      <c r="D30" s="169"/>
      <c r="E30" s="79"/>
      <c r="F30" s="12"/>
      <c r="G30" s="87"/>
      <c r="H30" s="87"/>
      <c r="J30" s="81"/>
      <c r="K30" s="82"/>
      <c r="L30" s="81"/>
      <c r="N30" s="169"/>
      <c r="O30" s="170"/>
      <c r="P30" s="170"/>
    </row>
    <row r="31" spans="1:19" ht="18" customHeight="1" thickBot="1" x14ac:dyDescent="0.4">
      <c r="A31" s="169"/>
      <c r="B31" s="169"/>
      <c r="D31" s="169"/>
      <c r="E31" s="79"/>
      <c r="F31" s="12"/>
      <c r="G31" s="87"/>
      <c r="H31" s="87"/>
      <c r="J31" s="81"/>
      <c r="K31" s="100" t="s">
        <v>85</v>
      </c>
      <c r="L31" s="86"/>
      <c r="M31" s="101">
        <f>SUM(M8:M30)</f>
        <v>5488.7000000000007</v>
      </c>
      <c r="N31" s="101">
        <f t="shared" ref="N31:R31" si="16">SUM(N8:N30)</f>
        <v>300</v>
      </c>
      <c r="O31" s="101">
        <f t="shared" si="16"/>
        <v>0</v>
      </c>
      <c r="P31" s="101">
        <f t="shared" si="16"/>
        <v>0</v>
      </c>
      <c r="Q31" s="101">
        <f t="shared" si="16"/>
        <v>392.04999999999995</v>
      </c>
      <c r="R31" s="101">
        <f t="shared" si="16"/>
        <v>0</v>
      </c>
      <c r="S31" s="193">
        <v>5488.7000000000007</v>
      </c>
    </row>
    <row r="32" spans="1:19" ht="18" customHeight="1" thickTop="1" x14ac:dyDescent="0.3">
      <c r="A32" s="169"/>
      <c r="B32" s="169"/>
      <c r="D32" s="169"/>
      <c r="E32" s="79"/>
      <c r="F32" s="12"/>
      <c r="G32" s="87"/>
      <c r="H32" s="87"/>
      <c r="J32" s="81"/>
      <c r="K32" s="82"/>
      <c r="L32" s="81"/>
      <c r="N32" s="169"/>
      <c r="O32" s="170"/>
      <c r="P32" s="170"/>
    </row>
    <row r="33" spans="1:16" ht="18" customHeight="1" x14ac:dyDescent="0.3">
      <c r="A33" s="169"/>
      <c r="B33" s="169"/>
      <c r="D33" s="169"/>
      <c r="E33" s="253" t="s">
        <v>231</v>
      </c>
      <c r="F33" s="253"/>
      <c r="G33" s="87"/>
      <c r="H33" s="87"/>
      <c r="J33" s="81"/>
      <c r="K33" s="82"/>
      <c r="L33" s="81"/>
      <c r="N33" s="169"/>
      <c r="O33" s="170"/>
      <c r="P33" s="170"/>
    </row>
    <row r="34" spans="1:16" ht="18" customHeight="1" x14ac:dyDescent="0.3">
      <c r="E34" s="94" t="s">
        <v>133</v>
      </c>
      <c r="F34" s="94" t="s">
        <v>134</v>
      </c>
    </row>
    <row r="35" spans="1:16" ht="18" customHeight="1" x14ac:dyDescent="0.3">
      <c r="E35" s="94" t="s">
        <v>139</v>
      </c>
      <c r="F35" s="94" t="s">
        <v>140</v>
      </c>
    </row>
    <row r="36" spans="1:16" ht="18" customHeight="1" x14ac:dyDescent="0.3">
      <c r="E36" s="94" t="s">
        <v>129</v>
      </c>
      <c r="F36" s="94" t="s">
        <v>130</v>
      </c>
    </row>
  </sheetData>
  <protectedRanges>
    <protectedRange sqref="S1:S1048576" name="Range1" securityDescriptor="O:WDG:WDD:(A;;CC;;;S-1-5-21-2162722240-155571142-4159933717-1001)"/>
  </protectedRanges>
  <autoFilter ref="A8:R30" xr:uid="{112C1BF8-F030-44E0-BA85-300F5DF9E2E9}">
    <filterColumn colId="6" showButton="0"/>
    <filterColumn colId="7" showButton="0"/>
  </autoFilter>
  <mergeCells count="3">
    <mergeCell ref="A6:M6"/>
    <mergeCell ref="G8:I8"/>
    <mergeCell ref="E33:F33"/>
  </mergeCells>
  <pageMargins left="0.2" right="0.2" top="0.75" bottom="0.75" header="0.3" footer="0.3"/>
  <pageSetup paperSize="9" scale="84" fitToHeight="0" orientation="landscape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6A90-C235-49A9-B2B9-02E3BF766C7D}">
  <sheetPr>
    <pageSetUpPr fitToPage="1"/>
  </sheetPr>
  <dimension ref="A1:R104"/>
  <sheetViews>
    <sheetView zoomScale="70" zoomScaleNormal="70" workbookViewId="0">
      <selection activeCell="D27" sqref="D27"/>
    </sheetView>
  </sheetViews>
  <sheetFormatPr defaultRowHeight="18" customHeight="1" x14ac:dyDescent="0.3"/>
  <cols>
    <col min="1" max="1" width="5.6640625" customWidth="1"/>
    <col min="2" max="2" width="16.6640625" hidden="1" customWidth="1"/>
    <col min="3" max="3" width="12.44140625" customWidth="1"/>
    <col min="4" max="4" width="22" customWidth="1"/>
    <col min="5" max="5" width="19" customWidth="1"/>
    <col min="6" max="6" width="30.88671875" customWidth="1"/>
    <col min="7" max="8" width="8.6640625" customWidth="1"/>
    <col min="9" max="10" width="8.6640625" hidden="1" customWidth="1"/>
    <col min="11" max="11" width="15.5546875" hidden="1" customWidth="1"/>
    <col min="12" max="12" width="8.6640625" hidden="1" customWidth="1"/>
    <col min="13" max="13" width="21.44140625" hidden="1" customWidth="1"/>
    <col min="14" max="14" width="10.5546875" hidden="1" customWidth="1"/>
    <col min="15" max="15" width="13.44140625" hidden="1" customWidth="1"/>
    <col min="16" max="16" width="13.44140625" style="76" hidden="1" customWidth="1"/>
    <col min="17" max="17" width="17.33203125" customWidth="1"/>
    <col min="18" max="18" width="15.5546875" customWidth="1"/>
  </cols>
  <sheetData>
    <row r="1" spans="1:18" ht="18" customHeight="1" x14ac:dyDescent="0.35">
      <c r="A1" s="77" t="s">
        <v>53</v>
      </c>
      <c r="B1" s="77"/>
      <c r="C1" s="110"/>
      <c r="D1" s="110"/>
      <c r="E1" s="78" t="s">
        <v>54</v>
      </c>
      <c r="G1" s="111"/>
      <c r="H1" s="80"/>
      <c r="I1" s="77"/>
      <c r="J1" s="112"/>
      <c r="K1" s="113"/>
      <c r="L1" s="112"/>
      <c r="M1" s="77"/>
      <c r="N1" s="110"/>
      <c r="O1" s="114"/>
      <c r="P1" s="114"/>
      <c r="Q1" s="77"/>
      <c r="R1" s="115"/>
    </row>
    <row r="2" spans="1:18" ht="18" customHeight="1" x14ac:dyDescent="0.35">
      <c r="A2" s="77" t="s">
        <v>55</v>
      </c>
      <c r="B2" s="77"/>
      <c r="C2" s="110"/>
      <c r="D2" s="110"/>
      <c r="E2" s="78" t="s">
        <v>56</v>
      </c>
      <c r="G2" s="111"/>
      <c r="H2" s="80"/>
      <c r="I2" s="77"/>
      <c r="J2" s="112"/>
      <c r="K2" s="113"/>
      <c r="L2" s="112"/>
      <c r="M2" s="77"/>
      <c r="N2" s="110"/>
      <c r="O2" s="114"/>
      <c r="P2" s="114"/>
      <c r="Q2" s="77"/>
      <c r="R2" s="115"/>
    </row>
    <row r="3" spans="1:18" ht="18" customHeight="1" x14ac:dyDescent="0.35">
      <c r="A3" s="77" t="s">
        <v>87</v>
      </c>
      <c r="B3" s="77"/>
      <c r="C3" s="110"/>
      <c r="D3" s="110"/>
      <c r="E3" s="83" t="s">
        <v>57</v>
      </c>
      <c r="G3" s="111"/>
      <c r="H3" s="80"/>
      <c r="I3" s="77"/>
      <c r="J3" s="112"/>
      <c r="K3" s="113"/>
      <c r="L3" s="112"/>
      <c r="M3" s="77"/>
      <c r="N3" s="110"/>
      <c r="O3" s="114"/>
      <c r="P3" s="114"/>
      <c r="Q3" s="77"/>
      <c r="R3" s="115"/>
    </row>
    <row r="4" spans="1:18" ht="18" customHeight="1" x14ac:dyDescent="0.35">
      <c r="A4" s="77"/>
      <c r="B4" s="77"/>
      <c r="C4" s="110"/>
      <c r="D4" s="110"/>
      <c r="E4" s="116"/>
      <c r="F4" s="77"/>
      <c r="G4" s="80"/>
      <c r="H4" s="80"/>
      <c r="I4" s="80"/>
      <c r="J4" s="112"/>
      <c r="K4" s="113"/>
      <c r="L4" s="112"/>
      <c r="M4" s="77"/>
      <c r="N4" s="110"/>
      <c r="O4" s="114"/>
      <c r="P4" s="114"/>
      <c r="Q4" s="77"/>
      <c r="R4" s="115"/>
    </row>
    <row r="5" spans="1:18" ht="18" customHeight="1" x14ac:dyDescent="0.35">
      <c r="A5" s="84"/>
      <c r="B5" s="84"/>
      <c r="C5" s="117"/>
      <c r="D5" s="117"/>
      <c r="E5" s="85"/>
      <c r="F5" s="118"/>
      <c r="G5" s="80"/>
      <c r="H5" s="80"/>
      <c r="I5" s="80"/>
      <c r="J5" s="112"/>
      <c r="K5" s="113"/>
      <c r="L5" s="112"/>
      <c r="M5" s="77"/>
      <c r="N5" s="110"/>
      <c r="O5" s="114"/>
      <c r="P5" s="114"/>
      <c r="Q5" s="77"/>
      <c r="R5" s="115"/>
    </row>
    <row r="6" spans="1:18" ht="18" customHeight="1" x14ac:dyDescent="0.4">
      <c r="A6" s="249" t="s">
        <v>88</v>
      </c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110"/>
      <c r="O6" s="114"/>
      <c r="P6" s="114"/>
      <c r="Q6" s="77"/>
      <c r="R6" s="115"/>
    </row>
    <row r="7" spans="1:18" ht="18" customHeight="1" thickBot="1" x14ac:dyDescent="0.35">
      <c r="A7" s="45"/>
      <c r="B7" s="45"/>
      <c r="C7" s="45"/>
      <c r="D7" s="45"/>
      <c r="E7" s="79"/>
      <c r="F7" s="12"/>
      <c r="G7" s="87"/>
      <c r="H7" s="87"/>
      <c r="J7" s="81"/>
      <c r="K7" s="82"/>
      <c r="L7" s="81"/>
      <c r="N7" s="45"/>
      <c r="O7" s="114"/>
      <c r="P7" s="114"/>
      <c r="R7" s="104"/>
    </row>
    <row r="8" spans="1:18" ht="45.6" customHeight="1" thickBot="1" x14ac:dyDescent="0.35">
      <c r="A8" s="119" t="s">
        <v>36</v>
      </c>
      <c r="B8" s="119" t="s">
        <v>127</v>
      </c>
      <c r="C8" s="88" t="s">
        <v>58</v>
      </c>
      <c r="D8" s="89" t="s">
        <v>59</v>
      </c>
      <c r="E8" s="120" t="s">
        <v>60</v>
      </c>
      <c r="F8" s="119" t="s">
        <v>89</v>
      </c>
      <c r="G8" s="250" t="s">
        <v>90</v>
      </c>
      <c r="H8" s="251"/>
      <c r="I8" s="252"/>
      <c r="J8" s="121" t="s">
        <v>61</v>
      </c>
      <c r="K8" s="122" t="s">
        <v>62</v>
      </c>
      <c r="L8" s="123" t="s">
        <v>63</v>
      </c>
      <c r="M8" s="90" t="s">
        <v>64</v>
      </c>
      <c r="N8" s="91"/>
      <c r="O8" s="124"/>
      <c r="P8" s="92" t="s">
        <v>65</v>
      </c>
      <c r="Q8" s="93" t="s">
        <v>66</v>
      </c>
      <c r="R8" s="76" t="s">
        <v>4</v>
      </c>
    </row>
    <row r="9" spans="1:18" ht="18" customHeight="1" x14ac:dyDescent="0.3">
      <c r="A9" s="45"/>
      <c r="B9" s="45"/>
      <c r="C9" s="45"/>
      <c r="D9" s="45"/>
      <c r="E9" s="79"/>
      <c r="F9" s="12"/>
      <c r="G9" s="87"/>
      <c r="H9" s="87"/>
      <c r="J9" s="81"/>
      <c r="K9" s="82"/>
      <c r="L9" s="81"/>
      <c r="N9" s="45"/>
      <c r="O9" s="114"/>
      <c r="P9" s="114"/>
    </row>
    <row r="10" spans="1:18" ht="18" customHeight="1" x14ac:dyDescent="0.3">
      <c r="A10" s="97">
        <v>1</v>
      </c>
      <c r="B10" s="146" t="s">
        <v>94</v>
      </c>
      <c r="C10" s="94" t="s">
        <v>70</v>
      </c>
      <c r="D10" s="94" t="s">
        <v>91</v>
      </c>
      <c r="E10" s="95" t="s">
        <v>71</v>
      </c>
      <c r="F10" s="95" t="s">
        <v>92</v>
      </c>
      <c r="G10" s="96">
        <v>0.02</v>
      </c>
      <c r="H10" s="96">
        <v>35</v>
      </c>
      <c r="I10" s="127" t="s">
        <v>93</v>
      </c>
      <c r="J10" s="128">
        <v>2</v>
      </c>
      <c r="K10" s="98">
        <v>14</v>
      </c>
      <c r="L10" s="128">
        <v>1</v>
      </c>
      <c r="M10" s="129">
        <v>980</v>
      </c>
      <c r="N10" s="125">
        <v>20</v>
      </c>
      <c r="O10" s="99" t="s">
        <v>94</v>
      </c>
      <c r="P10" s="76" t="s">
        <v>67</v>
      </c>
      <c r="Q10" s="104">
        <v>70</v>
      </c>
      <c r="R10" s="104"/>
    </row>
    <row r="11" spans="1:18" ht="18" customHeight="1" x14ac:dyDescent="0.3">
      <c r="A11" s="97">
        <v>2</v>
      </c>
      <c r="B11" s="146" t="s">
        <v>94</v>
      </c>
      <c r="C11" s="94" t="s">
        <v>70</v>
      </c>
      <c r="D11" s="94" t="s">
        <v>91</v>
      </c>
      <c r="E11" s="95" t="s">
        <v>71</v>
      </c>
      <c r="F11" s="95" t="s">
        <v>92</v>
      </c>
      <c r="G11" s="96">
        <v>0.02</v>
      </c>
      <c r="H11" s="96">
        <v>4</v>
      </c>
      <c r="I11" s="127" t="s">
        <v>93</v>
      </c>
      <c r="J11" s="128">
        <v>2</v>
      </c>
      <c r="K11" s="98">
        <v>14</v>
      </c>
      <c r="L11" s="128">
        <v>3</v>
      </c>
      <c r="M11" s="129">
        <v>336</v>
      </c>
      <c r="N11" s="125">
        <v>20</v>
      </c>
      <c r="O11" s="99"/>
      <c r="P11" s="76" t="s">
        <v>67</v>
      </c>
      <c r="Q11" s="104">
        <v>24</v>
      </c>
      <c r="R11" s="104"/>
    </row>
    <row r="12" spans="1:18" ht="18" customHeight="1" x14ac:dyDescent="0.3">
      <c r="A12" s="97">
        <v>3</v>
      </c>
      <c r="B12" s="146" t="s">
        <v>94</v>
      </c>
      <c r="C12" s="94" t="s">
        <v>70</v>
      </c>
      <c r="D12" s="94" t="s">
        <v>91</v>
      </c>
      <c r="E12" s="95" t="s">
        <v>75</v>
      </c>
      <c r="F12" s="95" t="s">
        <v>92</v>
      </c>
      <c r="G12" s="96">
        <v>0.02</v>
      </c>
      <c r="H12" s="96">
        <v>18</v>
      </c>
      <c r="I12" s="127" t="s">
        <v>93</v>
      </c>
      <c r="J12" s="128">
        <v>2</v>
      </c>
      <c r="K12" s="98">
        <v>14</v>
      </c>
      <c r="L12" s="128">
        <v>1</v>
      </c>
      <c r="M12" s="129">
        <v>504</v>
      </c>
      <c r="N12" s="125">
        <v>20</v>
      </c>
      <c r="O12" s="126"/>
      <c r="P12" s="76" t="s">
        <v>67</v>
      </c>
      <c r="Q12" s="104">
        <v>36</v>
      </c>
      <c r="R12" s="104"/>
    </row>
    <row r="13" spans="1:18" ht="18" customHeight="1" x14ac:dyDescent="0.3">
      <c r="A13" s="97">
        <v>4</v>
      </c>
      <c r="B13" s="146" t="s">
        <v>94</v>
      </c>
      <c r="C13" s="94" t="s">
        <v>70</v>
      </c>
      <c r="D13" s="94" t="s">
        <v>91</v>
      </c>
      <c r="E13" s="95" t="s">
        <v>78</v>
      </c>
      <c r="F13" s="95" t="s">
        <v>92</v>
      </c>
      <c r="G13" s="96">
        <v>0.02</v>
      </c>
      <c r="H13" s="96">
        <v>10</v>
      </c>
      <c r="I13" s="127" t="s">
        <v>93</v>
      </c>
      <c r="J13" s="128">
        <v>2</v>
      </c>
      <c r="K13" s="98">
        <v>14</v>
      </c>
      <c r="L13" s="128">
        <v>1</v>
      </c>
      <c r="M13" s="129">
        <v>280</v>
      </c>
      <c r="N13" s="125">
        <v>20</v>
      </c>
      <c r="O13" s="126"/>
      <c r="P13" s="76" t="s">
        <v>67</v>
      </c>
      <c r="Q13" s="104">
        <v>20</v>
      </c>
      <c r="R13" s="104"/>
    </row>
    <row r="14" spans="1:18" ht="18" customHeight="1" x14ac:dyDescent="0.3">
      <c r="A14" s="97">
        <v>5</v>
      </c>
      <c r="B14" s="146" t="s">
        <v>94</v>
      </c>
      <c r="C14" s="94" t="s">
        <v>70</v>
      </c>
      <c r="D14" s="94" t="s">
        <v>91</v>
      </c>
      <c r="E14" s="95" t="s">
        <v>77</v>
      </c>
      <c r="F14" s="95" t="s">
        <v>92</v>
      </c>
      <c r="G14" s="96">
        <v>0.02</v>
      </c>
      <c r="H14" s="96">
        <v>13</v>
      </c>
      <c r="I14" s="127" t="s">
        <v>93</v>
      </c>
      <c r="J14" s="128">
        <v>2</v>
      </c>
      <c r="K14" s="98">
        <v>14</v>
      </c>
      <c r="L14" s="128">
        <v>1</v>
      </c>
      <c r="M14" s="129">
        <v>364</v>
      </c>
      <c r="N14" s="125">
        <v>20</v>
      </c>
      <c r="O14" s="126"/>
      <c r="P14" s="76" t="s">
        <v>67</v>
      </c>
      <c r="Q14" s="104">
        <v>26</v>
      </c>
      <c r="R14" s="104"/>
    </row>
    <row r="15" spans="1:18" ht="18" customHeight="1" x14ac:dyDescent="0.3">
      <c r="A15" s="97">
        <v>6</v>
      </c>
      <c r="B15" s="146" t="s">
        <v>94</v>
      </c>
      <c r="C15" s="94" t="s">
        <v>70</v>
      </c>
      <c r="D15" s="94" t="s">
        <v>91</v>
      </c>
      <c r="E15" s="95" t="s">
        <v>74</v>
      </c>
      <c r="F15" s="95" t="s">
        <v>92</v>
      </c>
      <c r="G15" s="96">
        <v>0.02</v>
      </c>
      <c r="H15" s="96">
        <v>25</v>
      </c>
      <c r="I15" s="127" t="s">
        <v>93</v>
      </c>
      <c r="J15" s="128">
        <v>2</v>
      </c>
      <c r="K15" s="98">
        <v>14</v>
      </c>
      <c r="L15" s="128">
        <v>1</v>
      </c>
      <c r="M15" s="129">
        <v>700</v>
      </c>
      <c r="N15" s="125">
        <v>20</v>
      </c>
      <c r="O15" s="126"/>
      <c r="P15" s="76" t="s">
        <v>67</v>
      </c>
      <c r="Q15" s="104">
        <v>50</v>
      </c>
      <c r="R15" s="104"/>
    </row>
    <row r="16" spans="1:18" ht="18" customHeight="1" x14ac:dyDescent="0.3">
      <c r="A16" s="97">
        <v>7</v>
      </c>
      <c r="B16" s="146" t="s">
        <v>94</v>
      </c>
      <c r="C16" s="94" t="s">
        <v>70</v>
      </c>
      <c r="D16" s="94" t="s">
        <v>91</v>
      </c>
      <c r="E16" s="95" t="s">
        <v>95</v>
      </c>
      <c r="F16" s="95" t="s">
        <v>92</v>
      </c>
      <c r="G16" s="96">
        <v>0.02</v>
      </c>
      <c r="H16" s="96">
        <v>12</v>
      </c>
      <c r="I16" s="127" t="s">
        <v>93</v>
      </c>
      <c r="J16" s="128">
        <v>2</v>
      </c>
      <c r="K16" s="98">
        <v>14</v>
      </c>
      <c r="L16" s="128">
        <v>1</v>
      </c>
      <c r="M16" s="129">
        <v>336</v>
      </c>
      <c r="N16" s="125">
        <v>20</v>
      </c>
      <c r="O16" s="126"/>
      <c r="P16" s="76" t="s">
        <v>67</v>
      </c>
      <c r="Q16" s="104">
        <v>24</v>
      </c>
      <c r="R16" s="104"/>
    </row>
    <row r="17" spans="1:18" ht="18" customHeight="1" x14ac:dyDescent="0.3">
      <c r="A17" s="97">
        <v>8</v>
      </c>
      <c r="B17" s="146" t="s">
        <v>94</v>
      </c>
      <c r="C17" s="94" t="s">
        <v>70</v>
      </c>
      <c r="D17" s="94" t="s">
        <v>91</v>
      </c>
      <c r="E17" s="95" t="s">
        <v>96</v>
      </c>
      <c r="F17" s="95" t="s">
        <v>92</v>
      </c>
      <c r="G17" s="96">
        <v>0.02</v>
      </c>
      <c r="H17" s="96">
        <v>3.5</v>
      </c>
      <c r="I17" s="127" t="s">
        <v>93</v>
      </c>
      <c r="J17" s="128">
        <v>2</v>
      </c>
      <c r="K17" s="98">
        <v>14</v>
      </c>
      <c r="L17" s="128">
        <v>3</v>
      </c>
      <c r="M17" s="129">
        <v>294</v>
      </c>
      <c r="N17" s="125">
        <v>20</v>
      </c>
      <c r="O17" s="126"/>
      <c r="P17" s="76" t="s">
        <v>67</v>
      </c>
      <c r="Q17" s="104">
        <v>21</v>
      </c>
      <c r="R17" s="104"/>
    </row>
    <row r="18" spans="1:18" ht="18" customHeight="1" x14ac:dyDescent="0.3">
      <c r="A18" s="97">
        <v>9</v>
      </c>
      <c r="B18" s="146" t="s">
        <v>94</v>
      </c>
      <c r="C18" s="94" t="s">
        <v>70</v>
      </c>
      <c r="D18" s="94" t="s">
        <v>91</v>
      </c>
      <c r="E18" s="95" t="s">
        <v>96</v>
      </c>
      <c r="F18" s="95" t="s">
        <v>92</v>
      </c>
      <c r="G18" s="96">
        <v>0.02</v>
      </c>
      <c r="H18" s="96">
        <v>5.0999999999999996</v>
      </c>
      <c r="I18" s="127" t="s">
        <v>93</v>
      </c>
      <c r="J18" s="128">
        <v>2</v>
      </c>
      <c r="K18" s="98">
        <v>14</v>
      </c>
      <c r="L18" s="128">
        <v>1</v>
      </c>
      <c r="M18" s="129">
        <v>142.79999999999998</v>
      </c>
      <c r="N18" s="125">
        <v>20</v>
      </c>
      <c r="O18" s="126"/>
      <c r="P18" s="76" t="s">
        <v>67</v>
      </c>
      <c r="Q18" s="104">
        <v>10.199999999999999</v>
      </c>
      <c r="R18" s="104"/>
    </row>
    <row r="19" spans="1:18" ht="18" customHeight="1" x14ac:dyDescent="0.3">
      <c r="A19" s="97">
        <v>1</v>
      </c>
      <c r="B19" s="146" t="s">
        <v>98</v>
      </c>
      <c r="C19" s="94" t="s">
        <v>72</v>
      </c>
      <c r="D19" s="94" t="s">
        <v>97</v>
      </c>
      <c r="E19" s="95" t="s">
        <v>71</v>
      </c>
      <c r="F19" s="95" t="s">
        <v>92</v>
      </c>
      <c r="G19" s="96">
        <v>0.02</v>
      </c>
      <c r="H19" s="96">
        <v>35</v>
      </c>
      <c r="I19" s="127" t="s">
        <v>93</v>
      </c>
      <c r="J19" s="128">
        <v>2</v>
      </c>
      <c r="K19" s="98">
        <v>14</v>
      </c>
      <c r="L19" s="128">
        <v>1</v>
      </c>
      <c r="M19" s="129">
        <v>980</v>
      </c>
      <c r="N19" s="125">
        <v>20</v>
      </c>
      <c r="O19" s="99" t="s">
        <v>98</v>
      </c>
      <c r="P19" s="76" t="s">
        <v>67</v>
      </c>
      <c r="Q19" s="104">
        <v>70</v>
      </c>
      <c r="R19" s="104"/>
    </row>
    <row r="20" spans="1:18" ht="18" customHeight="1" x14ac:dyDescent="0.3">
      <c r="A20" s="97">
        <v>2</v>
      </c>
      <c r="B20" s="146" t="s">
        <v>98</v>
      </c>
      <c r="C20" s="94" t="s">
        <v>72</v>
      </c>
      <c r="D20" s="94" t="s">
        <v>97</v>
      </c>
      <c r="E20" s="95" t="s">
        <v>71</v>
      </c>
      <c r="F20" s="95" t="s">
        <v>92</v>
      </c>
      <c r="G20" s="96">
        <v>0.02</v>
      </c>
      <c r="H20" s="96">
        <v>4</v>
      </c>
      <c r="I20" s="127" t="s">
        <v>93</v>
      </c>
      <c r="J20" s="128">
        <v>2</v>
      </c>
      <c r="K20" s="98">
        <v>14</v>
      </c>
      <c r="L20" s="128">
        <v>3</v>
      </c>
      <c r="M20" s="129">
        <v>336</v>
      </c>
      <c r="N20" s="125">
        <v>20</v>
      </c>
      <c r="O20" s="99"/>
      <c r="P20" s="76" t="s">
        <v>67</v>
      </c>
      <c r="Q20" s="104">
        <v>24</v>
      </c>
      <c r="R20" s="104"/>
    </row>
    <row r="21" spans="1:18" ht="18" customHeight="1" x14ac:dyDescent="0.3">
      <c r="A21" s="97">
        <v>3</v>
      </c>
      <c r="B21" s="146" t="s">
        <v>98</v>
      </c>
      <c r="C21" s="94" t="s">
        <v>72</v>
      </c>
      <c r="D21" s="94" t="s">
        <v>97</v>
      </c>
      <c r="E21" s="95" t="s">
        <v>75</v>
      </c>
      <c r="F21" s="95" t="s">
        <v>92</v>
      </c>
      <c r="G21" s="96">
        <v>0.02</v>
      </c>
      <c r="H21" s="96">
        <v>18</v>
      </c>
      <c r="I21" s="127" t="s">
        <v>93</v>
      </c>
      <c r="J21" s="128">
        <v>2</v>
      </c>
      <c r="K21" s="98">
        <v>14</v>
      </c>
      <c r="L21" s="128">
        <v>1</v>
      </c>
      <c r="M21" s="129">
        <v>504</v>
      </c>
      <c r="N21" s="125">
        <v>20</v>
      </c>
      <c r="O21" s="126"/>
      <c r="P21" s="76" t="s">
        <v>67</v>
      </c>
      <c r="Q21" s="104">
        <v>36</v>
      </c>
      <c r="R21" s="104"/>
    </row>
    <row r="22" spans="1:18" ht="18" customHeight="1" x14ac:dyDescent="0.3">
      <c r="A22" s="97">
        <v>4</v>
      </c>
      <c r="B22" s="146" t="s">
        <v>98</v>
      </c>
      <c r="C22" s="94" t="s">
        <v>72</v>
      </c>
      <c r="D22" s="94" t="s">
        <v>97</v>
      </c>
      <c r="E22" s="95" t="s">
        <v>78</v>
      </c>
      <c r="F22" s="95" t="s">
        <v>92</v>
      </c>
      <c r="G22" s="96">
        <v>0.02</v>
      </c>
      <c r="H22" s="96">
        <v>10</v>
      </c>
      <c r="I22" s="127" t="s">
        <v>93</v>
      </c>
      <c r="J22" s="128">
        <v>2</v>
      </c>
      <c r="K22" s="98">
        <v>14</v>
      </c>
      <c r="L22" s="128">
        <v>1</v>
      </c>
      <c r="M22" s="129">
        <v>280</v>
      </c>
      <c r="N22" s="125">
        <v>20</v>
      </c>
      <c r="O22" s="126"/>
      <c r="P22" s="76" t="s">
        <v>67</v>
      </c>
      <c r="Q22" s="104">
        <v>20</v>
      </c>
      <c r="R22" s="104"/>
    </row>
    <row r="23" spans="1:18" ht="18" customHeight="1" x14ac:dyDescent="0.3">
      <c r="A23" s="97">
        <v>5</v>
      </c>
      <c r="B23" s="146" t="s">
        <v>98</v>
      </c>
      <c r="C23" s="94" t="s">
        <v>72</v>
      </c>
      <c r="D23" s="94" t="s">
        <v>97</v>
      </c>
      <c r="E23" s="95" t="s">
        <v>77</v>
      </c>
      <c r="F23" s="95" t="s">
        <v>92</v>
      </c>
      <c r="G23" s="96">
        <v>0.02</v>
      </c>
      <c r="H23" s="96">
        <v>13</v>
      </c>
      <c r="I23" s="127" t="s">
        <v>93</v>
      </c>
      <c r="J23" s="128">
        <v>2</v>
      </c>
      <c r="K23" s="98">
        <v>14</v>
      </c>
      <c r="L23" s="128">
        <v>1</v>
      </c>
      <c r="M23" s="129">
        <v>364</v>
      </c>
      <c r="N23" s="125">
        <v>20</v>
      </c>
      <c r="O23" s="126"/>
      <c r="P23" s="76" t="s">
        <v>67</v>
      </c>
      <c r="Q23" s="104">
        <v>26</v>
      </c>
      <c r="R23" s="104"/>
    </row>
    <row r="24" spans="1:18" ht="18" customHeight="1" x14ac:dyDescent="0.3">
      <c r="A24" s="97">
        <v>6</v>
      </c>
      <c r="B24" s="146" t="s">
        <v>98</v>
      </c>
      <c r="C24" s="94" t="s">
        <v>72</v>
      </c>
      <c r="D24" s="94" t="s">
        <v>97</v>
      </c>
      <c r="E24" s="95" t="s">
        <v>74</v>
      </c>
      <c r="F24" s="95" t="s">
        <v>92</v>
      </c>
      <c r="G24" s="96">
        <v>0.02</v>
      </c>
      <c r="H24" s="96">
        <v>25</v>
      </c>
      <c r="I24" s="127" t="s">
        <v>93</v>
      </c>
      <c r="J24" s="128">
        <v>2</v>
      </c>
      <c r="K24" s="98">
        <v>14</v>
      </c>
      <c r="L24" s="128">
        <v>1</v>
      </c>
      <c r="M24" s="129">
        <v>700</v>
      </c>
      <c r="N24" s="125">
        <v>20</v>
      </c>
      <c r="O24" s="126"/>
      <c r="P24" s="76" t="s">
        <v>67</v>
      </c>
      <c r="Q24" s="104">
        <v>50</v>
      </c>
      <c r="R24" s="104"/>
    </row>
    <row r="25" spans="1:18" ht="18" customHeight="1" x14ac:dyDescent="0.3">
      <c r="A25" s="97">
        <v>7</v>
      </c>
      <c r="B25" s="146" t="s">
        <v>98</v>
      </c>
      <c r="C25" s="94" t="s">
        <v>72</v>
      </c>
      <c r="D25" s="94" t="s">
        <v>97</v>
      </c>
      <c r="E25" s="95" t="s">
        <v>95</v>
      </c>
      <c r="F25" s="95" t="s">
        <v>92</v>
      </c>
      <c r="G25" s="96">
        <v>0.02</v>
      </c>
      <c r="H25" s="96">
        <v>12</v>
      </c>
      <c r="I25" s="127" t="s">
        <v>93</v>
      </c>
      <c r="J25" s="128">
        <v>2</v>
      </c>
      <c r="K25" s="98">
        <v>14</v>
      </c>
      <c r="L25" s="128">
        <v>1</v>
      </c>
      <c r="M25" s="129">
        <v>336</v>
      </c>
      <c r="N25" s="125">
        <v>20</v>
      </c>
      <c r="O25" s="126"/>
      <c r="P25" s="76" t="s">
        <v>67</v>
      </c>
      <c r="Q25" s="104">
        <v>24</v>
      </c>
      <c r="R25" s="104"/>
    </row>
    <row r="26" spans="1:18" ht="18" customHeight="1" x14ac:dyDescent="0.3">
      <c r="A26" s="97">
        <v>8</v>
      </c>
      <c r="B26" s="146" t="s">
        <v>98</v>
      </c>
      <c r="C26" s="94" t="s">
        <v>72</v>
      </c>
      <c r="D26" s="94" t="s">
        <v>97</v>
      </c>
      <c r="E26" s="95" t="s">
        <v>96</v>
      </c>
      <c r="F26" s="95" t="s">
        <v>92</v>
      </c>
      <c r="G26" s="96">
        <v>0.02</v>
      </c>
      <c r="H26" s="96">
        <v>3.5</v>
      </c>
      <c r="I26" s="127" t="s">
        <v>93</v>
      </c>
      <c r="J26" s="128">
        <v>2</v>
      </c>
      <c r="K26" s="98">
        <v>14</v>
      </c>
      <c r="L26" s="128">
        <v>3</v>
      </c>
      <c r="M26" s="129">
        <v>294</v>
      </c>
      <c r="N26" s="125">
        <v>20</v>
      </c>
      <c r="O26" s="126"/>
      <c r="P26" s="76" t="s">
        <v>67</v>
      </c>
      <c r="Q26" s="104">
        <v>21</v>
      </c>
      <c r="R26" s="104"/>
    </row>
    <row r="27" spans="1:18" ht="18" customHeight="1" x14ac:dyDescent="0.3">
      <c r="A27" s="97">
        <v>9</v>
      </c>
      <c r="B27" s="146" t="s">
        <v>98</v>
      </c>
      <c r="C27" s="94" t="s">
        <v>72</v>
      </c>
      <c r="D27" s="94" t="s">
        <v>97</v>
      </c>
      <c r="E27" s="95" t="s">
        <v>96</v>
      </c>
      <c r="F27" s="95" t="s">
        <v>92</v>
      </c>
      <c r="G27" s="96">
        <v>0.02</v>
      </c>
      <c r="H27" s="96">
        <v>5.0999999999999996</v>
      </c>
      <c r="I27" s="127" t="s">
        <v>93</v>
      </c>
      <c r="J27" s="128">
        <v>2</v>
      </c>
      <c r="K27" s="98">
        <v>14</v>
      </c>
      <c r="L27" s="128">
        <v>1</v>
      </c>
      <c r="M27" s="129">
        <v>142.79999999999998</v>
      </c>
      <c r="N27" s="125">
        <v>20</v>
      </c>
      <c r="O27" s="126"/>
      <c r="P27" s="76" t="s">
        <v>67</v>
      </c>
      <c r="Q27" s="104">
        <v>10.199999999999999</v>
      </c>
      <c r="R27" s="104"/>
    </row>
    <row r="28" spans="1:18" ht="18" customHeight="1" x14ac:dyDescent="0.3">
      <c r="A28" s="97">
        <v>1</v>
      </c>
      <c r="B28" s="146" t="s">
        <v>100</v>
      </c>
      <c r="C28" s="94" t="s">
        <v>73</v>
      </c>
      <c r="D28" s="94" t="s">
        <v>99</v>
      </c>
      <c r="E28" s="95" t="s">
        <v>68</v>
      </c>
      <c r="F28" s="95" t="s">
        <v>92</v>
      </c>
      <c r="G28" s="96">
        <v>0.02</v>
      </c>
      <c r="H28" s="96">
        <v>37</v>
      </c>
      <c r="I28" s="127" t="s">
        <v>93</v>
      </c>
      <c r="J28" s="128">
        <v>2</v>
      </c>
      <c r="K28" s="98">
        <v>14</v>
      </c>
      <c r="L28" s="128">
        <v>1</v>
      </c>
      <c r="M28" s="129">
        <v>1036</v>
      </c>
      <c r="N28" s="125">
        <v>20</v>
      </c>
      <c r="O28" s="99" t="s">
        <v>100</v>
      </c>
      <c r="P28" s="76" t="s">
        <v>67</v>
      </c>
      <c r="Q28" s="104">
        <v>74</v>
      </c>
      <c r="R28" s="104"/>
    </row>
    <row r="29" spans="1:18" ht="18" customHeight="1" x14ac:dyDescent="0.3">
      <c r="A29" s="97">
        <v>2</v>
      </c>
      <c r="B29" s="146" t="s">
        <v>100</v>
      </c>
      <c r="C29" s="94" t="s">
        <v>73</v>
      </c>
      <c r="D29" s="94" t="s">
        <v>99</v>
      </c>
      <c r="E29" s="95" t="s">
        <v>68</v>
      </c>
      <c r="F29" s="95" t="s">
        <v>92</v>
      </c>
      <c r="G29" s="96">
        <v>0.02</v>
      </c>
      <c r="H29" s="96">
        <v>3.5</v>
      </c>
      <c r="I29" s="127" t="s">
        <v>93</v>
      </c>
      <c r="J29" s="128">
        <v>2</v>
      </c>
      <c r="K29" s="98">
        <v>14</v>
      </c>
      <c r="L29" s="128">
        <v>5</v>
      </c>
      <c r="M29" s="129">
        <v>490</v>
      </c>
      <c r="N29" s="125">
        <v>20</v>
      </c>
      <c r="O29" s="99"/>
      <c r="P29" s="76" t="s">
        <v>67</v>
      </c>
      <c r="Q29" s="104">
        <v>35</v>
      </c>
      <c r="R29" s="104"/>
    </row>
    <row r="30" spans="1:18" ht="18" customHeight="1" x14ac:dyDescent="0.3">
      <c r="A30" s="97">
        <v>3</v>
      </c>
      <c r="B30" s="146" t="s">
        <v>100</v>
      </c>
      <c r="C30" s="94" t="s">
        <v>73</v>
      </c>
      <c r="D30" s="94" t="s">
        <v>99</v>
      </c>
      <c r="E30" s="95" t="s">
        <v>101</v>
      </c>
      <c r="F30" s="95" t="s">
        <v>92</v>
      </c>
      <c r="G30" s="96">
        <v>0.02</v>
      </c>
      <c r="H30" s="96">
        <v>9</v>
      </c>
      <c r="I30" s="127" t="s">
        <v>93</v>
      </c>
      <c r="J30" s="128">
        <v>2</v>
      </c>
      <c r="K30" s="98">
        <v>14</v>
      </c>
      <c r="L30" s="128">
        <v>1</v>
      </c>
      <c r="M30" s="129">
        <v>252</v>
      </c>
      <c r="N30" s="125">
        <v>20</v>
      </c>
      <c r="O30" s="126"/>
      <c r="P30" s="76" t="s">
        <v>67</v>
      </c>
      <c r="Q30" s="104">
        <v>18</v>
      </c>
      <c r="R30" s="104"/>
    </row>
    <row r="31" spans="1:18" ht="18" customHeight="1" x14ac:dyDescent="0.3">
      <c r="A31" s="97">
        <v>4</v>
      </c>
      <c r="B31" s="146" t="s">
        <v>100</v>
      </c>
      <c r="C31" s="94" t="s">
        <v>73</v>
      </c>
      <c r="D31" s="94" t="s">
        <v>99</v>
      </c>
      <c r="E31" s="95" t="s">
        <v>101</v>
      </c>
      <c r="F31" s="95" t="s">
        <v>92</v>
      </c>
      <c r="G31" s="96">
        <v>0.02</v>
      </c>
      <c r="H31" s="96">
        <v>2.4500000000000002</v>
      </c>
      <c r="I31" s="127" t="s">
        <v>93</v>
      </c>
      <c r="J31" s="128">
        <v>2</v>
      </c>
      <c r="K31" s="98">
        <v>14</v>
      </c>
      <c r="L31" s="128">
        <v>1</v>
      </c>
      <c r="M31" s="129">
        <v>68.600000000000009</v>
      </c>
      <c r="N31" s="125">
        <v>20</v>
      </c>
      <c r="O31" s="126"/>
      <c r="P31" s="76" t="s">
        <v>67</v>
      </c>
      <c r="Q31" s="104">
        <v>4.9000000000000004</v>
      </c>
      <c r="R31" s="104"/>
    </row>
    <row r="32" spans="1:18" ht="18" customHeight="1" x14ac:dyDescent="0.3">
      <c r="A32" s="97">
        <v>5</v>
      </c>
      <c r="B32" s="146" t="s">
        <v>100</v>
      </c>
      <c r="C32" s="94" t="s">
        <v>73</v>
      </c>
      <c r="D32" s="94" t="s">
        <v>99</v>
      </c>
      <c r="E32" s="95" t="s">
        <v>101</v>
      </c>
      <c r="F32" s="95" t="s">
        <v>92</v>
      </c>
      <c r="G32" s="96">
        <v>0.02</v>
      </c>
      <c r="H32" s="96">
        <v>3.5</v>
      </c>
      <c r="I32" s="127" t="s">
        <v>93</v>
      </c>
      <c r="J32" s="128">
        <v>2</v>
      </c>
      <c r="K32" s="98">
        <v>14</v>
      </c>
      <c r="L32" s="128">
        <v>2</v>
      </c>
      <c r="M32" s="129">
        <v>196</v>
      </c>
      <c r="N32" s="125">
        <v>20</v>
      </c>
      <c r="O32" s="126"/>
      <c r="P32" s="76" t="s">
        <v>67</v>
      </c>
      <c r="Q32" s="104">
        <v>14</v>
      </c>
      <c r="R32" s="104"/>
    </row>
    <row r="33" spans="1:18" ht="18" customHeight="1" x14ac:dyDescent="0.3">
      <c r="A33" s="97">
        <v>6</v>
      </c>
      <c r="B33" s="146" t="s">
        <v>100</v>
      </c>
      <c r="C33" s="94" t="s">
        <v>73</v>
      </c>
      <c r="D33" s="94" t="s">
        <v>99</v>
      </c>
      <c r="E33" s="95" t="s">
        <v>76</v>
      </c>
      <c r="F33" s="95" t="s">
        <v>92</v>
      </c>
      <c r="G33" s="96">
        <v>0.02</v>
      </c>
      <c r="H33" s="96">
        <v>3.5</v>
      </c>
      <c r="I33" s="127" t="s">
        <v>93</v>
      </c>
      <c r="J33" s="128">
        <v>2</v>
      </c>
      <c r="K33" s="98">
        <v>14</v>
      </c>
      <c r="L33" s="128">
        <v>1</v>
      </c>
      <c r="M33" s="129">
        <v>98</v>
      </c>
      <c r="N33" s="125">
        <v>20</v>
      </c>
      <c r="O33" s="126"/>
      <c r="P33" s="76" t="s">
        <v>67</v>
      </c>
      <c r="Q33" s="104">
        <v>7</v>
      </c>
      <c r="R33" s="104"/>
    </row>
    <row r="34" spans="1:18" ht="18" customHeight="1" x14ac:dyDescent="0.3">
      <c r="A34" s="97">
        <v>7</v>
      </c>
      <c r="B34" s="146" t="s">
        <v>100</v>
      </c>
      <c r="C34" s="94" t="s">
        <v>73</v>
      </c>
      <c r="D34" s="94" t="s">
        <v>99</v>
      </c>
      <c r="E34" s="95" t="s">
        <v>76</v>
      </c>
      <c r="F34" s="95" t="s">
        <v>92</v>
      </c>
      <c r="G34" s="96">
        <v>0.02</v>
      </c>
      <c r="H34" s="96">
        <v>7.5</v>
      </c>
      <c r="I34" s="127" t="s">
        <v>93</v>
      </c>
      <c r="J34" s="128">
        <v>2</v>
      </c>
      <c r="K34" s="98">
        <v>14</v>
      </c>
      <c r="L34" s="128">
        <v>1</v>
      </c>
      <c r="M34" s="129">
        <v>210</v>
      </c>
      <c r="N34" s="125">
        <v>20</v>
      </c>
      <c r="O34" s="126"/>
      <c r="P34" s="76" t="s">
        <v>67</v>
      </c>
      <c r="Q34" s="104">
        <v>15</v>
      </c>
      <c r="R34" s="104"/>
    </row>
    <row r="35" spans="1:18" ht="18" customHeight="1" x14ac:dyDescent="0.3">
      <c r="A35" s="97">
        <v>8</v>
      </c>
      <c r="B35" s="146" t="s">
        <v>100</v>
      </c>
      <c r="C35" s="94" t="s">
        <v>73</v>
      </c>
      <c r="D35" s="94" t="s">
        <v>99</v>
      </c>
      <c r="E35" s="95" t="s">
        <v>76</v>
      </c>
      <c r="F35" s="95" t="s">
        <v>92</v>
      </c>
      <c r="G35" s="96">
        <v>0.02</v>
      </c>
      <c r="H35" s="96">
        <v>10</v>
      </c>
      <c r="I35" s="127" t="s">
        <v>93</v>
      </c>
      <c r="J35" s="128">
        <v>2</v>
      </c>
      <c r="K35" s="98">
        <v>14</v>
      </c>
      <c r="L35" s="128">
        <v>1</v>
      </c>
      <c r="M35" s="129">
        <v>280</v>
      </c>
      <c r="N35" s="125">
        <v>20</v>
      </c>
      <c r="O35" s="126"/>
      <c r="P35" s="76" t="s">
        <v>67</v>
      </c>
      <c r="Q35" s="104">
        <v>20</v>
      </c>
      <c r="R35" s="104"/>
    </row>
    <row r="36" spans="1:18" ht="18" customHeight="1" x14ac:dyDescent="0.3">
      <c r="A36" s="97">
        <v>9</v>
      </c>
      <c r="B36" s="146" t="s">
        <v>100</v>
      </c>
      <c r="C36" s="94" t="s">
        <v>73</v>
      </c>
      <c r="D36" s="94" t="s">
        <v>99</v>
      </c>
      <c r="E36" s="95" t="s">
        <v>76</v>
      </c>
      <c r="F36" s="95" t="s">
        <v>92</v>
      </c>
      <c r="G36" s="96">
        <v>0.02</v>
      </c>
      <c r="H36" s="96">
        <v>7.8</v>
      </c>
      <c r="I36" s="127" t="s">
        <v>93</v>
      </c>
      <c r="J36" s="128">
        <v>2</v>
      </c>
      <c r="K36" s="98">
        <v>14</v>
      </c>
      <c r="L36" s="128">
        <v>1</v>
      </c>
      <c r="M36" s="129">
        <v>218.4</v>
      </c>
      <c r="N36" s="125">
        <v>20</v>
      </c>
      <c r="O36" s="126"/>
      <c r="P36" s="76" t="s">
        <v>67</v>
      </c>
      <c r="Q36" s="104">
        <v>15.6</v>
      </c>
      <c r="R36" s="104"/>
    </row>
    <row r="37" spans="1:18" ht="18" customHeight="1" x14ac:dyDescent="0.3">
      <c r="A37" s="97">
        <v>10</v>
      </c>
      <c r="B37" s="146" t="s">
        <v>100</v>
      </c>
      <c r="C37" s="94" t="s">
        <v>73</v>
      </c>
      <c r="D37" s="94" t="s">
        <v>99</v>
      </c>
      <c r="E37" s="95" t="s">
        <v>71</v>
      </c>
      <c r="F37" s="95" t="s">
        <v>92</v>
      </c>
      <c r="G37" s="96">
        <v>0.02</v>
      </c>
      <c r="H37" s="96">
        <v>26</v>
      </c>
      <c r="I37" s="127" t="s">
        <v>93</v>
      </c>
      <c r="J37" s="128">
        <v>2</v>
      </c>
      <c r="K37" s="98">
        <v>14</v>
      </c>
      <c r="L37" s="128">
        <v>1</v>
      </c>
      <c r="M37" s="129">
        <v>728</v>
      </c>
      <c r="N37" s="125">
        <v>20</v>
      </c>
      <c r="O37" s="126"/>
      <c r="P37" s="76" t="s">
        <v>67</v>
      </c>
      <c r="Q37" s="104">
        <v>52</v>
      </c>
      <c r="R37" s="104"/>
    </row>
    <row r="38" spans="1:18" ht="18" customHeight="1" x14ac:dyDescent="0.3">
      <c r="A38" s="97">
        <v>11</v>
      </c>
      <c r="B38" s="146" t="s">
        <v>100</v>
      </c>
      <c r="C38" s="94" t="s">
        <v>73</v>
      </c>
      <c r="D38" s="94" t="s">
        <v>99</v>
      </c>
      <c r="E38" s="95" t="s">
        <v>71</v>
      </c>
      <c r="F38" s="95" t="s">
        <v>92</v>
      </c>
      <c r="G38" s="96">
        <v>0.02</v>
      </c>
      <c r="H38" s="96">
        <v>3.5</v>
      </c>
      <c r="I38" s="127" t="s">
        <v>93</v>
      </c>
      <c r="J38" s="128">
        <v>2</v>
      </c>
      <c r="K38" s="98">
        <v>14</v>
      </c>
      <c r="L38" s="128">
        <v>1</v>
      </c>
      <c r="M38" s="129">
        <v>98</v>
      </c>
      <c r="N38" s="125">
        <v>20</v>
      </c>
      <c r="O38" s="126"/>
      <c r="P38" s="76" t="s">
        <v>67</v>
      </c>
      <c r="Q38" s="104">
        <v>7</v>
      </c>
      <c r="R38" s="104"/>
    </row>
    <row r="39" spans="1:18" ht="18" customHeight="1" x14ac:dyDescent="0.3">
      <c r="A39" s="97">
        <v>12</v>
      </c>
      <c r="B39" s="146" t="s">
        <v>102</v>
      </c>
      <c r="C39" s="94" t="s">
        <v>73</v>
      </c>
      <c r="D39" s="94" t="s">
        <v>99</v>
      </c>
      <c r="E39" s="95" t="s">
        <v>77</v>
      </c>
      <c r="F39" s="95" t="s">
        <v>92</v>
      </c>
      <c r="G39" s="96">
        <v>0.02</v>
      </c>
      <c r="H39" s="96">
        <v>4</v>
      </c>
      <c r="I39" s="127" t="s">
        <v>93</v>
      </c>
      <c r="J39" s="128">
        <v>2</v>
      </c>
      <c r="K39" s="98">
        <v>14</v>
      </c>
      <c r="L39" s="128">
        <v>1</v>
      </c>
      <c r="M39" s="129">
        <v>112</v>
      </c>
      <c r="N39" s="125">
        <v>20</v>
      </c>
      <c r="O39" s="99" t="s">
        <v>102</v>
      </c>
      <c r="P39" s="76" t="s">
        <v>67</v>
      </c>
      <c r="Q39" s="104">
        <v>8</v>
      </c>
      <c r="R39" s="104"/>
    </row>
    <row r="40" spans="1:18" ht="18" customHeight="1" x14ac:dyDescent="0.3">
      <c r="A40" s="97">
        <v>13</v>
      </c>
      <c r="B40" s="146" t="s">
        <v>102</v>
      </c>
      <c r="C40" s="94" t="s">
        <v>73</v>
      </c>
      <c r="D40" s="94" t="s">
        <v>99</v>
      </c>
      <c r="E40" s="95" t="s">
        <v>77</v>
      </c>
      <c r="F40" s="95" t="s">
        <v>92</v>
      </c>
      <c r="G40" s="96">
        <v>0.02</v>
      </c>
      <c r="H40" s="96">
        <v>3.5</v>
      </c>
      <c r="I40" s="127" t="s">
        <v>93</v>
      </c>
      <c r="J40" s="128">
        <v>2</v>
      </c>
      <c r="K40" s="98">
        <v>14</v>
      </c>
      <c r="L40" s="128">
        <v>2</v>
      </c>
      <c r="M40" s="129">
        <v>196</v>
      </c>
      <c r="N40" s="125">
        <v>20</v>
      </c>
      <c r="O40" s="99"/>
      <c r="P40" s="76" t="s">
        <v>67</v>
      </c>
      <c r="Q40" s="104">
        <v>14</v>
      </c>
      <c r="R40" s="104"/>
    </row>
    <row r="41" spans="1:18" ht="18" customHeight="1" x14ac:dyDescent="0.3">
      <c r="A41" s="97">
        <v>14</v>
      </c>
      <c r="B41" s="146" t="s">
        <v>102</v>
      </c>
      <c r="C41" s="94" t="s">
        <v>73</v>
      </c>
      <c r="D41" s="94" t="s">
        <v>99</v>
      </c>
      <c r="E41" s="95" t="s">
        <v>78</v>
      </c>
      <c r="F41" s="95" t="s">
        <v>92</v>
      </c>
      <c r="G41" s="96">
        <v>0.02</v>
      </c>
      <c r="H41" s="96">
        <v>3.5</v>
      </c>
      <c r="I41" s="127" t="s">
        <v>93</v>
      </c>
      <c r="J41" s="128">
        <v>2</v>
      </c>
      <c r="K41" s="98">
        <v>14</v>
      </c>
      <c r="L41" s="128">
        <v>1</v>
      </c>
      <c r="M41" s="129">
        <v>98</v>
      </c>
      <c r="N41" s="125">
        <v>20</v>
      </c>
      <c r="O41" s="126"/>
      <c r="P41" s="76" t="s">
        <v>67</v>
      </c>
      <c r="Q41" s="104">
        <v>7</v>
      </c>
      <c r="R41" s="104"/>
    </row>
    <row r="42" spans="1:18" ht="18" customHeight="1" x14ac:dyDescent="0.3">
      <c r="A42" s="97">
        <v>15</v>
      </c>
      <c r="B42" s="146" t="s">
        <v>102</v>
      </c>
      <c r="C42" s="94" t="s">
        <v>73</v>
      </c>
      <c r="D42" s="94" t="s">
        <v>99</v>
      </c>
      <c r="E42" s="95" t="s">
        <v>78</v>
      </c>
      <c r="F42" s="95" t="s">
        <v>92</v>
      </c>
      <c r="G42" s="96">
        <v>0.02</v>
      </c>
      <c r="H42" s="96">
        <v>3.5</v>
      </c>
      <c r="I42" s="127" t="s">
        <v>93</v>
      </c>
      <c r="J42" s="128">
        <v>2</v>
      </c>
      <c r="K42" s="98">
        <v>14</v>
      </c>
      <c r="L42" s="128">
        <v>2</v>
      </c>
      <c r="M42" s="129">
        <v>196</v>
      </c>
      <c r="N42" s="125">
        <v>20</v>
      </c>
      <c r="O42" s="126"/>
      <c r="P42" s="76" t="s">
        <v>67</v>
      </c>
      <c r="Q42" s="104">
        <v>14</v>
      </c>
      <c r="R42" s="104"/>
    </row>
    <row r="43" spans="1:18" ht="18" customHeight="1" x14ac:dyDescent="0.3">
      <c r="A43" s="97">
        <v>16</v>
      </c>
      <c r="B43" s="146" t="s">
        <v>102</v>
      </c>
      <c r="C43" s="94" t="s">
        <v>73</v>
      </c>
      <c r="D43" s="94" t="s">
        <v>99</v>
      </c>
      <c r="E43" s="95" t="s">
        <v>81</v>
      </c>
      <c r="F43" s="95" t="s">
        <v>92</v>
      </c>
      <c r="G43" s="96">
        <v>0.02</v>
      </c>
      <c r="H43" s="96">
        <v>4</v>
      </c>
      <c r="I43" s="127" t="s">
        <v>93</v>
      </c>
      <c r="J43" s="128">
        <v>2</v>
      </c>
      <c r="K43" s="98">
        <v>14</v>
      </c>
      <c r="L43" s="128">
        <v>2</v>
      </c>
      <c r="M43" s="129">
        <v>224</v>
      </c>
      <c r="N43" s="125">
        <v>20</v>
      </c>
      <c r="O43" s="126"/>
      <c r="P43" s="76" t="s">
        <v>67</v>
      </c>
      <c r="Q43" s="104">
        <v>16</v>
      </c>
      <c r="R43" s="104"/>
    </row>
    <row r="44" spans="1:18" ht="18" customHeight="1" x14ac:dyDescent="0.3">
      <c r="A44" s="97">
        <v>17</v>
      </c>
      <c r="B44" s="146" t="s">
        <v>102</v>
      </c>
      <c r="C44" s="94" t="s">
        <v>73</v>
      </c>
      <c r="D44" s="94" t="s">
        <v>99</v>
      </c>
      <c r="E44" s="95" t="s">
        <v>81</v>
      </c>
      <c r="F44" s="95" t="s">
        <v>92</v>
      </c>
      <c r="G44" s="96">
        <v>0.02</v>
      </c>
      <c r="H44" s="96">
        <v>2.5</v>
      </c>
      <c r="I44" s="127" t="s">
        <v>93</v>
      </c>
      <c r="J44" s="128">
        <v>2</v>
      </c>
      <c r="K44" s="98">
        <v>14</v>
      </c>
      <c r="L44" s="128">
        <v>2</v>
      </c>
      <c r="M44" s="129">
        <v>140</v>
      </c>
      <c r="N44" s="125">
        <v>20</v>
      </c>
      <c r="O44" s="126"/>
      <c r="P44" s="76" t="s">
        <v>67</v>
      </c>
      <c r="Q44" s="104">
        <v>10</v>
      </c>
      <c r="R44" s="104"/>
    </row>
    <row r="45" spans="1:18" ht="18" customHeight="1" x14ac:dyDescent="0.3">
      <c r="A45" s="97">
        <v>18</v>
      </c>
      <c r="B45" s="146" t="s">
        <v>102</v>
      </c>
      <c r="C45" s="94" t="s">
        <v>73</v>
      </c>
      <c r="D45" s="94" t="s">
        <v>99</v>
      </c>
      <c r="E45" s="95" t="s">
        <v>75</v>
      </c>
      <c r="F45" s="95" t="s">
        <v>92</v>
      </c>
      <c r="G45" s="96">
        <v>0.02</v>
      </c>
      <c r="H45" s="96">
        <v>8.5</v>
      </c>
      <c r="I45" s="127" t="s">
        <v>93</v>
      </c>
      <c r="J45" s="128">
        <v>2</v>
      </c>
      <c r="K45" s="98">
        <v>14</v>
      </c>
      <c r="L45" s="128">
        <v>1</v>
      </c>
      <c r="M45" s="129">
        <v>238</v>
      </c>
      <c r="N45" s="125">
        <v>20</v>
      </c>
      <c r="O45" s="126"/>
      <c r="P45" s="76" t="s">
        <v>67</v>
      </c>
      <c r="Q45" s="104">
        <v>17</v>
      </c>
      <c r="R45" s="104"/>
    </row>
    <row r="46" spans="1:18" ht="18" customHeight="1" x14ac:dyDescent="0.3">
      <c r="A46" s="97">
        <v>19</v>
      </c>
      <c r="B46" s="146" t="s">
        <v>102</v>
      </c>
      <c r="C46" s="94" t="s">
        <v>73</v>
      </c>
      <c r="D46" s="94" t="s">
        <v>99</v>
      </c>
      <c r="E46" s="95" t="s">
        <v>103</v>
      </c>
      <c r="F46" s="95" t="s">
        <v>92</v>
      </c>
      <c r="G46" s="96">
        <v>0.02</v>
      </c>
      <c r="H46" s="96">
        <v>2.5</v>
      </c>
      <c r="I46" s="127" t="s">
        <v>93</v>
      </c>
      <c r="J46" s="128">
        <v>2</v>
      </c>
      <c r="K46" s="98">
        <v>14</v>
      </c>
      <c r="L46" s="128">
        <v>2</v>
      </c>
      <c r="M46" s="129">
        <v>140</v>
      </c>
      <c r="N46" s="125">
        <v>20</v>
      </c>
      <c r="O46" s="126"/>
      <c r="P46" s="76" t="s">
        <v>67</v>
      </c>
      <c r="Q46" s="104">
        <v>10</v>
      </c>
      <c r="R46" s="104"/>
    </row>
    <row r="47" spans="1:18" ht="18" customHeight="1" x14ac:dyDescent="0.3">
      <c r="A47" s="97">
        <v>20</v>
      </c>
      <c r="B47" s="146" t="s">
        <v>102</v>
      </c>
      <c r="C47" s="94" t="s">
        <v>73</v>
      </c>
      <c r="D47" s="94" t="s">
        <v>99</v>
      </c>
      <c r="E47" s="95" t="s">
        <v>103</v>
      </c>
      <c r="F47" s="95" t="s">
        <v>92</v>
      </c>
      <c r="G47" s="96">
        <v>0.02</v>
      </c>
      <c r="H47" s="96">
        <v>3.5</v>
      </c>
      <c r="I47" s="127" t="s">
        <v>93</v>
      </c>
      <c r="J47" s="128">
        <v>2</v>
      </c>
      <c r="K47" s="98">
        <v>14</v>
      </c>
      <c r="L47" s="128">
        <v>4</v>
      </c>
      <c r="M47" s="129">
        <v>392</v>
      </c>
      <c r="N47" s="125">
        <v>20</v>
      </c>
      <c r="O47" s="126"/>
      <c r="P47" s="76" t="s">
        <v>67</v>
      </c>
      <c r="Q47" s="104">
        <v>28</v>
      </c>
      <c r="R47" s="104"/>
    </row>
    <row r="48" spans="1:18" ht="18" customHeight="1" x14ac:dyDescent="0.3">
      <c r="A48" s="97">
        <v>1</v>
      </c>
      <c r="B48" s="146" t="s">
        <v>105</v>
      </c>
      <c r="C48" s="94" t="s">
        <v>79</v>
      </c>
      <c r="D48" s="94" t="s">
        <v>104</v>
      </c>
      <c r="E48" s="95" t="s">
        <v>75</v>
      </c>
      <c r="F48" s="95" t="s">
        <v>92</v>
      </c>
      <c r="G48" s="96">
        <v>0.02</v>
      </c>
      <c r="H48" s="96">
        <v>9</v>
      </c>
      <c r="I48" s="127" t="s">
        <v>93</v>
      </c>
      <c r="J48" s="128">
        <v>2</v>
      </c>
      <c r="K48" s="98">
        <v>14</v>
      </c>
      <c r="L48" s="128">
        <v>1</v>
      </c>
      <c r="M48" s="129">
        <v>252</v>
      </c>
      <c r="N48" s="125">
        <v>20</v>
      </c>
      <c r="O48" s="99" t="s">
        <v>105</v>
      </c>
      <c r="P48" s="76" t="s">
        <v>67</v>
      </c>
      <c r="Q48" s="104">
        <v>18</v>
      </c>
      <c r="R48" s="104"/>
    </row>
    <row r="49" spans="1:18" ht="18" customHeight="1" x14ac:dyDescent="0.3">
      <c r="A49" s="97">
        <v>2</v>
      </c>
      <c r="B49" s="146" t="s">
        <v>105</v>
      </c>
      <c r="C49" s="94" t="s">
        <v>79</v>
      </c>
      <c r="D49" s="94" t="s">
        <v>104</v>
      </c>
      <c r="E49" s="95" t="s">
        <v>75</v>
      </c>
      <c r="F49" s="95" t="s">
        <v>92</v>
      </c>
      <c r="G49" s="96">
        <v>0.02</v>
      </c>
      <c r="H49" s="96">
        <v>4</v>
      </c>
      <c r="I49" s="127" t="s">
        <v>93</v>
      </c>
      <c r="J49" s="128">
        <v>2</v>
      </c>
      <c r="K49" s="98">
        <v>14</v>
      </c>
      <c r="L49" s="128">
        <v>2</v>
      </c>
      <c r="M49" s="129">
        <v>224</v>
      </c>
      <c r="N49" s="125">
        <v>20</v>
      </c>
      <c r="O49" s="99"/>
      <c r="P49" s="76" t="s">
        <v>67</v>
      </c>
      <c r="Q49" s="104">
        <v>16</v>
      </c>
      <c r="R49" s="104"/>
    </row>
    <row r="50" spans="1:18" ht="18" customHeight="1" x14ac:dyDescent="0.3">
      <c r="A50" s="97">
        <v>3</v>
      </c>
      <c r="B50" s="146" t="s">
        <v>105</v>
      </c>
      <c r="C50" s="94" t="s">
        <v>79</v>
      </c>
      <c r="D50" s="94" t="s">
        <v>104</v>
      </c>
      <c r="E50" s="95" t="s">
        <v>106</v>
      </c>
      <c r="F50" s="95" t="s">
        <v>92</v>
      </c>
      <c r="G50" s="96">
        <v>0.02</v>
      </c>
      <c r="H50" s="96">
        <v>3</v>
      </c>
      <c r="I50" s="127" t="s">
        <v>93</v>
      </c>
      <c r="J50" s="128">
        <v>2</v>
      </c>
      <c r="K50" s="98">
        <v>14</v>
      </c>
      <c r="L50" s="128">
        <v>1</v>
      </c>
      <c r="M50" s="129">
        <v>84</v>
      </c>
      <c r="N50" s="125">
        <v>20</v>
      </c>
      <c r="O50" s="126"/>
      <c r="P50" s="76" t="s">
        <v>67</v>
      </c>
      <c r="Q50" s="104">
        <v>6</v>
      </c>
      <c r="R50" s="104"/>
    </row>
    <row r="51" spans="1:18" ht="18" customHeight="1" x14ac:dyDescent="0.3">
      <c r="A51" s="97">
        <v>4</v>
      </c>
      <c r="B51" s="146" t="s">
        <v>105</v>
      </c>
      <c r="C51" s="94" t="s">
        <v>79</v>
      </c>
      <c r="D51" s="94" t="s">
        <v>104</v>
      </c>
      <c r="E51" s="95" t="s">
        <v>106</v>
      </c>
      <c r="F51" s="95" t="s">
        <v>92</v>
      </c>
      <c r="G51" s="96">
        <v>0.02</v>
      </c>
      <c r="H51" s="96">
        <v>4</v>
      </c>
      <c r="I51" s="127" t="s">
        <v>93</v>
      </c>
      <c r="J51" s="128">
        <v>2</v>
      </c>
      <c r="K51" s="98">
        <v>14</v>
      </c>
      <c r="L51" s="128">
        <v>2</v>
      </c>
      <c r="M51" s="129">
        <v>224</v>
      </c>
      <c r="N51" s="125">
        <v>20</v>
      </c>
      <c r="O51" s="126"/>
      <c r="P51" s="76" t="s">
        <v>67</v>
      </c>
      <c r="Q51" s="104">
        <v>16</v>
      </c>
      <c r="R51" s="104"/>
    </row>
    <row r="52" spans="1:18" ht="18" customHeight="1" x14ac:dyDescent="0.3">
      <c r="A52" s="97">
        <v>5</v>
      </c>
      <c r="B52" s="146" t="s">
        <v>105</v>
      </c>
      <c r="C52" s="94" t="s">
        <v>79</v>
      </c>
      <c r="D52" s="94" t="s">
        <v>104</v>
      </c>
      <c r="E52" s="95" t="s">
        <v>74</v>
      </c>
      <c r="F52" s="95" t="s">
        <v>92</v>
      </c>
      <c r="G52" s="96">
        <v>0.02</v>
      </c>
      <c r="H52" s="96">
        <v>8.3000000000000007</v>
      </c>
      <c r="I52" s="127" t="s">
        <v>93</v>
      </c>
      <c r="J52" s="128">
        <v>2</v>
      </c>
      <c r="K52" s="98">
        <v>14</v>
      </c>
      <c r="L52" s="128">
        <v>2</v>
      </c>
      <c r="M52" s="129">
        <v>464.80000000000007</v>
      </c>
      <c r="N52" s="125">
        <v>20</v>
      </c>
      <c r="O52" s="126"/>
      <c r="P52" s="76" t="s">
        <v>67</v>
      </c>
      <c r="Q52" s="104">
        <v>33.200000000000003</v>
      </c>
      <c r="R52" s="104"/>
    </row>
    <row r="53" spans="1:18" ht="18" customHeight="1" x14ac:dyDescent="0.3">
      <c r="A53" s="97">
        <v>6</v>
      </c>
      <c r="B53" s="146" t="s">
        <v>105</v>
      </c>
      <c r="C53" s="94" t="s">
        <v>79</v>
      </c>
      <c r="D53" s="94" t="s">
        <v>104</v>
      </c>
      <c r="E53" s="95" t="s">
        <v>74</v>
      </c>
      <c r="F53" s="95" t="s">
        <v>92</v>
      </c>
      <c r="G53" s="96">
        <v>0.02</v>
      </c>
      <c r="H53" s="96">
        <v>2.8</v>
      </c>
      <c r="I53" s="127" t="s">
        <v>93</v>
      </c>
      <c r="J53" s="128">
        <v>2</v>
      </c>
      <c r="K53" s="98">
        <v>14</v>
      </c>
      <c r="L53" s="128">
        <v>4</v>
      </c>
      <c r="M53" s="129">
        <v>313.59999999999997</v>
      </c>
      <c r="N53" s="125">
        <v>20</v>
      </c>
      <c r="O53" s="126"/>
      <c r="P53" s="76" t="s">
        <v>67</v>
      </c>
      <c r="Q53" s="104">
        <v>22.4</v>
      </c>
      <c r="R53" s="104"/>
    </row>
    <row r="54" spans="1:18" ht="18" customHeight="1" x14ac:dyDescent="0.3">
      <c r="A54" s="97">
        <v>7</v>
      </c>
      <c r="B54" s="146" t="s">
        <v>105</v>
      </c>
      <c r="C54" s="94" t="s">
        <v>79</v>
      </c>
      <c r="D54" s="94" t="s">
        <v>104</v>
      </c>
      <c r="E54" s="95" t="s">
        <v>107</v>
      </c>
      <c r="F54" s="95" t="s">
        <v>92</v>
      </c>
      <c r="G54" s="96">
        <v>0.02</v>
      </c>
      <c r="H54" s="96">
        <v>5.5</v>
      </c>
      <c r="I54" s="127" t="s">
        <v>93</v>
      </c>
      <c r="J54" s="128">
        <v>2</v>
      </c>
      <c r="K54" s="98">
        <v>14</v>
      </c>
      <c r="L54" s="128">
        <v>1</v>
      </c>
      <c r="M54" s="129">
        <v>154</v>
      </c>
      <c r="N54" s="125">
        <v>20</v>
      </c>
      <c r="O54" s="126"/>
      <c r="P54" s="76" t="s">
        <v>67</v>
      </c>
      <c r="Q54" s="104">
        <v>11</v>
      </c>
      <c r="R54" s="104"/>
    </row>
    <row r="55" spans="1:18" ht="18" customHeight="1" x14ac:dyDescent="0.3">
      <c r="A55" s="97">
        <v>8</v>
      </c>
      <c r="B55" s="146" t="s">
        <v>105</v>
      </c>
      <c r="C55" s="94" t="s">
        <v>79</v>
      </c>
      <c r="D55" s="94" t="s">
        <v>104</v>
      </c>
      <c r="E55" s="95" t="s">
        <v>107</v>
      </c>
      <c r="F55" s="95" t="s">
        <v>92</v>
      </c>
      <c r="G55" s="96">
        <v>0.02</v>
      </c>
      <c r="H55" s="96">
        <v>4</v>
      </c>
      <c r="I55" s="127" t="s">
        <v>93</v>
      </c>
      <c r="J55" s="128">
        <v>2</v>
      </c>
      <c r="K55" s="98">
        <v>14</v>
      </c>
      <c r="L55" s="128">
        <v>1</v>
      </c>
      <c r="M55" s="129">
        <v>112</v>
      </c>
      <c r="N55" s="125">
        <v>20</v>
      </c>
      <c r="O55" s="126"/>
      <c r="P55" s="76" t="s">
        <v>67</v>
      </c>
      <c r="Q55" s="104">
        <v>8</v>
      </c>
      <c r="R55" s="104"/>
    </row>
    <row r="56" spans="1:18" ht="18" customHeight="1" x14ac:dyDescent="0.3">
      <c r="A56" s="97">
        <v>9</v>
      </c>
      <c r="B56" s="146" t="s">
        <v>105</v>
      </c>
      <c r="C56" s="94" t="s">
        <v>79</v>
      </c>
      <c r="D56" s="94" t="s">
        <v>104</v>
      </c>
      <c r="E56" s="95" t="s">
        <v>77</v>
      </c>
      <c r="F56" s="95" t="s">
        <v>92</v>
      </c>
      <c r="G56" s="96">
        <v>0.02</v>
      </c>
      <c r="H56" s="96">
        <v>2.8</v>
      </c>
      <c r="I56" s="127" t="s">
        <v>93</v>
      </c>
      <c r="J56" s="128">
        <v>2</v>
      </c>
      <c r="K56" s="98">
        <v>14</v>
      </c>
      <c r="L56" s="128">
        <v>1</v>
      </c>
      <c r="M56" s="129">
        <v>78.399999999999991</v>
      </c>
      <c r="N56" s="125">
        <v>20</v>
      </c>
      <c r="O56" s="126"/>
      <c r="P56" s="76" t="s">
        <v>67</v>
      </c>
      <c r="Q56" s="104">
        <v>5.6</v>
      </c>
      <c r="R56" s="104"/>
    </row>
    <row r="57" spans="1:18" ht="18" customHeight="1" x14ac:dyDescent="0.3">
      <c r="A57" s="97">
        <v>10</v>
      </c>
      <c r="B57" s="146" t="s">
        <v>105</v>
      </c>
      <c r="C57" s="94" t="s">
        <v>79</v>
      </c>
      <c r="D57" s="94" t="s">
        <v>104</v>
      </c>
      <c r="E57" s="95" t="s">
        <v>77</v>
      </c>
      <c r="F57" s="95" t="s">
        <v>92</v>
      </c>
      <c r="G57" s="96">
        <v>0.02</v>
      </c>
      <c r="H57" s="96">
        <v>4</v>
      </c>
      <c r="I57" s="127" t="s">
        <v>93</v>
      </c>
      <c r="J57" s="128">
        <v>2</v>
      </c>
      <c r="K57" s="98">
        <v>14</v>
      </c>
      <c r="L57" s="128">
        <v>1</v>
      </c>
      <c r="M57" s="129">
        <v>112</v>
      </c>
      <c r="N57" s="125">
        <v>20</v>
      </c>
      <c r="O57" s="126"/>
      <c r="P57" s="76" t="s">
        <v>67</v>
      </c>
      <c r="Q57" s="104">
        <v>8</v>
      </c>
      <c r="R57" s="104"/>
    </row>
    <row r="58" spans="1:18" ht="18" customHeight="1" x14ac:dyDescent="0.3">
      <c r="A58" s="97">
        <v>11</v>
      </c>
      <c r="B58" s="146" t="s">
        <v>105</v>
      </c>
      <c r="C58" s="94" t="s">
        <v>79</v>
      </c>
      <c r="D58" s="94" t="s">
        <v>104</v>
      </c>
      <c r="E58" s="95" t="s">
        <v>108</v>
      </c>
      <c r="F58" s="95" t="s">
        <v>92</v>
      </c>
      <c r="G58" s="96">
        <v>0.02</v>
      </c>
      <c r="H58" s="96">
        <v>2.5</v>
      </c>
      <c r="I58" s="127" t="s">
        <v>93</v>
      </c>
      <c r="J58" s="128">
        <v>2</v>
      </c>
      <c r="K58" s="98">
        <v>14</v>
      </c>
      <c r="L58" s="128">
        <v>2</v>
      </c>
      <c r="M58" s="129">
        <v>140</v>
      </c>
      <c r="N58" s="125">
        <v>20</v>
      </c>
      <c r="O58" s="126"/>
      <c r="P58" s="76" t="s">
        <v>67</v>
      </c>
      <c r="Q58" s="104">
        <v>10</v>
      </c>
      <c r="R58" s="104"/>
    </row>
    <row r="59" spans="1:18" ht="18" customHeight="1" x14ac:dyDescent="0.3">
      <c r="A59" s="97">
        <v>12</v>
      </c>
      <c r="B59" s="146" t="s">
        <v>105</v>
      </c>
      <c r="C59" s="94" t="s">
        <v>79</v>
      </c>
      <c r="D59" s="94" t="s">
        <v>104</v>
      </c>
      <c r="E59" s="95" t="s">
        <v>108</v>
      </c>
      <c r="F59" s="95" t="s">
        <v>92</v>
      </c>
      <c r="G59" s="96">
        <v>0.02</v>
      </c>
      <c r="H59" s="96">
        <v>4</v>
      </c>
      <c r="I59" s="127" t="s">
        <v>93</v>
      </c>
      <c r="J59" s="128">
        <v>2</v>
      </c>
      <c r="K59" s="98">
        <v>14</v>
      </c>
      <c r="L59" s="128">
        <v>4</v>
      </c>
      <c r="M59" s="129">
        <v>448</v>
      </c>
      <c r="N59" s="125">
        <v>20</v>
      </c>
      <c r="O59" s="126"/>
      <c r="P59" s="76" t="s">
        <v>67</v>
      </c>
      <c r="Q59" s="104">
        <v>32</v>
      </c>
      <c r="R59" s="104"/>
    </row>
    <row r="60" spans="1:18" ht="18" customHeight="1" x14ac:dyDescent="0.3">
      <c r="A60" s="97">
        <v>1</v>
      </c>
      <c r="B60" s="146" t="s">
        <v>111</v>
      </c>
      <c r="C60" s="94" t="s">
        <v>80</v>
      </c>
      <c r="D60" s="94" t="s">
        <v>109</v>
      </c>
      <c r="E60" s="95" t="s">
        <v>110</v>
      </c>
      <c r="F60" s="95" t="s">
        <v>92</v>
      </c>
      <c r="G60" s="96">
        <v>0.02</v>
      </c>
      <c r="H60" s="96">
        <v>9.8000000000000007</v>
      </c>
      <c r="I60" s="127" t="s">
        <v>93</v>
      </c>
      <c r="J60" s="128">
        <v>1</v>
      </c>
      <c r="K60" s="98">
        <v>14</v>
      </c>
      <c r="L60" s="128">
        <v>1</v>
      </c>
      <c r="M60" s="129">
        <v>137.20000000000002</v>
      </c>
      <c r="N60" s="125">
        <v>20</v>
      </c>
      <c r="O60" s="99" t="s">
        <v>111</v>
      </c>
      <c r="P60" s="130" t="s">
        <v>69</v>
      </c>
      <c r="Q60" s="104">
        <v>9.8000000000000007</v>
      </c>
      <c r="R60" s="104"/>
    </row>
    <row r="61" spans="1:18" ht="18" customHeight="1" x14ac:dyDescent="0.3">
      <c r="A61" s="97">
        <v>2</v>
      </c>
      <c r="B61" s="146" t="s">
        <v>111</v>
      </c>
      <c r="C61" s="94" t="s">
        <v>80</v>
      </c>
      <c r="D61" s="94" t="s">
        <v>109</v>
      </c>
      <c r="E61" s="95" t="s">
        <v>110</v>
      </c>
      <c r="F61" s="95" t="s">
        <v>92</v>
      </c>
      <c r="G61" s="96">
        <v>0.02</v>
      </c>
      <c r="H61" s="96">
        <v>2.6</v>
      </c>
      <c r="I61" s="127" t="s">
        <v>93</v>
      </c>
      <c r="J61" s="128">
        <v>1</v>
      </c>
      <c r="K61" s="98">
        <v>14</v>
      </c>
      <c r="L61" s="128">
        <v>4</v>
      </c>
      <c r="M61" s="129">
        <v>145.6</v>
      </c>
      <c r="N61" s="125">
        <v>20</v>
      </c>
      <c r="O61" s="99"/>
      <c r="P61" s="130" t="s">
        <v>69</v>
      </c>
      <c r="Q61" s="104">
        <v>10.4</v>
      </c>
      <c r="R61" s="104"/>
    </row>
    <row r="62" spans="1:18" ht="18" customHeight="1" x14ac:dyDescent="0.3">
      <c r="A62" s="97">
        <v>3</v>
      </c>
      <c r="B62" s="146" t="s">
        <v>111</v>
      </c>
      <c r="C62" s="94" t="s">
        <v>80</v>
      </c>
      <c r="D62" s="94" t="s">
        <v>109</v>
      </c>
      <c r="E62" s="95" t="s">
        <v>110</v>
      </c>
      <c r="F62" s="95" t="s">
        <v>92</v>
      </c>
      <c r="G62" s="96">
        <v>0.02</v>
      </c>
      <c r="H62" s="96">
        <v>7.8</v>
      </c>
      <c r="I62" s="127" t="s">
        <v>93</v>
      </c>
      <c r="J62" s="128">
        <v>1</v>
      </c>
      <c r="K62" s="98">
        <v>14</v>
      </c>
      <c r="L62" s="128">
        <v>1</v>
      </c>
      <c r="M62" s="129">
        <v>109.2</v>
      </c>
      <c r="N62" s="125">
        <v>20</v>
      </c>
      <c r="O62" s="126"/>
      <c r="P62" s="130" t="s">
        <v>69</v>
      </c>
      <c r="Q62" s="104">
        <v>7.8</v>
      </c>
      <c r="R62" s="104"/>
    </row>
    <row r="63" spans="1:18" ht="18" customHeight="1" x14ac:dyDescent="0.3">
      <c r="A63" s="97">
        <v>4</v>
      </c>
      <c r="B63" s="146" t="s">
        <v>111</v>
      </c>
      <c r="C63" s="94" t="s">
        <v>80</v>
      </c>
      <c r="D63" s="94" t="s">
        <v>109</v>
      </c>
      <c r="E63" s="95" t="s">
        <v>71</v>
      </c>
      <c r="F63" s="95" t="s">
        <v>92</v>
      </c>
      <c r="G63" s="96">
        <v>0.02</v>
      </c>
      <c r="H63" s="96">
        <v>112.7</v>
      </c>
      <c r="I63" s="127" t="s">
        <v>93</v>
      </c>
      <c r="J63" s="128">
        <v>1</v>
      </c>
      <c r="K63" s="98">
        <v>14</v>
      </c>
      <c r="L63" s="128">
        <v>1</v>
      </c>
      <c r="M63" s="129">
        <v>1577.8</v>
      </c>
      <c r="N63" s="125">
        <v>20</v>
      </c>
      <c r="O63" s="126"/>
      <c r="P63" s="130" t="s">
        <v>69</v>
      </c>
      <c r="Q63" s="104">
        <v>112.7</v>
      </c>
      <c r="R63" s="104"/>
    </row>
    <row r="64" spans="1:18" ht="18" customHeight="1" x14ac:dyDescent="0.3">
      <c r="A64" s="97">
        <v>5</v>
      </c>
      <c r="B64" s="146" t="s">
        <v>111</v>
      </c>
      <c r="C64" s="94" t="s">
        <v>80</v>
      </c>
      <c r="D64" s="94" t="s">
        <v>109</v>
      </c>
      <c r="E64" s="95" t="s">
        <v>71</v>
      </c>
      <c r="F64" s="95" t="s">
        <v>92</v>
      </c>
      <c r="G64" s="96">
        <v>0.02</v>
      </c>
      <c r="H64" s="96">
        <v>3.2</v>
      </c>
      <c r="I64" s="127" t="s">
        <v>93</v>
      </c>
      <c r="J64" s="128">
        <v>1</v>
      </c>
      <c r="K64" s="98">
        <v>14</v>
      </c>
      <c r="L64" s="128">
        <v>3</v>
      </c>
      <c r="M64" s="129">
        <v>134.4</v>
      </c>
      <c r="N64" s="125">
        <v>20</v>
      </c>
      <c r="O64" s="126"/>
      <c r="P64" s="130" t="s">
        <v>69</v>
      </c>
      <c r="Q64" s="104">
        <v>9.6000000000000014</v>
      </c>
      <c r="R64" s="104"/>
    </row>
    <row r="65" spans="1:18" ht="18" customHeight="1" x14ac:dyDescent="0.3">
      <c r="A65" s="97">
        <v>1</v>
      </c>
      <c r="B65" s="146" t="s">
        <v>113</v>
      </c>
      <c r="C65" s="94" t="s">
        <v>70</v>
      </c>
      <c r="D65" s="94" t="s">
        <v>112</v>
      </c>
      <c r="E65" s="95" t="s">
        <v>110</v>
      </c>
      <c r="F65" s="95" t="s">
        <v>92</v>
      </c>
      <c r="G65" s="96">
        <v>0.02</v>
      </c>
      <c r="H65" s="96">
        <v>9.8000000000000007</v>
      </c>
      <c r="I65" s="127" t="s">
        <v>93</v>
      </c>
      <c r="J65" s="128">
        <v>1</v>
      </c>
      <c r="K65" s="98">
        <v>14</v>
      </c>
      <c r="L65" s="128">
        <v>1</v>
      </c>
      <c r="M65" s="129">
        <v>137.20000000000002</v>
      </c>
      <c r="N65" s="125">
        <v>20</v>
      </c>
      <c r="O65" s="99" t="s">
        <v>113</v>
      </c>
      <c r="P65" s="130" t="s">
        <v>69</v>
      </c>
      <c r="Q65" s="104">
        <v>9.8000000000000007</v>
      </c>
      <c r="R65" s="104"/>
    </row>
    <row r="66" spans="1:18" ht="18" customHeight="1" x14ac:dyDescent="0.3">
      <c r="A66" s="97">
        <v>2</v>
      </c>
      <c r="B66" s="146" t="s">
        <v>113</v>
      </c>
      <c r="C66" s="94" t="s">
        <v>70</v>
      </c>
      <c r="D66" s="94" t="s">
        <v>112</v>
      </c>
      <c r="E66" s="95" t="s">
        <v>110</v>
      </c>
      <c r="F66" s="95" t="s">
        <v>92</v>
      </c>
      <c r="G66" s="96">
        <v>0.02</v>
      </c>
      <c r="H66" s="96">
        <v>2.6</v>
      </c>
      <c r="I66" s="127" t="s">
        <v>93</v>
      </c>
      <c r="J66" s="128">
        <v>1</v>
      </c>
      <c r="K66" s="98">
        <v>14</v>
      </c>
      <c r="L66" s="128">
        <v>4</v>
      </c>
      <c r="M66" s="129">
        <v>145.6</v>
      </c>
      <c r="N66" s="125">
        <v>20</v>
      </c>
      <c r="O66" s="99"/>
      <c r="P66" s="130" t="s">
        <v>69</v>
      </c>
      <c r="Q66" s="104">
        <v>10.4</v>
      </c>
      <c r="R66" s="104"/>
    </row>
    <row r="67" spans="1:18" ht="18" customHeight="1" x14ac:dyDescent="0.3">
      <c r="A67" s="97">
        <v>3</v>
      </c>
      <c r="B67" s="146" t="s">
        <v>113</v>
      </c>
      <c r="C67" s="94" t="s">
        <v>70</v>
      </c>
      <c r="D67" s="94" t="s">
        <v>112</v>
      </c>
      <c r="E67" s="95" t="s">
        <v>71</v>
      </c>
      <c r="F67" s="95" t="s">
        <v>92</v>
      </c>
      <c r="G67" s="96">
        <v>0.02</v>
      </c>
      <c r="H67" s="96">
        <v>127.5</v>
      </c>
      <c r="I67" s="127" t="s">
        <v>93</v>
      </c>
      <c r="J67" s="128">
        <v>1</v>
      </c>
      <c r="K67" s="98">
        <v>14</v>
      </c>
      <c r="L67" s="128">
        <v>1</v>
      </c>
      <c r="M67" s="129">
        <v>1785</v>
      </c>
      <c r="N67" s="125">
        <v>20</v>
      </c>
      <c r="O67" s="126"/>
      <c r="P67" s="130" t="s">
        <v>69</v>
      </c>
      <c r="Q67" s="104">
        <v>127.5</v>
      </c>
      <c r="R67" s="104"/>
    </row>
    <row r="68" spans="1:18" ht="18" customHeight="1" x14ac:dyDescent="0.3">
      <c r="A68" s="97">
        <v>4</v>
      </c>
      <c r="B68" s="146" t="s">
        <v>113</v>
      </c>
      <c r="C68" s="94" t="s">
        <v>70</v>
      </c>
      <c r="D68" s="94" t="s">
        <v>112</v>
      </c>
      <c r="E68" s="95" t="s">
        <v>71</v>
      </c>
      <c r="F68" s="95" t="s">
        <v>92</v>
      </c>
      <c r="G68" s="96">
        <v>0.02</v>
      </c>
      <c r="H68" s="96">
        <v>3.2</v>
      </c>
      <c r="I68" s="127" t="s">
        <v>93</v>
      </c>
      <c r="J68" s="128">
        <v>1</v>
      </c>
      <c r="K68" s="98">
        <v>14</v>
      </c>
      <c r="L68" s="128">
        <v>6</v>
      </c>
      <c r="M68" s="129">
        <v>268.8</v>
      </c>
      <c r="N68" s="125">
        <v>20</v>
      </c>
      <c r="O68" s="126"/>
      <c r="P68" s="130" t="s">
        <v>69</v>
      </c>
      <c r="Q68" s="104">
        <v>19.200000000000003</v>
      </c>
      <c r="R68" s="104"/>
    </row>
    <row r="69" spans="1:18" ht="18" customHeight="1" x14ac:dyDescent="0.3">
      <c r="A69" s="97">
        <v>1</v>
      </c>
      <c r="B69" s="146" t="s">
        <v>115</v>
      </c>
      <c r="C69" s="94" t="s">
        <v>72</v>
      </c>
      <c r="D69" s="94" t="s">
        <v>114</v>
      </c>
      <c r="E69" s="95" t="s">
        <v>110</v>
      </c>
      <c r="F69" s="95" t="s">
        <v>92</v>
      </c>
      <c r="G69" s="96">
        <v>0.02</v>
      </c>
      <c r="H69" s="96">
        <v>9.8000000000000007</v>
      </c>
      <c r="I69" s="127" t="s">
        <v>93</v>
      </c>
      <c r="J69" s="128">
        <v>1</v>
      </c>
      <c r="K69" s="98">
        <v>14</v>
      </c>
      <c r="L69" s="128">
        <v>1</v>
      </c>
      <c r="M69" s="129">
        <v>137.20000000000002</v>
      </c>
      <c r="N69" s="125">
        <v>20</v>
      </c>
      <c r="O69" s="99" t="s">
        <v>115</v>
      </c>
      <c r="P69" s="130" t="s">
        <v>69</v>
      </c>
      <c r="Q69" s="104">
        <v>9.8000000000000007</v>
      </c>
      <c r="R69" s="104"/>
    </row>
    <row r="70" spans="1:18" ht="18" customHeight="1" x14ac:dyDescent="0.3">
      <c r="A70" s="97">
        <v>2</v>
      </c>
      <c r="B70" s="146" t="s">
        <v>115</v>
      </c>
      <c r="C70" s="94" t="s">
        <v>72</v>
      </c>
      <c r="D70" s="94" t="s">
        <v>114</v>
      </c>
      <c r="E70" s="95" t="s">
        <v>110</v>
      </c>
      <c r="F70" s="95" t="s">
        <v>92</v>
      </c>
      <c r="G70" s="96">
        <v>0.02</v>
      </c>
      <c r="H70" s="96">
        <v>2.6</v>
      </c>
      <c r="I70" s="127" t="s">
        <v>93</v>
      </c>
      <c r="J70" s="128">
        <v>1</v>
      </c>
      <c r="K70" s="98">
        <v>14</v>
      </c>
      <c r="L70" s="128">
        <v>4</v>
      </c>
      <c r="M70" s="129">
        <v>145.6</v>
      </c>
      <c r="N70" s="125">
        <v>20</v>
      </c>
      <c r="O70" s="99"/>
      <c r="P70" s="130" t="s">
        <v>69</v>
      </c>
      <c r="Q70" s="104">
        <v>10.4</v>
      </c>
      <c r="R70" s="104"/>
    </row>
    <row r="71" spans="1:18" ht="18" customHeight="1" x14ac:dyDescent="0.3">
      <c r="A71" s="97">
        <v>3</v>
      </c>
      <c r="B71" s="146" t="s">
        <v>115</v>
      </c>
      <c r="C71" s="94" t="s">
        <v>72</v>
      </c>
      <c r="D71" s="94" t="s">
        <v>114</v>
      </c>
      <c r="E71" s="95" t="s">
        <v>71</v>
      </c>
      <c r="F71" s="95" t="s">
        <v>92</v>
      </c>
      <c r="G71" s="96">
        <v>0.02</v>
      </c>
      <c r="H71" s="96">
        <v>7.8</v>
      </c>
      <c r="I71" s="127" t="s">
        <v>93</v>
      </c>
      <c r="J71" s="128">
        <v>1</v>
      </c>
      <c r="K71" s="98">
        <v>14</v>
      </c>
      <c r="L71" s="128">
        <v>1</v>
      </c>
      <c r="M71" s="129">
        <v>109.2</v>
      </c>
      <c r="N71" s="125">
        <v>20</v>
      </c>
      <c r="O71" s="126"/>
      <c r="P71" s="130" t="s">
        <v>69</v>
      </c>
      <c r="Q71" s="104">
        <v>7.8</v>
      </c>
      <c r="R71" s="104"/>
    </row>
    <row r="72" spans="1:18" ht="18" customHeight="1" x14ac:dyDescent="0.3">
      <c r="A72" s="97">
        <v>4</v>
      </c>
      <c r="B72" s="146" t="s">
        <v>115</v>
      </c>
      <c r="C72" s="94" t="s">
        <v>72</v>
      </c>
      <c r="D72" s="94" t="s">
        <v>114</v>
      </c>
      <c r="E72" s="95" t="s">
        <v>71</v>
      </c>
      <c r="F72" s="95" t="s">
        <v>92</v>
      </c>
      <c r="G72" s="96">
        <v>0.02</v>
      </c>
      <c r="H72" s="96">
        <v>139</v>
      </c>
      <c r="I72" s="127" t="s">
        <v>93</v>
      </c>
      <c r="J72" s="128">
        <v>1</v>
      </c>
      <c r="K72" s="98">
        <v>14</v>
      </c>
      <c r="L72" s="128">
        <v>1</v>
      </c>
      <c r="M72" s="129">
        <v>1946</v>
      </c>
      <c r="N72" s="125">
        <v>20</v>
      </c>
      <c r="O72" s="126"/>
      <c r="P72" s="130" t="s">
        <v>69</v>
      </c>
      <c r="Q72" s="104">
        <v>139</v>
      </c>
      <c r="R72" s="104"/>
    </row>
    <row r="73" spans="1:18" ht="18" customHeight="1" x14ac:dyDescent="0.3">
      <c r="K73" s="82"/>
      <c r="L73" s="86"/>
    </row>
    <row r="74" spans="1:18" ht="18" customHeight="1" x14ac:dyDescent="0.3">
      <c r="K74" s="82" t="s">
        <v>119</v>
      </c>
      <c r="L74" s="86"/>
      <c r="M74" s="108" t="e">
        <f>Contract!#REF!</f>
        <v>#REF!</v>
      </c>
    </row>
    <row r="75" spans="1:18" ht="18" customHeight="1" x14ac:dyDescent="0.3">
      <c r="A75" s="97">
        <v>1</v>
      </c>
      <c r="B75" s="146" t="s">
        <v>122</v>
      </c>
      <c r="C75" s="94" t="s">
        <v>120</v>
      </c>
      <c r="D75" s="94" t="s">
        <v>121</v>
      </c>
      <c r="E75" s="95" t="s">
        <v>71</v>
      </c>
      <c r="F75" s="95" t="s">
        <v>92</v>
      </c>
      <c r="G75" s="96">
        <v>0.02</v>
      </c>
      <c r="H75" s="96">
        <v>55.7</v>
      </c>
      <c r="I75" s="127" t="s">
        <v>93</v>
      </c>
      <c r="J75" s="128">
        <v>1</v>
      </c>
      <c r="K75" s="98">
        <v>14</v>
      </c>
      <c r="L75" s="128">
        <v>1</v>
      </c>
      <c r="M75" s="129">
        <v>779.80000000000007</v>
      </c>
      <c r="N75" s="125">
        <v>20</v>
      </c>
      <c r="O75" s="99" t="s">
        <v>122</v>
      </c>
      <c r="P75" s="76" t="s">
        <v>69</v>
      </c>
      <c r="Q75" s="104">
        <v>55.7</v>
      </c>
      <c r="R75" s="104"/>
    </row>
    <row r="76" spans="1:18" ht="18" customHeight="1" x14ac:dyDescent="0.3">
      <c r="A76" s="97">
        <v>2</v>
      </c>
      <c r="B76" s="146" t="s">
        <v>122</v>
      </c>
      <c r="C76" s="94" t="s">
        <v>120</v>
      </c>
      <c r="D76" s="94" t="s">
        <v>121</v>
      </c>
      <c r="E76" s="95" t="s">
        <v>71</v>
      </c>
      <c r="F76" s="95" t="s">
        <v>123</v>
      </c>
      <c r="G76" s="96">
        <v>0.02</v>
      </c>
      <c r="H76" s="96">
        <v>3.3</v>
      </c>
      <c r="I76" s="127" t="s">
        <v>93</v>
      </c>
      <c r="J76" s="128">
        <v>1</v>
      </c>
      <c r="K76" s="98">
        <v>14</v>
      </c>
      <c r="L76" s="128">
        <v>2</v>
      </c>
      <c r="M76" s="129">
        <v>92.399999999999991</v>
      </c>
      <c r="N76" s="125">
        <v>20</v>
      </c>
      <c r="O76" s="99" t="s">
        <v>122</v>
      </c>
      <c r="P76" s="76" t="s">
        <v>69</v>
      </c>
      <c r="Q76" s="104">
        <v>6.6</v>
      </c>
      <c r="R76" s="104"/>
    </row>
    <row r="77" spans="1:18" ht="18" customHeight="1" x14ac:dyDescent="0.3">
      <c r="A77" s="97">
        <v>1</v>
      </c>
      <c r="B77" s="146" t="s">
        <v>126</v>
      </c>
      <c r="C77" s="94" t="s">
        <v>124</v>
      </c>
      <c r="D77" s="94" t="s">
        <v>125</v>
      </c>
      <c r="E77" s="95" t="s">
        <v>71</v>
      </c>
      <c r="F77" s="95" t="s">
        <v>92</v>
      </c>
      <c r="G77" s="96">
        <v>0.02</v>
      </c>
      <c r="H77" s="96">
        <v>122</v>
      </c>
      <c r="I77" s="127" t="s">
        <v>93</v>
      </c>
      <c r="J77" s="128">
        <v>1</v>
      </c>
      <c r="K77" s="98">
        <v>14</v>
      </c>
      <c r="L77" s="128">
        <v>1</v>
      </c>
      <c r="M77" s="129">
        <v>1708</v>
      </c>
      <c r="N77" s="125">
        <v>20</v>
      </c>
      <c r="O77" s="99" t="s">
        <v>126</v>
      </c>
      <c r="P77" s="76" t="s">
        <v>69</v>
      </c>
      <c r="Q77" s="104">
        <v>122</v>
      </c>
      <c r="R77" s="104"/>
    </row>
    <row r="78" spans="1:18" ht="18" customHeight="1" x14ac:dyDescent="0.3">
      <c r="A78" s="97">
        <v>2</v>
      </c>
      <c r="B78" s="146" t="s">
        <v>126</v>
      </c>
      <c r="C78" s="94" t="s">
        <v>124</v>
      </c>
      <c r="D78" s="94" t="s">
        <v>125</v>
      </c>
      <c r="E78" s="95" t="s">
        <v>71</v>
      </c>
      <c r="F78" s="95" t="s">
        <v>123</v>
      </c>
      <c r="G78" s="96">
        <v>0.02</v>
      </c>
      <c r="H78" s="96">
        <v>3.5</v>
      </c>
      <c r="I78" s="127" t="s">
        <v>93</v>
      </c>
      <c r="J78" s="128">
        <v>1</v>
      </c>
      <c r="K78" s="98">
        <v>14</v>
      </c>
      <c r="L78" s="128">
        <v>6</v>
      </c>
      <c r="M78" s="129">
        <v>294</v>
      </c>
      <c r="N78" s="125">
        <v>20</v>
      </c>
      <c r="O78" s="99" t="s">
        <v>126</v>
      </c>
      <c r="P78" s="76" t="s">
        <v>69</v>
      </c>
      <c r="Q78" s="104">
        <v>21</v>
      </c>
      <c r="R78" s="104"/>
    </row>
    <row r="79" spans="1:18" ht="18" customHeight="1" x14ac:dyDescent="0.3">
      <c r="A79" s="97">
        <v>3</v>
      </c>
      <c r="B79" s="146" t="s">
        <v>126</v>
      </c>
      <c r="C79" s="94" t="s">
        <v>124</v>
      </c>
      <c r="D79" s="94" t="s">
        <v>125</v>
      </c>
      <c r="E79" s="95" t="s">
        <v>71</v>
      </c>
      <c r="F79" s="95" t="s">
        <v>92</v>
      </c>
      <c r="G79" s="96">
        <v>0.02</v>
      </c>
      <c r="H79" s="96">
        <v>7</v>
      </c>
      <c r="I79" s="127" t="s">
        <v>93</v>
      </c>
      <c r="J79" s="128">
        <v>1</v>
      </c>
      <c r="K79" s="98">
        <v>14</v>
      </c>
      <c r="L79" s="128">
        <v>1</v>
      </c>
      <c r="M79" s="129">
        <v>98</v>
      </c>
      <c r="N79" s="125">
        <v>20</v>
      </c>
      <c r="O79" s="99" t="s">
        <v>126</v>
      </c>
      <c r="P79" s="76" t="s">
        <v>69</v>
      </c>
      <c r="Q79" s="104">
        <v>7</v>
      </c>
      <c r="R79" s="104"/>
    </row>
    <row r="80" spans="1:18" ht="18" customHeight="1" x14ac:dyDescent="0.3">
      <c r="A80" s="97">
        <v>4</v>
      </c>
      <c r="B80" s="146" t="s">
        <v>126</v>
      </c>
      <c r="C80" s="94" t="s">
        <v>124</v>
      </c>
      <c r="D80" s="94" t="s">
        <v>125</v>
      </c>
      <c r="E80" s="95" t="s">
        <v>71</v>
      </c>
      <c r="F80" s="95" t="s">
        <v>123</v>
      </c>
      <c r="G80" s="96">
        <v>0.02</v>
      </c>
      <c r="H80" s="96">
        <v>2.5</v>
      </c>
      <c r="I80" s="127" t="s">
        <v>93</v>
      </c>
      <c r="J80" s="128">
        <v>1</v>
      </c>
      <c r="K80" s="98">
        <v>14</v>
      </c>
      <c r="L80" s="128">
        <v>4</v>
      </c>
      <c r="M80" s="129">
        <v>140</v>
      </c>
      <c r="N80" s="125">
        <v>20</v>
      </c>
      <c r="O80" s="99" t="s">
        <v>126</v>
      </c>
      <c r="P80" s="76" t="s">
        <v>69</v>
      </c>
      <c r="Q80" s="104">
        <v>10</v>
      </c>
      <c r="R80" s="104"/>
    </row>
    <row r="83" spans="1:18" ht="18" customHeight="1" x14ac:dyDescent="0.3">
      <c r="A83" s="97">
        <v>1</v>
      </c>
      <c r="B83" s="146" t="s">
        <v>128</v>
      </c>
      <c r="C83" s="94" t="s">
        <v>129</v>
      </c>
      <c r="D83" s="94" t="s">
        <v>130</v>
      </c>
      <c r="E83" s="95" t="s">
        <v>131</v>
      </c>
      <c r="F83" s="95" t="s">
        <v>92</v>
      </c>
      <c r="G83" s="96">
        <v>0.02</v>
      </c>
      <c r="H83" s="96">
        <v>10.3</v>
      </c>
      <c r="I83" s="127" t="s">
        <v>93</v>
      </c>
      <c r="J83" s="128">
        <v>2</v>
      </c>
      <c r="K83" s="98">
        <v>14</v>
      </c>
      <c r="L83" s="128">
        <v>1</v>
      </c>
      <c r="M83" s="129">
        <v>288.40000000000003</v>
      </c>
      <c r="N83" s="125">
        <v>20</v>
      </c>
      <c r="O83" s="99" t="s">
        <v>128</v>
      </c>
      <c r="P83" s="76" t="s">
        <v>69</v>
      </c>
      <c r="Q83" s="104">
        <v>20.6</v>
      </c>
      <c r="R83" s="104"/>
    </row>
    <row r="84" spans="1:18" ht="18" customHeight="1" x14ac:dyDescent="0.3">
      <c r="A84" s="97">
        <v>2</v>
      </c>
      <c r="B84" s="146" t="s">
        <v>128</v>
      </c>
      <c r="C84" s="94" t="s">
        <v>129</v>
      </c>
      <c r="D84" s="94" t="s">
        <v>130</v>
      </c>
      <c r="E84" s="95" t="s">
        <v>131</v>
      </c>
      <c r="F84" s="95" t="s">
        <v>92</v>
      </c>
      <c r="G84" s="96">
        <v>0.02</v>
      </c>
      <c r="H84" s="96">
        <v>8.15</v>
      </c>
      <c r="I84" s="127" t="s">
        <v>93</v>
      </c>
      <c r="J84" s="128">
        <v>2</v>
      </c>
      <c r="K84" s="98">
        <v>14</v>
      </c>
      <c r="L84" s="128">
        <v>1</v>
      </c>
      <c r="M84" s="129">
        <v>228.20000000000002</v>
      </c>
      <c r="N84" s="125">
        <v>20</v>
      </c>
      <c r="O84" s="99"/>
      <c r="P84" s="76" t="s">
        <v>69</v>
      </c>
      <c r="Q84" s="104">
        <v>16.3</v>
      </c>
      <c r="R84" s="104"/>
    </row>
    <row r="85" spans="1:18" ht="18" customHeight="1" x14ac:dyDescent="0.3">
      <c r="A85" s="97">
        <v>3</v>
      </c>
      <c r="B85" s="146" t="s">
        <v>128</v>
      </c>
      <c r="C85" s="94" t="s">
        <v>129</v>
      </c>
      <c r="D85" s="94" t="s">
        <v>130</v>
      </c>
      <c r="E85" s="95" t="s">
        <v>131</v>
      </c>
      <c r="F85" s="95" t="s">
        <v>123</v>
      </c>
      <c r="G85" s="96">
        <v>0.02</v>
      </c>
      <c r="H85" s="96">
        <v>2.5499999999999998</v>
      </c>
      <c r="I85" s="127" t="s">
        <v>93</v>
      </c>
      <c r="J85" s="128">
        <v>1</v>
      </c>
      <c r="K85" s="98">
        <v>14</v>
      </c>
      <c r="L85" s="128">
        <v>1</v>
      </c>
      <c r="M85" s="129">
        <v>35.699999999999996</v>
      </c>
      <c r="N85" s="125">
        <v>20</v>
      </c>
      <c r="O85" s="99"/>
      <c r="P85" s="76" t="s">
        <v>69</v>
      </c>
      <c r="Q85" s="104">
        <v>2.5499999999999998</v>
      </c>
      <c r="R85" s="104"/>
    </row>
    <row r="86" spans="1:18" ht="18" customHeight="1" x14ac:dyDescent="0.3">
      <c r="A86" s="97">
        <v>1</v>
      </c>
      <c r="B86" s="146" t="s">
        <v>132</v>
      </c>
      <c r="C86" s="94" t="s">
        <v>133</v>
      </c>
      <c r="D86" s="94" t="s">
        <v>134</v>
      </c>
      <c r="E86" s="95" t="s">
        <v>135</v>
      </c>
      <c r="F86" s="95" t="s">
        <v>136</v>
      </c>
      <c r="G86" s="96">
        <v>0.02</v>
      </c>
      <c r="H86" s="96">
        <v>19.7</v>
      </c>
      <c r="I86" s="127" t="s">
        <v>93</v>
      </c>
      <c r="J86" s="128">
        <v>1</v>
      </c>
      <c r="K86" s="98">
        <v>14</v>
      </c>
      <c r="L86" s="128">
        <v>1</v>
      </c>
      <c r="M86" s="129">
        <v>275.8</v>
      </c>
      <c r="N86" s="125">
        <v>20</v>
      </c>
      <c r="O86" s="99" t="s">
        <v>132</v>
      </c>
      <c r="P86" s="76" t="s">
        <v>69</v>
      </c>
      <c r="Q86" s="104">
        <v>19.7</v>
      </c>
      <c r="R86" s="104"/>
    </row>
    <row r="87" spans="1:18" ht="18" customHeight="1" x14ac:dyDescent="0.3">
      <c r="A87" s="97">
        <v>2</v>
      </c>
      <c r="B87" s="146" t="s">
        <v>132</v>
      </c>
      <c r="C87" s="94" t="s">
        <v>133</v>
      </c>
      <c r="D87" s="94" t="s">
        <v>134</v>
      </c>
      <c r="E87" s="95" t="s">
        <v>135</v>
      </c>
      <c r="F87" s="95" t="s">
        <v>123</v>
      </c>
      <c r="G87" s="96">
        <v>0.02</v>
      </c>
      <c r="H87" s="96">
        <v>8</v>
      </c>
      <c r="I87" s="127" t="s">
        <v>93</v>
      </c>
      <c r="J87" s="128">
        <v>1</v>
      </c>
      <c r="K87" s="98">
        <v>14</v>
      </c>
      <c r="L87" s="128">
        <v>2</v>
      </c>
      <c r="M87" s="129">
        <v>224</v>
      </c>
      <c r="N87" s="125">
        <v>20</v>
      </c>
      <c r="O87" s="99"/>
      <c r="P87" s="76" t="s">
        <v>69</v>
      </c>
      <c r="Q87" s="104">
        <v>16</v>
      </c>
      <c r="R87" s="104"/>
    </row>
    <row r="88" spans="1:18" ht="18" customHeight="1" x14ac:dyDescent="0.3">
      <c r="A88" s="97">
        <v>3</v>
      </c>
      <c r="B88" s="146" t="s">
        <v>132</v>
      </c>
      <c r="C88" s="94" t="s">
        <v>133</v>
      </c>
      <c r="D88" s="94" t="s">
        <v>134</v>
      </c>
      <c r="E88" s="95" t="s">
        <v>135</v>
      </c>
      <c r="F88" s="95" t="s">
        <v>136</v>
      </c>
      <c r="G88" s="96">
        <v>0.02</v>
      </c>
      <c r="H88" s="96">
        <v>10.5</v>
      </c>
      <c r="I88" s="127" t="s">
        <v>93</v>
      </c>
      <c r="J88" s="128">
        <v>1</v>
      </c>
      <c r="K88" s="98">
        <v>14</v>
      </c>
      <c r="L88" s="128">
        <v>1</v>
      </c>
      <c r="M88" s="129">
        <v>147</v>
      </c>
      <c r="N88" s="125">
        <v>20</v>
      </c>
      <c r="O88" s="99"/>
      <c r="P88" s="76" t="s">
        <v>69</v>
      </c>
      <c r="Q88" s="104">
        <v>10.5</v>
      </c>
      <c r="R88" s="104"/>
    </row>
    <row r="89" spans="1:18" ht="18" customHeight="1" x14ac:dyDescent="0.3">
      <c r="A89" s="97">
        <v>4</v>
      </c>
      <c r="B89" s="146" t="s">
        <v>132</v>
      </c>
      <c r="C89" s="94" t="s">
        <v>133</v>
      </c>
      <c r="D89" s="94" t="s">
        <v>134</v>
      </c>
      <c r="E89" s="95" t="s">
        <v>135</v>
      </c>
      <c r="F89" s="95" t="s">
        <v>136</v>
      </c>
      <c r="G89" s="96">
        <v>0.02</v>
      </c>
      <c r="H89" s="96">
        <v>17</v>
      </c>
      <c r="I89" s="127" t="s">
        <v>93</v>
      </c>
      <c r="J89" s="128">
        <v>1</v>
      </c>
      <c r="K89" s="98">
        <v>14</v>
      </c>
      <c r="L89" s="128">
        <v>1</v>
      </c>
      <c r="M89" s="129">
        <v>238</v>
      </c>
      <c r="N89" s="125">
        <v>20</v>
      </c>
      <c r="O89" s="99"/>
      <c r="P89" s="76" t="s">
        <v>69</v>
      </c>
      <c r="Q89" s="104">
        <v>17</v>
      </c>
      <c r="R89" s="104"/>
    </row>
    <row r="90" spans="1:18" ht="18" customHeight="1" x14ac:dyDescent="0.3">
      <c r="A90" s="97">
        <v>5</v>
      </c>
      <c r="B90" s="146" t="s">
        <v>132</v>
      </c>
      <c r="C90" s="94" t="s">
        <v>133</v>
      </c>
      <c r="D90" s="94" t="s">
        <v>134</v>
      </c>
      <c r="E90" s="95" t="s">
        <v>137</v>
      </c>
      <c r="F90" s="95" t="s">
        <v>136</v>
      </c>
      <c r="G90" s="96">
        <v>0.02</v>
      </c>
      <c r="H90" s="96">
        <v>16.8</v>
      </c>
      <c r="I90" s="127" t="s">
        <v>93</v>
      </c>
      <c r="J90" s="128">
        <v>2</v>
      </c>
      <c r="K90" s="98">
        <v>14</v>
      </c>
      <c r="L90" s="128">
        <v>1</v>
      </c>
      <c r="M90" s="129">
        <v>470.40000000000003</v>
      </c>
      <c r="N90" s="125">
        <v>20</v>
      </c>
      <c r="O90" s="99"/>
      <c r="P90" s="76" t="s">
        <v>69</v>
      </c>
      <c r="Q90" s="104">
        <v>33.6</v>
      </c>
      <c r="R90" s="104"/>
    </row>
    <row r="91" spans="1:18" ht="18" customHeight="1" x14ac:dyDescent="0.3">
      <c r="A91" s="97">
        <v>6</v>
      </c>
      <c r="B91" s="146" t="s">
        <v>132</v>
      </c>
      <c r="C91" s="94" t="s">
        <v>133</v>
      </c>
      <c r="D91" s="94" t="s">
        <v>134</v>
      </c>
      <c r="E91" s="95" t="s">
        <v>137</v>
      </c>
      <c r="F91" s="95" t="s">
        <v>123</v>
      </c>
      <c r="G91" s="96">
        <v>0.02</v>
      </c>
      <c r="H91" s="96">
        <v>3.5</v>
      </c>
      <c r="I91" s="127" t="s">
        <v>93</v>
      </c>
      <c r="J91" s="128">
        <v>2</v>
      </c>
      <c r="K91" s="98">
        <v>14</v>
      </c>
      <c r="L91" s="128">
        <v>4</v>
      </c>
      <c r="M91" s="129">
        <v>392</v>
      </c>
      <c r="N91" s="125">
        <v>20</v>
      </c>
      <c r="O91" s="99"/>
      <c r="P91" s="76" t="s">
        <v>69</v>
      </c>
      <c r="Q91" s="104">
        <v>28</v>
      </c>
      <c r="R91" s="104"/>
    </row>
    <row r="92" spans="1:18" ht="18" customHeight="1" x14ac:dyDescent="0.3">
      <c r="A92" s="97">
        <v>7</v>
      </c>
      <c r="B92" s="146" t="s">
        <v>132</v>
      </c>
      <c r="C92" s="94" t="s">
        <v>133</v>
      </c>
      <c r="D92" s="94" t="s">
        <v>134</v>
      </c>
      <c r="E92" s="95" t="s">
        <v>137</v>
      </c>
      <c r="F92" s="95" t="s">
        <v>136</v>
      </c>
      <c r="G92" s="96">
        <v>0.02</v>
      </c>
      <c r="H92" s="96">
        <v>35.200000000000003</v>
      </c>
      <c r="I92" s="127" t="s">
        <v>93</v>
      </c>
      <c r="J92" s="128">
        <v>1</v>
      </c>
      <c r="K92" s="98">
        <v>14</v>
      </c>
      <c r="L92" s="128">
        <v>1</v>
      </c>
      <c r="M92" s="129">
        <v>492.80000000000007</v>
      </c>
      <c r="N92" s="125">
        <v>20</v>
      </c>
      <c r="O92" s="99"/>
      <c r="P92" s="76" t="s">
        <v>69</v>
      </c>
      <c r="Q92" s="104">
        <v>35.200000000000003</v>
      </c>
      <c r="R92" s="104"/>
    </row>
    <row r="93" spans="1:18" ht="18" customHeight="1" x14ac:dyDescent="0.3">
      <c r="A93" s="97">
        <v>8</v>
      </c>
      <c r="B93" s="146" t="s">
        <v>132</v>
      </c>
      <c r="C93" s="94" t="s">
        <v>133</v>
      </c>
      <c r="D93" s="94" t="s">
        <v>134</v>
      </c>
      <c r="E93" s="95" t="s">
        <v>137</v>
      </c>
      <c r="F93" s="95" t="s">
        <v>123</v>
      </c>
      <c r="G93" s="96">
        <v>0.02</v>
      </c>
      <c r="H93" s="96">
        <v>3.6</v>
      </c>
      <c r="I93" s="127" t="s">
        <v>93</v>
      </c>
      <c r="J93" s="128">
        <v>1</v>
      </c>
      <c r="K93" s="98">
        <v>14</v>
      </c>
      <c r="L93" s="128">
        <v>6</v>
      </c>
      <c r="M93" s="129">
        <v>302.39999999999998</v>
      </c>
      <c r="N93" s="125">
        <v>20</v>
      </c>
      <c r="O93" s="99"/>
      <c r="P93" s="76" t="s">
        <v>69</v>
      </c>
      <c r="Q93" s="104">
        <v>21.6</v>
      </c>
      <c r="R93" s="104"/>
    </row>
    <row r="94" spans="1:18" ht="18" customHeight="1" x14ac:dyDescent="0.3">
      <c r="A94" s="97">
        <v>1</v>
      </c>
      <c r="B94" s="146" t="s">
        <v>138</v>
      </c>
      <c r="C94" s="94" t="s">
        <v>139</v>
      </c>
      <c r="D94" s="94" t="s">
        <v>140</v>
      </c>
      <c r="E94" s="95" t="s">
        <v>141</v>
      </c>
      <c r="F94" s="95" t="s">
        <v>136</v>
      </c>
      <c r="G94" s="96">
        <v>0.02</v>
      </c>
      <c r="H94" s="96">
        <v>95</v>
      </c>
      <c r="I94" s="127" t="s">
        <v>93</v>
      </c>
      <c r="J94" s="128">
        <v>1</v>
      </c>
      <c r="K94" s="98">
        <v>14</v>
      </c>
      <c r="L94" s="128">
        <v>1</v>
      </c>
      <c r="M94" s="129">
        <v>1330</v>
      </c>
      <c r="N94" s="125">
        <v>20</v>
      </c>
      <c r="O94" s="99" t="s">
        <v>138</v>
      </c>
      <c r="P94" s="76" t="s">
        <v>69</v>
      </c>
      <c r="Q94" s="104">
        <v>95</v>
      </c>
      <c r="R94" s="104"/>
    </row>
    <row r="95" spans="1:18" ht="18" customHeight="1" x14ac:dyDescent="0.3">
      <c r="A95" s="97">
        <v>2</v>
      </c>
      <c r="B95" s="146" t="s">
        <v>138</v>
      </c>
      <c r="C95" s="94" t="s">
        <v>139</v>
      </c>
      <c r="D95" s="94" t="s">
        <v>140</v>
      </c>
      <c r="E95" s="95" t="s">
        <v>141</v>
      </c>
      <c r="F95" s="95" t="s">
        <v>123</v>
      </c>
      <c r="G95" s="96">
        <v>0.02</v>
      </c>
      <c r="H95" s="96">
        <v>4</v>
      </c>
      <c r="I95" s="127" t="s">
        <v>93</v>
      </c>
      <c r="J95" s="128">
        <v>1</v>
      </c>
      <c r="K95" s="98">
        <v>14</v>
      </c>
      <c r="L95" s="128">
        <v>5</v>
      </c>
      <c r="M95" s="129">
        <v>280</v>
      </c>
      <c r="N95" s="125">
        <v>20</v>
      </c>
      <c r="P95" s="76" t="s">
        <v>69</v>
      </c>
      <c r="Q95" s="104">
        <v>20</v>
      </c>
      <c r="R95" s="104"/>
    </row>
    <row r="96" spans="1:18" ht="18" customHeight="1" x14ac:dyDescent="0.3">
      <c r="A96" s="97">
        <v>3</v>
      </c>
      <c r="B96" s="146" t="s">
        <v>138</v>
      </c>
      <c r="C96" s="94" t="s">
        <v>139</v>
      </c>
      <c r="D96" s="94" t="s">
        <v>140</v>
      </c>
      <c r="E96" s="95" t="s">
        <v>141</v>
      </c>
      <c r="F96" s="95" t="s">
        <v>123</v>
      </c>
      <c r="G96" s="96">
        <v>0.02</v>
      </c>
      <c r="H96" s="96">
        <v>8</v>
      </c>
      <c r="I96" s="127" t="s">
        <v>93</v>
      </c>
      <c r="J96" s="128">
        <v>1</v>
      </c>
      <c r="K96" s="98">
        <v>14</v>
      </c>
      <c r="L96" s="128">
        <v>3</v>
      </c>
      <c r="M96" s="129">
        <v>336</v>
      </c>
      <c r="N96" s="125">
        <v>20</v>
      </c>
      <c r="O96" s="99"/>
      <c r="P96" s="76" t="s">
        <v>69</v>
      </c>
      <c r="Q96" s="104">
        <v>24</v>
      </c>
      <c r="R96" s="104"/>
    </row>
    <row r="97" spans="1:18" ht="18" customHeight="1" x14ac:dyDescent="0.3">
      <c r="A97" s="97">
        <v>4</v>
      </c>
      <c r="B97" s="146" t="s">
        <v>138</v>
      </c>
      <c r="C97" s="94" t="s">
        <v>139</v>
      </c>
      <c r="D97" s="94" t="s">
        <v>140</v>
      </c>
      <c r="E97" s="95" t="s">
        <v>141</v>
      </c>
      <c r="F97" s="95" t="s">
        <v>136</v>
      </c>
      <c r="G97" s="96">
        <v>0.02</v>
      </c>
      <c r="H97" s="96">
        <v>32</v>
      </c>
      <c r="I97" s="127" t="s">
        <v>93</v>
      </c>
      <c r="J97" s="128">
        <v>1</v>
      </c>
      <c r="K97" s="98">
        <v>14</v>
      </c>
      <c r="L97" s="128">
        <v>1</v>
      </c>
      <c r="M97" s="129">
        <v>448</v>
      </c>
      <c r="N97" s="125">
        <v>20</v>
      </c>
      <c r="O97" s="99"/>
      <c r="P97" s="76" t="s">
        <v>69</v>
      </c>
      <c r="Q97" s="104">
        <v>32</v>
      </c>
      <c r="R97" s="104"/>
    </row>
    <row r="98" spans="1:18" ht="18" customHeight="1" thickBot="1" x14ac:dyDescent="0.35">
      <c r="A98" s="45"/>
      <c r="B98" s="45"/>
      <c r="C98" s="45"/>
      <c r="D98" s="45"/>
      <c r="E98" s="79"/>
      <c r="F98" s="12"/>
      <c r="G98" s="87"/>
      <c r="H98" s="87"/>
      <c r="J98" s="81"/>
      <c r="K98" s="82"/>
      <c r="L98" s="81"/>
      <c r="N98" s="45"/>
      <c r="O98" s="114"/>
      <c r="P98" s="114"/>
    </row>
    <row r="99" spans="1:18" ht="18" customHeight="1" thickBot="1" x14ac:dyDescent="0.4">
      <c r="A99" s="45"/>
      <c r="B99" s="45"/>
      <c r="C99" s="45"/>
      <c r="D99" s="45"/>
      <c r="E99" s="79"/>
      <c r="F99" s="12"/>
      <c r="G99" s="87"/>
      <c r="H99" s="87"/>
      <c r="J99" s="81"/>
      <c r="K99" s="100" t="s">
        <v>85</v>
      </c>
      <c r="L99" s="86"/>
      <c r="M99" s="101" t="e">
        <f>SUM(M8:M98)</f>
        <v>#REF!</v>
      </c>
      <c r="N99" s="45"/>
      <c r="O99" s="114"/>
      <c r="P99" s="102" t="s">
        <v>86</v>
      </c>
      <c r="Q99" s="144">
        <f>SUBTOTAL(9,Q8:Q98)</f>
        <v>2233.65</v>
      </c>
      <c r="R99" s="109"/>
    </row>
    <row r="100" spans="1:18" ht="18" customHeight="1" thickTop="1" x14ac:dyDescent="0.3">
      <c r="A100" s="45"/>
      <c r="B100" s="45"/>
      <c r="C100" s="45"/>
      <c r="D100" s="45"/>
      <c r="E100" s="79"/>
      <c r="F100" s="12"/>
      <c r="G100" s="87"/>
      <c r="H100" s="87"/>
      <c r="J100" s="81"/>
      <c r="K100" s="82"/>
      <c r="L100" s="81"/>
      <c r="N100" s="45"/>
      <c r="O100" s="114"/>
      <c r="P100" s="114"/>
    </row>
    <row r="101" spans="1:18" ht="18" customHeight="1" x14ac:dyDescent="0.3">
      <c r="A101" s="45"/>
      <c r="B101" s="45"/>
      <c r="C101" s="45"/>
      <c r="D101" s="45"/>
      <c r="E101" s="79"/>
      <c r="F101" s="12"/>
      <c r="G101" s="87"/>
      <c r="H101" s="87"/>
      <c r="J101" s="81"/>
      <c r="K101" s="82"/>
      <c r="L101" s="81"/>
      <c r="N101" s="45"/>
      <c r="O101" s="114"/>
      <c r="P101" s="114"/>
    </row>
    <row r="103" spans="1:18" ht="18" customHeight="1" thickBot="1" x14ac:dyDescent="0.35">
      <c r="K103" s="103" t="s">
        <v>118</v>
      </c>
      <c r="L103" s="86"/>
      <c r="M103" s="107" t="e">
        <f>M99+'Joints 30mm'!M14</f>
        <v>#REF!</v>
      </c>
    </row>
    <row r="104" spans="1:18" ht="18" customHeight="1" thickTop="1" x14ac:dyDescent="0.3">
      <c r="K104" s="82"/>
      <c r="L104" s="86"/>
    </row>
  </sheetData>
  <autoFilter ref="A8:R9" xr:uid="{112C1BF8-F030-44E0-BA85-300F5DF9E2E9}">
    <filterColumn colId="6" showButton="0"/>
    <filterColumn colId="7" showButton="0"/>
  </autoFilter>
  <mergeCells count="2">
    <mergeCell ref="A6:M6"/>
    <mergeCell ref="G8:I8"/>
  </mergeCells>
  <pageMargins left="0.2" right="0.2" top="0.75" bottom="0.75" header="0.3" footer="0.3"/>
  <pageSetup paperSize="9" scale="96" fitToHeight="0" orientation="landscape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6C94-F04C-435E-BFAB-60280D1968D6}">
  <sheetPr>
    <pageSetUpPr fitToPage="1"/>
  </sheetPr>
  <dimension ref="A1:R16"/>
  <sheetViews>
    <sheetView zoomScale="70" zoomScaleNormal="70" workbookViewId="0">
      <selection activeCell="D27" sqref="D27"/>
    </sheetView>
  </sheetViews>
  <sheetFormatPr defaultRowHeight="18" customHeight="1" x14ac:dyDescent="0.3"/>
  <cols>
    <col min="1" max="1" width="5.6640625" customWidth="1"/>
    <col min="2" max="2" width="15.5546875" hidden="1" customWidth="1"/>
    <col min="3" max="3" width="12.44140625" customWidth="1"/>
    <col min="4" max="4" width="22" customWidth="1"/>
    <col min="5" max="5" width="19" customWidth="1"/>
    <col min="6" max="6" width="30.88671875" customWidth="1"/>
    <col min="7" max="8" width="8.6640625" customWidth="1"/>
    <col min="9" max="10" width="8.6640625" hidden="1" customWidth="1"/>
    <col min="11" max="11" width="15.5546875" hidden="1" customWidth="1"/>
    <col min="12" max="12" width="8.6640625" hidden="1" customWidth="1"/>
    <col min="13" max="13" width="21.44140625" hidden="1" customWidth="1"/>
    <col min="14" max="14" width="10.5546875" hidden="1" customWidth="1"/>
    <col min="15" max="15" width="13.44140625" hidden="1" customWidth="1"/>
    <col min="16" max="16" width="13.44140625" style="76" hidden="1" customWidth="1"/>
    <col min="17" max="17" width="17.33203125" customWidth="1"/>
    <col min="18" max="18" width="15.5546875" customWidth="1"/>
  </cols>
  <sheetData>
    <row r="1" spans="1:18" ht="18" customHeight="1" x14ac:dyDescent="0.35">
      <c r="A1" s="77" t="s">
        <v>53</v>
      </c>
      <c r="B1" s="77"/>
      <c r="C1" s="110"/>
      <c r="D1" s="110"/>
      <c r="E1" s="78" t="s">
        <v>54</v>
      </c>
      <c r="G1" s="111"/>
      <c r="H1" s="80"/>
      <c r="I1" s="77"/>
      <c r="J1" s="112"/>
      <c r="K1" s="113"/>
      <c r="L1" s="112"/>
      <c r="M1" s="77"/>
      <c r="N1" s="110"/>
      <c r="O1" s="114"/>
      <c r="P1" s="114"/>
      <c r="Q1" s="77"/>
      <c r="R1" s="115"/>
    </row>
    <row r="2" spans="1:18" ht="18" customHeight="1" x14ac:dyDescent="0.35">
      <c r="A2" s="77" t="s">
        <v>55</v>
      </c>
      <c r="B2" s="77"/>
      <c r="C2" s="110"/>
      <c r="D2" s="110"/>
      <c r="E2" s="78" t="s">
        <v>56</v>
      </c>
      <c r="G2" s="111"/>
      <c r="H2" s="80"/>
      <c r="I2" s="77"/>
      <c r="J2" s="112"/>
      <c r="K2" s="113"/>
      <c r="L2" s="112"/>
      <c r="M2" s="77"/>
      <c r="N2" s="110"/>
      <c r="O2" s="114"/>
      <c r="P2" s="114"/>
      <c r="Q2" s="77"/>
      <c r="R2" s="115"/>
    </row>
    <row r="3" spans="1:18" ht="18" customHeight="1" x14ac:dyDescent="0.35">
      <c r="A3" s="77" t="s">
        <v>87</v>
      </c>
      <c r="B3" s="77"/>
      <c r="C3" s="110"/>
      <c r="D3" s="110"/>
      <c r="E3" s="83" t="s">
        <v>57</v>
      </c>
      <c r="G3" s="111"/>
      <c r="H3" s="80"/>
      <c r="I3" s="77"/>
      <c r="J3" s="112"/>
      <c r="K3" s="113"/>
      <c r="L3" s="112"/>
      <c r="M3" s="77"/>
      <c r="N3" s="110"/>
      <c r="O3" s="114"/>
      <c r="P3" s="114"/>
      <c r="Q3" s="77"/>
      <c r="R3" s="115"/>
    </row>
    <row r="4" spans="1:18" ht="18" customHeight="1" x14ac:dyDescent="0.35">
      <c r="A4" s="77"/>
      <c r="B4" s="77"/>
      <c r="C4" s="110"/>
      <c r="D4" s="110"/>
      <c r="E4" s="116"/>
      <c r="F4" s="77"/>
      <c r="G4" s="80"/>
      <c r="H4" s="80"/>
      <c r="I4" s="80"/>
      <c r="J4" s="112"/>
      <c r="K4" s="113"/>
      <c r="L4" s="112"/>
      <c r="M4" s="77"/>
      <c r="N4" s="110"/>
      <c r="O4" s="114"/>
      <c r="P4" s="114"/>
      <c r="Q4" s="77"/>
      <c r="R4" s="115"/>
    </row>
    <row r="5" spans="1:18" ht="18" customHeight="1" x14ac:dyDescent="0.35">
      <c r="A5" s="84"/>
      <c r="B5" s="84"/>
      <c r="C5" s="117"/>
      <c r="D5" s="117"/>
      <c r="E5" s="85"/>
      <c r="F5" s="118"/>
      <c r="G5" s="80"/>
      <c r="H5" s="80"/>
      <c r="I5" s="80"/>
      <c r="J5" s="112"/>
      <c r="K5" s="113"/>
      <c r="L5" s="112"/>
      <c r="M5" s="77"/>
      <c r="N5" s="110"/>
      <c r="O5" s="114"/>
      <c r="P5" s="114"/>
      <c r="Q5" s="77"/>
      <c r="R5" s="115"/>
    </row>
    <row r="6" spans="1:18" ht="18" customHeight="1" x14ac:dyDescent="0.4">
      <c r="A6" s="249" t="s">
        <v>88</v>
      </c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110"/>
      <c r="O6" s="114"/>
      <c r="P6" s="114"/>
      <c r="Q6" s="77"/>
      <c r="R6" s="115"/>
    </row>
    <row r="7" spans="1:18" ht="18" customHeight="1" thickBot="1" x14ac:dyDescent="0.35">
      <c r="A7" s="45"/>
      <c r="B7" s="45"/>
      <c r="C7" s="45"/>
      <c r="D7" s="45"/>
      <c r="E7" s="79"/>
      <c r="F7" s="12"/>
      <c r="G7" s="87"/>
      <c r="H7" s="87"/>
      <c r="J7" s="81"/>
      <c r="K7" s="82"/>
      <c r="L7" s="81"/>
      <c r="N7" s="45"/>
      <c r="O7" s="114"/>
      <c r="P7" s="114"/>
      <c r="R7" s="104"/>
    </row>
    <row r="8" spans="1:18" ht="45.6" customHeight="1" thickBot="1" x14ac:dyDescent="0.35">
      <c r="A8" s="119" t="s">
        <v>36</v>
      </c>
      <c r="B8" s="119" t="s">
        <v>127</v>
      </c>
      <c r="C8" s="88" t="s">
        <v>58</v>
      </c>
      <c r="D8" s="89" t="s">
        <v>59</v>
      </c>
      <c r="E8" s="120" t="s">
        <v>60</v>
      </c>
      <c r="F8" s="119" t="s">
        <v>89</v>
      </c>
      <c r="G8" s="250" t="s">
        <v>90</v>
      </c>
      <c r="H8" s="251"/>
      <c r="I8" s="252"/>
      <c r="J8" s="121" t="s">
        <v>61</v>
      </c>
      <c r="K8" s="122" t="s">
        <v>62</v>
      </c>
      <c r="L8" s="123" t="s">
        <v>63</v>
      </c>
      <c r="M8" s="90" t="s">
        <v>64</v>
      </c>
      <c r="N8" s="91"/>
      <c r="O8" s="124"/>
      <c r="P8" s="92" t="s">
        <v>65</v>
      </c>
      <c r="Q8" s="93" t="s">
        <v>66</v>
      </c>
      <c r="R8" s="76" t="s">
        <v>4</v>
      </c>
    </row>
    <row r="9" spans="1:18" ht="18" customHeight="1" x14ac:dyDescent="0.3">
      <c r="A9" s="45"/>
      <c r="B9" s="45"/>
      <c r="C9" s="45"/>
      <c r="D9" s="45"/>
      <c r="E9" s="79"/>
      <c r="F9" s="12"/>
      <c r="G9" s="87"/>
      <c r="H9" s="87"/>
      <c r="J9" s="81"/>
      <c r="K9" s="82"/>
      <c r="L9" s="81"/>
      <c r="N9" s="45"/>
      <c r="O9" s="114"/>
      <c r="P9" s="114"/>
    </row>
    <row r="10" spans="1:18" ht="18" customHeight="1" x14ac:dyDescent="0.3">
      <c r="A10" s="94">
        <v>1</v>
      </c>
      <c r="B10" s="146" t="s">
        <v>117</v>
      </c>
      <c r="C10" s="94" t="s">
        <v>82</v>
      </c>
      <c r="D10" s="94" t="s">
        <v>116</v>
      </c>
      <c r="E10" s="95" t="s">
        <v>83</v>
      </c>
      <c r="F10" s="95" t="s">
        <v>92</v>
      </c>
      <c r="G10" s="96">
        <v>0.03</v>
      </c>
      <c r="H10" s="96">
        <v>20</v>
      </c>
      <c r="I10" s="127" t="s">
        <v>93</v>
      </c>
      <c r="J10" s="128">
        <v>1</v>
      </c>
      <c r="K10" s="98">
        <v>20</v>
      </c>
      <c r="L10" s="128">
        <v>1</v>
      </c>
      <c r="M10" s="129">
        <f t="shared" ref="M10:M12" si="0">H10*J10*K10*L10</f>
        <v>400</v>
      </c>
      <c r="N10" s="125">
        <f t="shared" ref="N10:N12" si="1">G10*1000</f>
        <v>30</v>
      </c>
      <c r="O10" s="99" t="s">
        <v>117</v>
      </c>
      <c r="P10" s="130" t="s">
        <v>67</v>
      </c>
      <c r="Q10" s="104">
        <f t="shared" ref="Q10:Q12" si="2">J10*L10*H10</f>
        <v>20</v>
      </c>
      <c r="R10" s="104"/>
    </row>
    <row r="11" spans="1:18" ht="18" customHeight="1" x14ac:dyDescent="0.3">
      <c r="A11" s="94">
        <f t="shared" ref="A11:A12" si="3">A10+1</f>
        <v>2</v>
      </c>
      <c r="B11" s="146" t="s">
        <v>117</v>
      </c>
      <c r="C11" s="94" t="s">
        <v>82</v>
      </c>
      <c r="D11" s="94" t="s">
        <v>116</v>
      </c>
      <c r="E11" s="95" t="s">
        <v>83</v>
      </c>
      <c r="F11" s="95" t="s">
        <v>92</v>
      </c>
      <c r="G11" s="96">
        <v>0.03</v>
      </c>
      <c r="H11" s="96">
        <v>6.5</v>
      </c>
      <c r="I11" s="127" t="s">
        <v>93</v>
      </c>
      <c r="J11" s="128">
        <v>1</v>
      </c>
      <c r="K11" s="98">
        <v>20</v>
      </c>
      <c r="L11" s="128">
        <v>2</v>
      </c>
      <c r="M11" s="129">
        <f t="shared" si="0"/>
        <v>260</v>
      </c>
      <c r="N11" s="125">
        <f t="shared" si="1"/>
        <v>30</v>
      </c>
      <c r="O11" s="99"/>
      <c r="P11" s="130" t="s">
        <v>67</v>
      </c>
      <c r="Q11" s="104">
        <f t="shared" si="2"/>
        <v>13</v>
      </c>
      <c r="R11" s="104"/>
    </row>
    <row r="12" spans="1:18" ht="18" customHeight="1" x14ac:dyDescent="0.3">
      <c r="A12" s="94">
        <f t="shared" si="3"/>
        <v>3</v>
      </c>
      <c r="B12" s="146" t="s">
        <v>117</v>
      </c>
      <c r="C12" s="94" t="s">
        <v>82</v>
      </c>
      <c r="D12" s="94" t="s">
        <v>116</v>
      </c>
      <c r="E12" s="95" t="s">
        <v>84</v>
      </c>
      <c r="F12" s="95" t="s">
        <v>92</v>
      </c>
      <c r="G12" s="96">
        <v>0.03</v>
      </c>
      <c r="H12" s="96">
        <v>3</v>
      </c>
      <c r="I12" s="127" t="s">
        <v>93</v>
      </c>
      <c r="J12" s="128">
        <v>2</v>
      </c>
      <c r="K12" s="98">
        <v>20</v>
      </c>
      <c r="L12" s="128">
        <v>1</v>
      </c>
      <c r="M12" s="129">
        <f t="shared" si="0"/>
        <v>120</v>
      </c>
      <c r="N12" s="125">
        <f t="shared" si="1"/>
        <v>30</v>
      </c>
      <c r="O12" s="126"/>
      <c r="P12" s="130" t="s">
        <v>67</v>
      </c>
      <c r="Q12" s="104">
        <f t="shared" si="2"/>
        <v>6</v>
      </c>
      <c r="R12" s="104"/>
    </row>
    <row r="13" spans="1:18" ht="18" customHeight="1" thickBot="1" x14ac:dyDescent="0.35">
      <c r="A13" s="45"/>
      <c r="B13" s="45"/>
      <c r="C13" s="45"/>
      <c r="D13" s="45"/>
      <c r="E13" s="79"/>
      <c r="F13" s="12"/>
      <c r="G13" s="87"/>
      <c r="H13" s="87"/>
      <c r="J13" s="81"/>
      <c r="K13" s="82"/>
      <c r="L13" s="81"/>
      <c r="N13" s="45"/>
      <c r="O13" s="114"/>
      <c r="P13" s="114"/>
    </row>
    <row r="14" spans="1:18" ht="18" customHeight="1" thickBot="1" x14ac:dyDescent="0.4">
      <c r="A14" s="45"/>
      <c r="B14" s="45"/>
      <c r="C14" s="45"/>
      <c r="D14" s="45"/>
      <c r="E14" s="79"/>
      <c r="F14" s="12"/>
      <c r="G14" s="87"/>
      <c r="H14" s="87"/>
      <c r="J14" s="81"/>
      <c r="K14" s="100" t="s">
        <v>85</v>
      </c>
      <c r="L14" s="86"/>
      <c r="M14" s="101">
        <f>SUM(M8:M13)</f>
        <v>780</v>
      </c>
      <c r="N14" s="45"/>
      <c r="O14" s="114"/>
      <c r="P14" s="102" t="s">
        <v>86</v>
      </c>
      <c r="Q14" s="144">
        <f>SUBTOTAL(9,Q8:Q13)</f>
        <v>39</v>
      </c>
      <c r="R14" s="109"/>
    </row>
    <row r="15" spans="1:18" ht="18" customHeight="1" thickTop="1" x14ac:dyDescent="0.3">
      <c r="A15" s="45"/>
      <c r="B15" s="45"/>
      <c r="C15" s="45"/>
      <c r="D15" s="45"/>
      <c r="E15" s="79"/>
      <c r="F15" s="12"/>
      <c r="G15" s="87"/>
      <c r="H15" s="87"/>
      <c r="J15" s="81"/>
      <c r="K15" s="82"/>
      <c r="L15" s="81"/>
      <c r="N15" s="45"/>
      <c r="O15" s="114"/>
      <c r="P15" s="114"/>
    </row>
    <row r="16" spans="1:18" ht="18" customHeight="1" x14ac:dyDescent="0.3">
      <c r="A16" s="45"/>
      <c r="B16" s="45"/>
      <c r="C16" s="45"/>
      <c r="D16" s="45"/>
      <c r="E16" s="79"/>
      <c r="F16" s="12"/>
      <c r="G16" s="87"/>
      <c r="H16" s="87"/>
      <c r="J16" s="81"/>
      <c r="K16" s="82"/>
      <c r="L16" s="81"/>
      <c r="N16" s="45"/>
      <c r="O16" s="114"/>
      <c r="P16" s="114"/>
    </row>
  </sheetData>
  <autoFilter ref="A8:R9" xr:uid="{112C1BF8-F030-44E0-BA85-300F5DF9E2E9}">
    <filterColumn colId="6" showButton="0"/>
    <filterColumn colId="7" showButton="0"/>
  </autoFilter>
  <mergeCells count="2">
    <mergeCell ref="A6:M6"/>
    <mergeCell ref="G8:I8"/>
  </mergeCells>
  <phoneticPr fontId="12" type="noConversion"/>
  <pageMargins left="0.2" right="0.2" top="0.75" bottom="0.75" header="0.3" footer="0.3"/>
  <pageSetup paperSize="9" scale="96" fitToHeight="0" orientation="landscape" r:id="rId1"/>
  <headerFooter>
    <oddFooter>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EC58-C3F2-46AC-80DB-52BFD0B69F48}">
  <sheetPr>
    <pageSetUpPr fitToPage="1"/>
  </sheetPr>
  <dimension ref="A1:AC223"/>
  <sheetViews>
    <sheetView topLeftCell="B87" zoomScale="85" zoomScaleNormal="85" workbookViewId="0">
      <selection activeCell="N97" sqref="N97"/>
    </sheetView>
  </sheetViews>
  <sheetFormatPr defaultRowHeight="18" customHeight="1" x14ac:dyDescent="0.3"/>
  <cols>
    <col min="1" max="1" width="4.5546875" customWidth="1"/>
    <col min="2" max="2" width="13.88671875" style="44" customWidth="1"/>
    <col min="3" max="3" width="7.33203125" style="86" customWidth="1"/>
    <col min="4" max="4" width="13.33203125" style="79" customWidth="1"/>
    <col min="5" max="5" width="14.5546875" style="79" customWidth="1"/>
    <col min="6" max="6" width="18.33203125" style="44" customWidth="1"/>
    <col min="7" max="7" width="18.6640625" style="79" customWidth="1"/>
    <col min="8" max="8" width="7.6640625" style="86" customWidth="1"/>
    <col min="9" max="10" width="7.6640625" customWidth="1"/>
    <col min="11" max="11" width="7.6640625" style="86" customWidth="1"/>
    <col min="12" max="14" width="7.6640625" customWidth="1"/>
    <col min="15" max="15" width="7.88671875" style="86" customWidth="1"/>
    <col min="16" max="16" width="13.109375" style="82" customWidth="1"/>
    <col min="17" max="17" width="7.6640625" style="86" customWidth="1"/>
    <col min="18" max="18" width="19.6640625" customWidth="1"/>
    <col min="19" max="19" width="19.5546875" style="207" customWidth="1"/>
    <col min="20" max="20" width="12.44140625" hidden="1" customWidth="1"/>
    <col min="21" max="21" width="15.33203125" style="76" hidden="1" customWidth="1"/>
    <col min="22" max="22" width="9.44140625" style="149" hidden="1" customWidth="1"/>
    <col min="23" max="25" width="0" hidden="1" customWidth="1"/>
    <col min="26" max="26" width="0" style="200" hidden="1" customWidth="1"/>
    <col min="27" max="29" width="0" hidden="1" customWidth="1"/>
  </cols>
  <sheetData>
    <row r="1" spans="1:29" ht="18" customHeight="1" x14ac:dyDescent="0.35">
      <c r="A1" s="77" t="s">
        <v>53</v>
      </c>
      <c r="B1" s="116"/>
      <c r="C1" s="198"/>
      <c r="D1" s="151"/>
      <c r="E1" s="78" t="s">
        <v>54</v>
      </c>
      <c r="F1" s="78"/>
      <c r="H1" s="80"/>
      <c r="I1" s="80"/>
      <c r="J1" s="80"/>
      <c r="K1" s="80"/>
      <c r="L1" s="80"/>
      <c r="M1" s="80"/>
      <c r="N1" s="80"/>
      <c r="O1" s="81"/>
      <c r="Q1" s="81"/>
      <c r="S1" s="199"/>
    </row>
    <row r="2" spans="1:29" ht="18" customHeight="1" x14ac:dyDescent="0.35">
      <c r="A2" s="77" t="s">
        <v>55</v>
      </c>
      <c r="B2" s="116"/>
      <c r="C2" s="198"/>
      <c r="D2" s="151"/>
      <c r="E2" s="78" t="s">
        <v>235</v>
      </c>
      <c r="F2" s="78"/>
      <c r="H2" s="80"/>
      <c r="I2" s="80"/>
      <c r="J2" s="80"/>
      <c r="K2" s="80"/>
      <c r="L2" s="80"/>
      <c r="M2" s="80"/>
      <c r="N2" s="80"/>
      <c r="O2" s="81"/>
      <c r="Q2" s="81"/>
      <c r="S2" s="199"/>
    </row>
    <row r="3" spans="1:29" ht="18" customHeight="1" x14ac:dyDescent="0.35">
      <c r="A3" s="77" t="s">
        <v>142</v>
      </c>
      <c r="B3" s="116"/>
      <c r="C3" s="198"/>
      <c r="D3" s="151"/>
      <c r="E3" s="83" t="s">
        <v>229</v>
      </c>
      <c r="F3" s="83"/>
      <c r="H3" s="80"/>
      <c r="I3" s="80"/>
      <c r="J3" s="80"/>
      <c r="K3" s="80"/>
      <c r="L3" s="80"/>
      <c r="M3" s="80"/>
      <c r="N3" s="80"/>
      <c r="O3" s="81"/>
      <c r="Q3" s="81"/>
      <c r="S3" s="199"/>
      <c r="T3" s="201" t="s">
        <v>236</v>
      </c>
      <c r="U3" s="202"/>
      <c r="V3" s="203"/>
    </row>
    <row r="4" spans="1:29" ht="18" customHeight="1" x14ac:dyDescent="0.35">
      <c r="A4" s="84"/>
      <c r="B4" s="204"/>
      <c r="C4" s="205"/>
      <c r="D4" s="85"/>
      <c r="E4" s="85"/>
      <c r="F4" s="151"/>
      <c r="G4" s="151"/>
      <c r="H4" s="80"/>
      <c r="I4" s="80"/>
      <c r="J4" s="80"/>
      <c r="K4" s="80"/>
      <c r="L4" s="80"/>
      <c r="M4" s="80"/>
      <c r="N4" s="80"/>
      <c r="O4" s="81"/>
      <c r="Q4" s="81"/>
      <c r="S4" s="199"/>
    </row>
    <row r="5" spans="1:29" ht="18" customHeight="1" x14ac:dyDescent="0.35">
      <c r="A5" s="84"/>
      <c r="B5" s="204"/>
      <c r="C5" s="205"/>
      <c r="D5" s="85"/>
      <c r="E5" s="85"/>
      <c r="F5" s="151"/>
      <c r="G5" s="151"/>
      <c r="H5" s="80"/>
      <c r="I5" s="80"/>
      <c r="J5" s="80"/>
      <c r="K5" s="80"/>
      <c r="L5" s="80"/>
      <c r="M5" s="80"/>
      <c r="N5" s="80"/>
      <c r="O5" s="81"/>
      <c r="Q5" s="81"/>
      <c r="S5" s="199"/>
    </row>
    <row r="6" spans="1:29" ht="18" customHeight="1" x14ac:dyDescent="0.4">
      <c r="A6" s="249" t="s">
        <v>143</v>
      </c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54"/>
      <c r="Q6" s="249"/>
      <c r="R6" s="249"/>
      <c r="S6" s="199"/>
      <c r="T6" s="77"/>
      <c r="U6" s="152"/>
    </row>
    <row r="7" spans="1:29" ht="18" customHeight="1" thickBot="1" x14ac:dyDescent="0.35">
      <c r="A7" s="197"/>
      <c r="F7" s="79"/>
      <c r="H7" s="87"/>
      <c r="I7" s="87"/>
      <c r="J7" s="87"/>
      <c r="K7" s="87"/>
      <c r="L7" s="87"/>
      <c r="M7" s="87"/>
      <c r="N7" s="87"/>
      <c r="O7" s="81"/>
      <c r="Q7" s="81"/>
      <c r="S7" s="199"/>
    </row>
    <row r="8" spans="1:29" ht="45" customHeight="1" thickBot="1" x14ac:dyDescent="0.35">
      <c r="A8" s="88" t="s">
        <v>36</v>
      </c>
      <c r="B8" s="88" t="s">
        <v>127</v>
      </c>
      <c r="C8" s="119" t="s">
        <v>144</v>
      </c>
      <c r="D8" s="88" t="s">
        <v>58</v>
      </c>
      <c r="E8" s="89" t="s">
        <v>59</v>
      </c>
      <c r="F8" s="88" t="s">
        <v>60</v>
      </c>
      <c r="G8" s="153" t="s">
        <v>145</v>
      </c>
      <c r="H8" s="255" t="s">
        <v>146</v>
      </c>
      <c r="I8" s="255"/>
      <c r="J8" s="206" t="s">
        <v>147</v>
      </c>
      <c r="K8" s="256" t="s">
        <v>148</v>
      </c>
      <c r="L8" s="256"/>
      <c r="M8" s="196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90" t="s">
        <v>64</v>
      </c>
      <c r="S8" s="199"/>
      <c r="T8" s="91"/>
      <c r="U8" s="92" t="s">
        <v>65</v>
      </c>
      <c r="V8" s="93" t="s">
        <v>66</v>
      </c>
    </row>
    <row r="9" spans="1:29" ht="18" customHeight="1" x14ac:dyDescent="0.3">
      <c r="U9" s="76" t="s">
        <v>67</v>
      </c>
    </row>
    <row r="10" spans="1:29" ht="18" customHeight="1" x14ac:dyDescent="0.3">
      <c r="A10" s="178" t="s">
        <v>237</v>
      </c>
      <c r="B10" s="180"/>
      <c r="C10" s="208"/>
      <c r="U10" s="76" t="s">
        <v>67</v>
      </c>
    </row>
    <row r="11" spans="1:29" ht="18" customHeight="1" x14ac:dyDescent="0.3">
      <c r="A11" s="94">
        <v>1</v>
      </c>
      <c r="B11" s="209" t="s">
        <v>171</v>
      </c>
      <c r="C11" s="163"/>
      <c r="D11" s="189" t="s">
        <v>172</v>
      </c>
      <c r="E11" s="210" t="s">
        <v>173</v>
      </c>
      <c r="F11" s="95" t="s">
        <v>166</v>
      </c>
      <c r="G11" s="95" t="s">
        <v>238</v>
      </c>
      <c r="H11" s="211" t="s">
        <v>239</v>
      </c>
      <c r="I11" s="96"/>
      <c r="J11" s="212">
        <v>3.234906500000001E-2</v>
      </c>
      <c r="K11" s="96"/>
      <c r="L11" s="96"/>
      <c r="M11" s="212"/>
      <c r="N11" s="212"/>
      <c r="O11" s="97">
        <v>2</v>
      </c>
      <c r="P11" s="98"/>
      <c r="Q11" s="213">
        <v>1</v>
      </c>
      <c r="R11" s="161">
        <f>O11*P11*Q11</f>
        <v>0</v>
      </c>
      <c r="S11" s="199" t="s">
        <v>174</v>
      </c>
      <c r="T11" s="104" t="s">
        <v>171</v>
      </c>
      <c r="U11" s="76" t="s">
        <v>67</v>
      </c>
      <c r="V11" s="149">
        <f>O11*Q11</f>
        <v>2</v>
      </c>
      <c r="W11">
        <v>8</v>
      </c>
      <c r="X11">
        <v>25.4</v>
      </c>
      <c r="Y11">
        <f>X11*W11</f>
        <v>203.2</v>
      </c>
      <c r="Z11" s="200">
        <f>(22/7/4*Y11^2)/1000000</f>
        <v>3.2442331428571426E-2</v>
      </c>
      <c r="AA11">
        <f>Q11</f>
        <v>1</v>
      </c>
      <c r="AB11">
        <f>AA11*Z11</f>
        <v>3.2442331428571426E-2</v>
      </c>
    </row>
    <row r="12" spans="1:29" ht="18" customHeight="1" x14ac:dyDescent="0.3">
      <c r="A12" s="94">
        <f t="shared" ref="A12:A17" si="0">A11+1</f>
        <v>2</v>
      </c>
      <c r="B12" s="209" t="s">
        <v>171</v>
      </c>
      <c r="C12" s="163"/>
      <c r="D12" s="189" t="s">
        <v>172</v>
      </c>
      <c r="E12" s="210" t="s">
        <v>173</v>
      </c>
      <c r="F12" s="95" t="s">
        <v>166</v>
      </c>
      <c r="G12" s="95" t="s">
        <v>240</v>
      </c>
      <c r="H12" s="211" t="s">
        <v>241</v>
      </c>
      <c r="I12" s="96"/>
      <c r="J12" s="212">
        <v>1.7662499999999998E-2</v>
      </c>
      <c r="K12" s="96"/>
      <c r="L12" s="96"/>
      <c r="M12" s="212"/>
      <c r="N12" s="212"/>
      <c r="O12" s="97">
        <v>2</v>
      </c>
      <c r="P12" s="98"/>
      <c r="Q12" s="213">
        <v>1</v>
      </c>
      <c r="R12" s="161">
        <f t="shared" ref="R12:R17" si="1">O12*P12*Q12</f>
        <v>0</v>
      </c>
      <c r="S12" s="199" t="s">
        <v>174</v>
      </c>
      <c r="T12" s="214"/>
      <c r="U12" s="76" t="s">
        <v>67</v>
      </c>
      <c r="V12" s="149">
        <f t="shared" ref="V12:V17" si="2">O12*Q12</f>
        <v>2</v>
      </c>
      <c r="W12">
        <v>6</v>
      </c>
      <c r="X12">
        <v>25.4</v>
      </c>
      <c r="Y12">
        <f t="shared" ref="Y12:Y16" si="3">X12*W12</f>
        <v>152.39999999999998</v>
      </c>
      <c r="Z12" s="200">
        <f t="shared" ref="Z12:Z16" si="4">(22/7/4*Y12^2)/1000000</f>
        <v>1.8248811428571425E-2</v>
      </c>
      <c r="AA12">
        <f t="shared" ref="AA12:AA16" si="5">Q12</f>
        <v>1</v>
      </c>
      <c r="AB12">
        <f t="shared" ref="AB12:AB16" si="6">AA12*Z12</f>
        <v>1.8248811428571425E-2</v>
      </c>
    </row>
    <row r="13" spans="1:29" ht="18" customHeight="1" x14ac:dyDescent="0.3">
      <c r="A13" s="94">
        <f t="shared" si="0"/>
        <v>3</v>
      </c>
      <c r="B13" s="209" t="s">
        <v>171</v>
      </c>
      <c r="C13" s="163"/>
      <c r="D13" s="189" t="s">
        <v>172</v>
      </c>
      <c r="E13" s="210" t="s">
        <v>173</v>
      </c>
      <c r="F13" s="95" t="s">
        <v>166</v>
      </c>
      <c r="G13" s="95" t="s">
        <v>242</v>
      </c>
      <c r="H13" s="211" t="s">
        <v>243</v>
      </c>
      <c r="I13" s="96"/>
      <c r="J13" s="215">
        <v>1.9625000000000003E-3</v>
      </c>
      <c r="K13" s="96"/>
      <c r="L13" s="96"/>
      <c r="M13" s="212"/>
      <c r="N13" s="212"/>
      <c r="O13" s="97">
        <v>2</v>
      </c>
      <c r="P13" s="98"/>
      <c r="Q13" s="213">
        <v>1</v>
      </c>
      <c r="R13" s="161">
        <f t="shared" si="1"/>
        <v>0</v>
      </c>
      <c r="S13" s="199" t="s">
        <v>174</v>
      </c>
      <c r="T13" s="214"/>
      <c r="U13" s="76" t="s">
        <v>67</v>
      </c>
      <c r="V13" s="149">
        <f t="shared" si="2"/>
        <v>2</v>
      </c>
      <c r="W13">
        <v>2</v>
      </c>
      <c r="X13">
        <v>25.4</v>
      </c>
      <c r="Y13">
        <f t="shared" si="3"/>
        <v>50.8</v>
      </c>
      <c r="Z13" s="200">
        <f t="shared" si="4"/>
        <v>2.0276457142857141E-3</v>
      </c>
      <c r="AA13">
        <f t="shared" si="5"/>
        <v>1</v>
      </c>
      <c r="AB13">
        <f t="shared" si="6"/>
        <v>2.0276457142857141E-3</v>
      </c>
    </row>
    <row r="14" spans="1:29" ht="18" customHeight="1" x14ac:dyDescent="0.3">
      <c r="A14" s="94">
        <f t="shared" si="0"/>
        <v>4</v>
      </c>
      <c r="B14" s="209" t="s">
        <v>171</v>
      </c>
      <c r="C14" s="163"/>
      <c r="D14" s="189" t="s">
        <v>172</v>
      </c>
      <c r="E14" s="210" t="s">
        <v>173</v>
      </c>
      <c r="F14" s="95" t="s">
        <v>166</v>
      </c>
      <c r="G14" s="95" t="s">
        <v>244</v>
      </c>
      <c r="H14" s="211" t="s">
        <v>241</v>
      </c>
      <c r="I14" s="96"/>
      <c r="J14" s="212">
        <v>1.7662499999999998E-2</v>
      </c>
      <c r="K14" s="96"/>
      <c r="L14" s="96"/>
      <c r="M14" s="212"/>
      <c r="N14" s="212"/>
      <c r="O14" s="97">
        <v>2</v>
      </c>
      <c r="P14" s="98"/>
      <c r="Q14" s="213">
        <v>2</v>
      </c>
      <c r="R14" s="161">
        <f t="shared" si="1"/>
        <v>0</v>
      </c>
      <c r="S14" s="199" t="s">
        <v>174</v>
      </c>
      <c r="T14" s="214"/>
      <c r="U14" s="76" t="s">
        <v>67</v>
      </c>
      <c r="V14" s="149">
        <f t="shared" si="2"/>
        <v>4</v>
      </c>
      <c r="W14">
        <v>6</v>
      </c>
      <c r="X14">
        <v>25.4</v>
      </c>
      <c r="Y14">
        <f t="shared" si="3"/>
        <v>152.39999999999998</v>
      </c>
      <c r="Z14" s="200">
        <f t="shared" si="4"/>
        <v>1.8248811428571425E-2</v>
      </c>
      <c r="AA14">
        <f t="shared" si="5"/>
        <v>2</v>
      </c>
      <c r="AB14">
        <f t="shared" si="6"/>
        <v>3.649762285714285E-2</v>
      </c>
    </row>
    <row r="15" spans="1:29" ht="18" customHeight="1" x14ac:dyDescent="0.3">
      <c r="A15" s="94">
        <f t="shared" si="0"/>
        <v>5</v>
      </c>
      <c r="B15" s="209" t="s">
        <v>171</v>
      </c>
      <c r="C15" s="163"/>
      <c r="D15" s="189" t="s">
        <v>172</v>
      </c>
      <c r="E15" s="210" t="s">
        <v>173</v>
      </c>
      <c r="F15" s="95" t="s">
        <v>166</v>
      </c>
      <c r="G15" s="95" t="s">
        <v>244</v>
      </c>
      <c r="H15" s="211" t="s">
        <v>245</v>
      </c>
      <c r="I15" s="96"/>
      <c r="J15" s="212">
        <v>7.8500000000000011E-3</v>
      </c>
      <c r="K15" s="96"/>
      <c r="L15" s="96"/>
      <c r="M15" s="212"/>
      <c r="N15" s="212"/>
      <c r="O15" s="97">
        <v>2</v>
      </c>
      <c r="P15" s="98"/>
      <c r="Q15" s="213">
        <v>2</v>
      </c>
      <c r="R15" s="161">
        <f t="shared" si="1"/>
        <v>0</v>
      </c>
      <c r="S15" s="199" t="s">
        <v>174</v>
      </c>
      <c r="T15" s="214"/>
      <c r="U15" s="76" t="s">
        <v>67</v>
      </c>
      <c r="V15" s="149">
        <f t="shared" si="2"/>
        <v>4</v>
      </c>
      <c r="W15">
        <v>4</v>
      </c>
      <c r="X15">
        <v>25.4</v>
      </c>
      <c r="Y15">
        <f t="shared" si="3"/>
        <v>101.6</v>
      </c>
      <c r="Z15" s="200">
        <f t="shared" si="4"/>
        <v>8.1105828571428566E-3</v>
      </c>
      <c r="AA15">
        <f t="shared" si="5"/>
        <v>2</v>
      </c>
      <c r="AB15">
        <f t="shared" si="6"/>
        <v>1.6221165714285713E-2</v>
      </c>
    </row>
    <row r="16" spans="1:29" ht="18" customHeight="1" x14ac:dyDescent="0.3">
      <c r="A16" s="94">
        <f t="shared" si="0"/>
        <v>6</v>
      </c>
      <c r="B16" s="209" t="s">
        <v>171</v>
      </c>
      <c r="C16" s="163"/>
      <c r="D16" s="189" t="s">
        <v>172</v>
      </c>
      <c r="E16" s="210" t="s">
        <v>173</v>
      </c>
      <c r="F16" s="95" t="s">
        <v>166</v>
      </c>
      <c r="G16" s="95" t="s">
        <v>246</v>
      </c>
      <c r="H16" s="211" t="s">
        <v>247</v>
      </c>
      <c r="I16" s="96"/>
      <c r="J16" s="216">
        <v>4.9062500000000007E-4</v>
      </c>
      <c r="K16" s="96"/>
      <c r="L16" s="96"/>
      <c r="M16" s="212"/>
      <c r="N16" s="212"/>
      <c r="O16" s="97">
        <v>2</v>
      </c>
      <c r="P16" s="98"/>
      <c r="Q16" s="213">
        <v>3</v>
      </c>
      <c r="R16" s="161">
        <f t="shared" si="1"/>
        <v>0</v>
      </c>
      <c r="S16" s="199" t="s">
        <v>174</v>
      </c>
      <c r="T16" s="214"/>
      <c r="U16" s="76" t="s">
        <v>67</v>
      </c>
      <c r="V16" s="149">
        <f t="shared" si="2"/>
        <v>6</v>
      </c>
      <c r="W16">
        <v>1</v>
      </c>
      <c r="X16">
        <v>25.4</v>
      </c>
      <c r="Y16">
        <f t="shared" si="3"/>
        <v>25.4</v>
      </c>
      <c r="Z16" s="200">
        <f t="shared" si="4"/>
        <v>5.0691142857142853E-4</v>
      </c>
      <c r="AA16">
        <f t="shared" si="5"/>
        <v>3</v>
      </c>
      <c r="AB16">
        <f t="shared" si="6"/>
        <v>1.5207342857142857E-3</v>
      </c>
      <c r="AC16">
        <f>SUM(AB11:AB16)</f>
        <v>0.10695831142857141</v>
      </c>
    </row>
    <row r="17" spans="1:29" ht="18" customHeight="1" x14ac:dyDescent="0.3">
      <c r="A17" s="94">
        <f t="shared" si="0"/>
        <v>7</v>
      </c>
      <c r="B17" s="209" t="s">
        <v>171</v>
      </c>
      <c r="C17" s="163"/>
      <c r="D17" s="189" t="s">
        <v>172</v>
      </c>
      <c r="E17" s="210" t="s">
        <v>173</v>
      </c>
      <c r="F17" s="95" t="s">
        <v>166</v>
      </c>
      <c r="G17" s="95" t="s">
        <v>151</v>
      </c>
      <c r="H17" s="96"/>
      <c r="I17" s="96"/>
      <c r="J17" s="212"/>
      <c r="K17" s="211">
        <v>0.35</v>
      </c>
      <c r="L17" s="211">
        <v>1.65</v>
      </c>
      <c r="M17" s="212">
        <f t="shared" ref="M17" si="7">K17*L17</f>
        <v>0.5774999999999999</v>
      </c>
      <c r="N17" s="217">
        <f>M17-AC16</f>
        <v>0.47054168857142847</v>
      </c>
      <c r="O17" s="213">
        <v>2</v>
      </c>
      <c r="P17" s="98">
        <v>310</v>
      </c>
      <c r="Q17" s="213">
        <v>1</v>
      </c>
      <c r="R17" s="161">
        <f t="shared" si="1"/>
        <v>620</v>
      </c>
      <c r="S17" s="199" t="s">
        <v>174</v>
      </c>
      <c r="T17" s="214"/>
      <c r="U17" s="76" t="s">
        <v>67</v>
      </c>
      <c r="V17" s="149">
        <f t="shared" si="2"/>
        <v>2</v>
      </c>
    </row>
    <row r="18" spans="1:29" ht="18" customHeight="1" x14ac:dyDescent="0.3">
      <c r="U18" s="76" t="s">
        <v>157</v>
      </c>
    </row>
    <row r="19" spans="1:29" ht="18" customHeight="1" x14ac:dyDescent="0.3">
      <c r="A19" s="178" t="s">
        <v>230</v>
      </c>
      <c r="B19" s="180"/>
      <c r="C19" s="208"/>
      <c r="U19" s="76" t="s">
        <v>157</v>
      </c>
    </row>
    <row r="20" spans="1:29" ht="18" customHeight="1" x14ac:dyDescent="0.3">
      <c r="A20" s="94">
        <v>1</v>
      </c>
      <c r="B20" s="209" t="s">
        <v>154</v>
      </c>
      <c r="C20" s="163">
        <v>1</v>
      </c>
      <c r="D20" s="189" t="s">
        <v>129</v>
      </c>
      <c r="E20" s="210" t="s">
        <v>248</v>
      </c>
      <c r="F20" s="95" t="s">
        <v>131</v>
      </c>
      <c r="G20" s="95" t="s">
        <v>152</v>
      </c>
      <c r="H20" s="211">
        <v>0.1</v>
      </c>
      <c r="I20" s="211">
        <v>0.1</v>
      </c>
      <c r="J20" s="212">
        <f t="shared" ref="J20" si="8">H20*I20</f>
        <v>1.0000000000000002E-2</v>
      </c>
      <c r="K20" s="96"/>
      <c r="L20" s="96"/>
      <c r="M20" s="212"/>
      <c r="N20" s="212"/>
      <c r="O20" s="97">
        <v>2</v>
      </c>
      <c r="P20" s="98"/>
      <c r="Q20" s="218">
        <v>2</v>
      </c>
      <c r="R20" s="161">
        <f t="shared" ref="R20:R52" si="9">O20*P20*Q20</f>
        <v>0</v>
      </c>
      <c r="S20" s="199" t="s">
        <v>156</v>
      </c>
      <c r="T20" s="104" t="s">
        <v>154</v>
      </c>
      <c r="U20" s="76" t="s">
        <v>157</v>
      </c>
      <c r="V20" s="149">
        <f t="shared" ref="V20:V52" si="10">O20*Q20</f>
        <v>4</v>
      </c>
      <c r="Z20" s="200">
        <f>J20</f>
        <v>1.0000000000000002E-2</v>
      </c>
      <c r="AA20">
        <f>Q20</f>
        <v>2</v>
      </c>
      <c r="AB20">
        <f t="shared" ref="AB20:AB22" si="11">AA20*Z20</f>
        <v>2.0000000000000004E-2</v>
      </c>
    </row>
    <row r="21" spans="1:29" ht="18" customHeight="1" x14ac:dyDescent="0.3">
      <c r="A21" s="94">
        <f t="shared" ref="A21:A52" si="12">A20+1</f>
        <v>2</v>
      </c>
      <c r="B21" s="209" t="s">
        <v>154</v>
      </c>
      <c r="C21" s="163">
        <v>2</v>
      </c>
      <c r="D21" s="189" t="s">
        <v>129</v>
      </c>
      <c r="E21" s="210" t="s">
        <v>248</v>
      </c>
      <c r="F21" s="95" t="s">
        <v>131</v>
      </c>
      <c r="G21" s="95" t="s">
        <v>152</v>
      </c>
      <c r="H21" s="211">
        <v>0.05</v>
      </c>
      <c r="I21" s="211">
        <v>0.05</v>
      </c>
      <c r="J21" s="212">
        <v>0.01</v>
      </c>
      <c r="K21" s="96"/>
      <c r="L21" s="96"/>
      <c r="M21" s="212"/>
      <c r="N21" s="212"/>
      <c r="O21" s="97">
        <v>2</v>
      </c>
      <c r="P21" s="98"/>
      <c r="Q21" s="213">
        <v>1</v>
      </c>
      <c r="R21" s="161">
        <f t="shared" si="9"/>
        <v>0</v>
      </c>
      <c r="S21" s="199" t="s">
        <v>156</v>
      </c>
      <c r="U21" s="76" t="s">
        <v>157</v>
      </c>
      <c r="V21" s="149">
        <f t="shared" si="10"/>
        <v>2</v>
      </c>
      <c r="Z21" s="200">
        <f>J21</f>
        <v>0.01</v>
      </c>
      <c r="AA21">
        <f t="shared" ref="AA21:AA22" si="13">Q21</f>
        <v>1</v>
      </c>
      <c r="AB21">
        <f t="shared" si="11"/>
        <v>0.01</v>
      </c>
    </row>
    <row r="22" spans="1:29" ht="18" customHeight="1" x14ac:dyDescent="0.3">
      <c r="A22" s="94">
        <f t="shared" si="12"/>
        <v>3</v>
      </c>
      <c r="B22" s="209" t="s">
        <v>154</v>
      </c>
      <c r="C22" s="163">
        <v>3</v>
      </c>
      <c r="D22" s="189" t="s">
        <v>129</v>
      </c>
      <c r="E22" s="210" t="s">
        <v>248</v>
      </c>
      <c r="F22" s="95" t="s">
        <v>131</v>
      </c>
      <c r="G22" s="95" t="s">
        <v>246</v>
      </c>
      <c r="H22" s="211" t="s">
        <v>247</v>
      </c>
      <c r="I22" s="211"/>
      <c r="J22" s="216">
        <v>4.9062500000000007E-4</v>
      </c>
      <c r="K22" s="96"/>
      <c r="L22" s="96"/>
      <c r="M22" s="212"/>
      <c r="N22" s="212"/>
      <c r="O22" s="97">
        <v>2</v>
      </c>
      <c r="P22" s="98"/>
      <c r="Q22" s="213">
        <v>2</v>
      </c>
      <c r="R22" s="161">
        <f t="shared" si="9"/>
        <v>0</v>
      </c>
      <c r="S22" s="199" t="s">
        <v>176</v>
      </c>
      <c r="T22" s="214"/>
      <c r="U22" s="76" t="s">
        <v>157</v>
      </c>
      <c r="V22" s="149">
        <f t="shared" si="10"/>
        <v>4</v>
      </c>
      <c r="W22">
        <v>1</v>
      </c>
      <c r="X22">
        <v>25.4</v>
      </c>
      <c r="Y22">
        <f t="shared" ref="Y22" si="14">X22*W22</f>
        <v>25.4</v>
      </c>
      <c r="Z22" s="200">
        <f t="shared" ref="Z22" si="15">(22/7/4*Y22^2)/1000000</f>
        <v>5.0691142857142853E-4</v>
      </c>
      <c r="AA22">
        <f t="shared" si="13"/>
        <v>2</v>
      </c>
      <c r="AB22">
        <f t="shared" si="11"/>
        <v>1.0138228571428571E-3</v>
      </c>
      <c r="AC22">
        <f>SUM(AB20:AB22)</f>
        <v>3.1013822857142864E-2</v>
      </c>
    </row>
    <row r="23" spans="1:29" ht="18" customHeight="1" x14ac:dyDescent="0.3">
      <c r="A23" s="94">
        <f t="shared" si="12"/>
        <v>4</v>
      </c>
      <c r="B23" s="209" t="s">
        <v>154</v>
      </c>
      <c r="C23" s="163">
        <v>3</v>
      </c>
      <c r="D23" s="189" t="s">
        <v>129</v>
      </c>
      <c r="E23" s="210" t="s">
        <v>248</v>
      </c>
      <c r="F23" s="95" t="s">
        <v>131</v>
      </c>
      <c r="G23" s="95" t="s">
        <v>151</v>
      </c>
      <c r="H23" s="96"/>
      <c r="I23" s="96"/>
      <c r="J23" s="212"/>
      <c r="K23" s="211">
        <v>0.3</v>
      </c>
      <c r="L23" s="211">
        <v>0.4</v>
      </c>
      <c r="M23" s="212">
        <f t="shared" ref="M23" si="16">K23*L23</f>
        <v>0.12</v>
      </c>
      <c r="N23" s="217">
        <f>M23-AC22</f>
        <v>8.8986177142857129E-2</v>
      </c>
      <c r="O23" s="213">
        <v>2</v>
      </c>
      <c r="P23" s="98">
        <v>95</v>
      </c>
      <c r="Q23" s="97">
        <v>1</v>
      </c>
      <c r="R23" s="161">
        <f t="shared" si="9"/>
        <v>190</v>
      </c>
      <c r="S23" s="199" t="s">
        <v>153</v>
      </c>
      <c r="T23" s="214"/>
      <c r="U23" s="76" t="s">
        <v>157</v>
      </c>
      <c r="V23" s="149">
        <f t="shared" si="10"/>
        <v>2</v>
      </c>
    </row>
    <row r="24" spans="1:29" ht="18" customHeight="1" x14ac:dyDescent="0.3">
      <c r="A24" s="94">
        <f t="shared" si="12"/>
        <v>5</v>
      </c>
      <c r="B24" s="209" t="s">
        <v>154</v>
      </c>
      <c r="C24" s="163">
        <v>4</v>
      </c>
      <c r="D24" s="189" t="s">
        <v>129</v>
      </c>
      <c r="E24" s="210" t="s">
        <v>248</v>
      </c>
      <c r="F24" s="95" t="s">
        <v>131</v>
      </c>
      <c r="G24" s="95" t="s">
        <v>249</v>
      </c>
      <c r="H24" s="211">
        <v>0.2</v>
      </c>
      <c r="I24" s="211">
        <v>0.4</v>
      </c>
      <c r="J24" s="212">
        <f>H24*I24</f>
        <v>8.0000000000000016E-2</v>
      </c>
      <c r="K24" s="211">
        <v>0.3</v>
      </c>
      <c r="L24" s="211">
        <v>0.46</v>
      </c>
      <c r="M24" s="217">
        <f>K24*L24</f>
        <v>0.13800000000000001</v>
      </c>
      <c r="N24" s="212"/>
      <c r="O24" s="213">
        <v>2</v>
      </c>
      <c r="P24" s="98"/>
      <c r="Q24" s="97">
        <v>1</v>
      </c>
      <c r="R24" s="161">
        <f t="shared" si="9"/>
        <v>0</v>
      </c>
      <c r="S24" s="199" t="s">
        <v>250</v>
      </c>
      <c r="T24" s="214"/>
      <c r="U24" s="76" t="s">
        <v>157</v>
      </c>
      <c r="V24" s="149">
        <f t="shared" si="10"/>
        <v>2</v>
      </c>
    </row>
    <row r="25" spans="1:29" ht="18" customHeight="1" x14ac:dyDescent="0.3">
      <c r="A25" s="94">
        <f t="shared" si="12"/>
        <v>6</v>
      </c>
      <c r="B25" s="209" t="s">
        <v>154</v>
      </c>
      <c r="C25" s="163">
        <v>5</v>
      </c>
      <c r="D25" s="189" t="s">
        <v>129</v>
      </c>
      <c r="E25" s="210" t="s">
        <v>248</v>
      </c>
      <c r="F25" s="95" t="s">
        <v>131</v>
      </c>
      <c r="G25" s="95" t="s">
        <v>152</v>
      </c>
      <c r="H25" s="219">
        <v>0.05</v>
      </c>
      <c r="I25" s="219">
        <v>0.05</v>
      </c>
      <c r="J25" s="220">
        <f>H25*I25</f>
        <v>2.5000000000000005E-3</v>
      </c>
      <c r="K25" s="211">
        <v>0.15</v>
      </c>
      <c r="L25" s="211">
        <v>0.15</v>
      </c>
      <c r="M25" s="217">
        <f>K25*L25</f>
        <v>2.2499999999999999E-2</v>
      </c>
      <c r="N25" s="217">
        <f>M25</f>
        <v>2.2499999999999999E-2</v>
      </c>
      <c r="O25" s="213">
        <v>2</v>
      </c>
      <c r="P25" s="98">
        <v>50</v>
      </c>
      <c r="Q25" s="97">
        <v>1</v>
      </c>
      <c r="R25" s="161">
        <f t="shared" si="9"/>
        <v>100</v>
      </c>
      <c r="S25" s="199" t="s">
        <v>156</v>
      </c>
      <c r="T25" s="214"/>
      <c r="U25" s="76" t="s">
        <v>157</v>
      </c>
      <c r="V25" s="149">
        <f t="shared" si="10"/>
        <v>2</v>
      </c>
    </row>
    <row r="26" spans="1:29" ht="18" customHeight="1" x14ac:dyDescent="0.3">
      <c r="A26" s="94">
        <f t="shared" si="12"/>
        <v>7</v>
      </c>
      <c r="B26" s="209" t="s">
        <v>154</v>
      </c>
      <c r="C26" s="163">
        <v>6</v>
      </c>
      <c r="D26" s="189" t="s">
        <v>129</v>
      </c>
      <c r="E26" s="210" t="s">
        <v>248</v>
      </c>
      <c r="F26" s="95" t="s">
        <v>131</v>
      </c>
      <c r="G26" s="95" t="s">
        <v>152</v>
      </c>
      <c r="H26" s="221">
        <v>0.05</v>
      </c>
      <c r="I26" s="221">
        <v>0.05</v>
      </c>
      <c r="J26" s="217">
        <v>0.01</v>
      </c>
      <c r="K26" s="96"/>
      <c r="L26" s="96"/>
      <c r="M26" s="212"/>
      <c r="N26" s="212"/>
      <c r="O26" s="97">
        <v>2</v>
      </c>
      <c r="P26" s="98"/>
      <c r="Q26" s="97">
        <v>1</v>
      </c>
      <c r="R26" s="161">
        <f t="shared" si="9"/>
        <v>0</v>
      </c>
      <c r="S26" s="199" t="s">
        <v>156</v>
      </c>
      <c r="T26" s="214"/>
      <c r="U26" s="76" t="s">
        <v>157</v>
      </c>
      <c r="V26" s="149">
        <f t="shared" si="10"/>
        <v>2</v>
      </c>
    </row>
    <row r="27" spans="1:29" ht="18" customHeight="1" x14ac:dyDescent="0.3">
      <c r="A27" s="94">
        <f t="shared" si="12"/>
        <v>8</v>
      </c>
      <c r="B27" s="209" t="s">
        <v>154</v>
      </c>
      <c r="C27" s="163">
        <v>7</v>
      </c>
      <c r="D27" s="189" t="s">
        <v>129</v>
      </c>
      <c r="E27" s="210" t="s">
        <v>248</v>
      </c>
      <c r="F27" s="95" t="s">
        <v>131</v>
      </c>
      <c r="G27" s="95" t="s">
        <v>246</v>
      </c>
      <c r="H27" s="221" t="s">
        <v>247</v>
      </c>
      <c r="I27" s="221"/>
      <c r="J27" s="222">
        <v>4.9062500000000007E-4</v>
      </c>
      <c r="K27" s="96"/>
      <c r="L27" s="96"/>
      <c r="M27" s="212"/>
      <c r="N27" s="212"/>
      <c r="O27" s="97">
        <v>2</v>
      </c>
      <c r="P27" s="98"/>
      <c r="Q27" s="97">
        <v>1</v>
      </c>
      <c r="R27" s="161">
        <f t="shared" si="9"/>
        <v>0</v>
      </c>
      <c r="S27" s="199" t="s">
        <v>176</v>
      </c>
      <c r="U27" s="76" t="s">
        <v>157</v>
      </c>
      <c r="V27" s="149">
        <f t="shared" si="10"/>
        <v>2</v>
      </c>
    </row>
    <row r="28" spans="1:29" ht="18" customHeight="1" x14ac:dyDescent="0.3">
      <c r="A28" s="94">
        <f t="shared" si="12"/>
        <v>9</v>
      </c>
      <c r="B28" s="209" t="s">
        <v>154</v>
      </c>
      <c r="C28" s="163">
        <v>7</v>
      </c>
      <c r="D28" s="189" t="s">
        <v>129</v>
      </c>
      <c r="E28" s="210" t="s">
        <v>248</v>
      </c>
      <c r="F28" s="95" t="s">
        <v>131</v>
      </c>
      <c r="G28" s="95" t="s">
        <v>151</v>
      </c>
      <c r="H28" s="96"/>
      <c r="I28" s="96"/>
      <c r="J28" s="212"/>
      <c r="K28" s="211">
        <v>0.2</v>
      </c>
      <c r="L28" s="211">
        <v>0.2</v>
      </c>
      <c r="M28" s="212">
        <f t="shared" ref="M28" si="17">K28*L28</f>
        <v>4.0000000000000008E-2</v>
      </c>
      <c r="N28" s="217">
        <f>M28-J27-J26-J25</f>
        <v>2.7009375000000002E-2</v>
      </c>
      <c r="O28" s="213">
        <v>2</v>
      </c>
      <c r="P28" s="98">
        <v>50</v>
      </c>
      <c r="Q28" s="97">
        <v>1</v>
      </c>
      <c r="R28" s="161">
        <f t="shared" si="9"/>
        <v>100</v>
      </c>
      <c r="S28" s="199" t="s">
        <v>153</v>
      </c>
      <c r="T28" s="214"/>
      <c r="U28" s="76" t="s">
        <v>157</v>
      </c>
      <c r="V28" s="149">
        <f t="shared" si="10"/>
        <v>2</v>
      </c>
    </row>
    <row r="29" spans="1:29" ht="18" customHeight="1" x14ac:dyDescent="0.3">
      <c r="A29" s="94">
        <f t="shared" si="12"/>
        <v>10</v>
      </c>
      <c r="B29" s="209" t="s">
        <v>154</v>
      </c>
      <c r="C29" s="163">
        <v>8</v>
      </c>
      <c r="D29" s="189" t="s">
        <v>129</v>
      </c>
      <c r="E29" s="210" t="s">
        <v>248</v>
      </c>
      <c r="F29" s="95" t="s">
        <v>158</v>
      </c>
      <c r="G29" s="95" t="s">
        <v>152</v>
      </c>
      <c r="H29" s="221">
        <v>0.05</v>
      </c>
      <c r="I29" s="221">
        <v>0.05</v>
      </c>
      <c r="J29" s="212">
        <v>0.01</v>
      </c>
      <c r="K29" s="96"/>
      <c r="L29" s="96"/>
      <c r="M29" s="212"/>
      <c r="N29" s="212"/>
      <c r="O29" s="97">
        <v>2</v>
      </c>
      <c r="P29" s="98"/>
      <c r="Q29" s="97">
        <v>1</v>
      </c>
      <c r="R29" s="161">
        <f t="shared" si="9"/>
        <v>0</v>
      </c>
      <c r="S29" s="199" t="s">
        <v>156</v>
      </c>
      <c r="T29" s="214"/>
      <c r="U29" s="76" t="s">
        <v>157</v>
      </c>
      <c r="V29" s="149">
        <f t="shared" si="10"/>
        <v>2</v>
      </c>
    </row>
    <row r="30" spans="1:29" ht="18" customHeight="1" x14ac:dyDescent="0.3">
      <c r="A30" s="94">
        <f t="shared" si="12"/>
        <v>11</v>
      </c>
      <c r="B30" s="209" t="s">
        <v>154</v>
      </c>
      <c r="C30" s="163">
        <v>9</v>
      </c>
      <c r="D30" s="189" t="s">
        <v>129</v>
      </c>
      <c r="E30" s="210" t="s">
        <v>248</v>
      </c>
      <c r="F30" s="95" t="s">
        <v>158</v>
      </c>
      <c r="G30" s="95" t="s">
        <v>246</v>
      </c>
      <c r="H30" s="221" t="s">
        <v>247</v>
      </c>
      <c r="I30" s="221"/>
      <c r="J30" s="216">
        <v>4.9062500000000007E-4</v>
      </c>
      <c r="K30" s="96"/>
      <c r="L30" s="96"/>
      <c r="M30" s="212"/>
      <c r="N30" s="212"/>
      <c r="O30" s="97">
        <v>2</v>
      </c>
      <c r="P30" s="98"/>
      <c r="Q30" s="97">
        <v>2</v>
      </c>
      <c r="R30" s="161">
        <f t="shared" si="9"/>
        <v>0</v>
      </c>
      <c r="S30" s="199" t="s">
        <v>176</v>
      </c>
      <c r="T30" s="214"/>
      <c r="U30" s="76" t="s">
        <v>157</v>
      </c>
      <c r="V30" s="149">
        <f t="shared" si="10"/>
        <v>4</v>
      </c>
    </row>
    <row r="31" spans="1:29" ht="18" customHeight="1" x14ac:dyDescent="0.3">
      <c r="A31" s="94">
        <f t="shared" si="12"/>
        <v>12</v>
      </c>
      <c r="B31" s="209" t="s">
        <v>154</v>
      </c>
      <c r="C31" s="163">
        <v>9</v>
      </c>
      <c r="D31" s="189" t="s">
        <v>129</v>
      </c>
      <c r="E31" s="210" t="s">
        <v>248</v>
      </c>
      <c r="F31" s="95" t="s">
        <v>158</v>
      </c>
      <c r="G31" s="95" t="s">
        <v>151</v>
      </c>
      <c r="H31" s="96"/>
      <c r="I31" s="96"/>
      <c r="J31" s="212"/>
      <c r="K31" s="211">
        <v>0.2</v>
      </c>
      <c r="L31" s="211">
        <v>0.2</v>
      </c>
      <c r="M31" s="212">
        <f t="shared" ref="M31" si="18">K31*L31</f>
        <v>4.0000000000000008E-2</v>
      </c>
      <c r="N31" s="217">
        <f>M31-J30-J29-J28</f>
        <v>2.9509375000000004E-2</v>
      </c>
      <c r="O31" s="213">
        <v>2</v>
      </c>
      <c r="P31" s="98">
        <v>50</v>
      </c>
      <c r="Q31" s="97">
        <v>1</v>
      </c>
      <c r="R31" s="161">
        <f t="shared" si="9"/>
        <v>100</v>
      </c>
      <c r="S31" s="199" t="s">
        <v>153</v>
      </c>
      <c r="T31" s="214"/>
      <c r="U31" s="76" t="s">
        <v>157</v>
      </c>
      <c r="V31" s="149">
        <f t="shared" si="10"/>
        <v>2</v>
      </c>
    </row>
    <row r="32" spans="1:29" ht="18" customHeight="1" x14ac:dyDescent="0.3">
      <c r="A32" s="94">
        <f t="shared" si="12"/>
        <v>13</v>
      </c>
      <c r="B32" s="209" t="s">
        <v>154</v>
      </c>
      <c r="C32" s="163">
        <v>10</v>
      </c>
      <c r="D32" s="189" t="s">
        <v>129</v>
      </c>
      <c r="E32" s="210" t="s">
        <v>248</v>
      </c>
      <c r="F32" s="95" t="s">
        <v>158</v>
      </c>
      <c r="G32" s="95" t="s">
        <v>152</v>
      </c>
      <c r="H32" s="221">
        <v>7.0000000000000007E-2</v>
      </c>
      <c r="I32" s="221">
        <v>7.0000000000000007E-2</v>
      </c>
      <c r="J32" s="212">
        <v>0.01</v>
      </c>
      <c r="K32" s="96"/>
      <c r="L32" s="96"/>
      <c r="M32" s="212"/>
      <c r="N32" s="212"/>
      <c r="O32" s="97">
        <v>2</v>
      </c>
      <c r="P32" s="98"/>
      <c r="Q32" s="97">
        <v>1</v>
      </c>
      <c r="R32" s="161">
        <f t="shared" si="9"/>
        <v>0</v>
      </c>
      <c r="S32" s="199" t="s">
        <v>156</v>
      </c>
      <c r="T32" s="214"/>
      <c r="U32" s="76" t="s">
        <v>157</v>
      </c>
      <c r="V32" s="149">
        <f t="shared" si="10"/>
        <v>2</v>
      </c>
    </row>
    <row r="33" spans="1:28" ht="18" customHeight="1" x14ac:dyDescent="0.3">
      <c r="A33" s="94">
        <f t="shared" si="12"/>
        <v>14</v>
      </c>
      <c r="B33" s="209" t="s">
        <v>154</v>
      </c>
      <c r="C33" s="163">
        <v>11</v>
      </c>
      <c r="D33" s="189" t="s">
        <v>129</v>
      </c>
      <c r="E33" s="210" t="s">
        <v>248</v>
      </c>
      <c r="F33" s="95" t="s">
        <v>158</v>
      </c>
      <c r="G33" s="95" t="s">
        <v>249</v>
      </c>
      <c r="H33" s="221">
        <v>0.2</v>
      </c>
      <c r="I33" s="221">
        <v>0.4</v>
      </c>
      <c r="J33" s="212">
        <f t="shared" ref="J33" si="19">H33*I33</f>
        <v>8.0000000000000016E-2</v>
      </c>
      <c r="K33" s="96"/>
      <c r="L33" s="96"/>
      <c r="M33" s="212"/>
      <c r="N33" s="212"/>
      <c r="O33" s="97">
        <v>2</v>
      </c>
      <c r="P33" s="98"/>
      <c r="Q33" s="97">
        <v>1</v>
      </c>
      <c r="R33" s="161">
        <f t="shared" si="9"/>
        <v>0</v>
      </c>
      <c r="S33" s="199" t="s">
        <v>153</v>
      </c>
      <c r="U33" s="76" t="s">
        <v>157</v>
      </c>
      <c r="V33" s="149">
        <f t="shared" si="10"/>
        <v>2</v>
      </c>
    </row>
    <row r="34" spans="1:28" ht="18" customHeight="1" x14ac:dyDescent="0.3">
      <c r="A34" s="94">
        <f t="shared" si="12"/>
        <v>15</v>
      </c>
      <c r="B34" s="209" t="s">
        <v>154</v>
      </c>
      <c r="C34" s="163">
        <v>12</v>
      </c>
      <c r="D34" s="189" t="s">
        <v>129</v>
      </c>
      <c r="E34" s="210" t="s">
        <v>248</v>
      </c>
      <c r="F34" s="95" t="s">
        <v>158</v>
      </c>
      <c r="G34" s="95" t="s">
        <v>246</v>
      </c>
      <c r="H34" s="221" t="s">
        <v>247</v>
      </c>
      <c r="I34" s="221"/>
      <c r="J34" s="216">
        <v>4.9062500000000007E-4</v>
      </c>
      <c r="K34" s="96"/>
      <c r="L34" s="96"/>
      <c r="M34" s="212"/>
      <c r="N34" s="212"/>
      <c r="O34" s="97">
        <v>2</v>
      </c>
      <c r="P34" s="98"/>
      <c r="Q34" s="97">
        <v>2</v>
      </c>
      <c r="R34" s="161">
        <f t="shared" si="9"/>
        <v>0</v>
      </c>
      <c r="S34" s="199" t="s">
        <v>176</v>
      </c>
      <c r="T34" s="214"/>
      <c r="U34" s="76" t="s">
        <v>157</v>
      </c>
      <c r="V34" s="149">
        <f t="shared" si="10"/>
        <v>4</v>
      </c>
    </row>
    <row r="35" spans="1:28" ht="18" customHeight="1" x14ac:dyDescent="0.3">
      <c r="A35" s="94">
        <f t="shared" si="12"/>
        <v>16</v>
      </c>
      <c r="B35" s="209" t="s">
        <v>154</v>
      </c>
      <c r="C35" s="163">
        <v>12</v>
      </c>
      <c r="D35" s="189" t="s">
        <v>129</v>
      </c>
      <c r="E35" s="210" t="s">
        <v>248</v>
      </c>
      <c r="F35" s="95" t="s">
        <v>158</v>
      </c>
      <c r="G35" s="95" t="s">
        <v>151</v>
      </c>
      <c r="H35" s="96"/>
      <c r="I35" s="96"/>
      <c r="J35" s="212"/>
      <c r="K35" s="211">
        <v>0.3</v>
      </c>
      <c r="L35" s="211">
        <v>0.6</v>
      </c>
      <c r="M35" s="212">
        <f t="shared" ref="M35:M36" si="20">K35*L35</f>
        <v>0.18</v>
      </c>
      <c r="N35" s="217">
        <f>M35-J34-J33-J32</f>
        <v>8.9509374999999988E-2</v>
      </c>
      <c r="O35" s="213">
        <v>2</v>
      </c>
      <c r="P35" s="98">
        <v>95</v>
      </c>
      <c r="Q35" s="97">
        <v>1</v>
      </c>
      <c r="R35" s="161">
        <f t="shared" si="9"/>
        <v>190</v>
      </c>
      <c r="S35" s="199" t="s">
        <v>153</v>
      </c>
      <c r="T35" s="214"/>
      <c r="U35" s="76" t="s">
        <v>157</v>
      </c>
      <c r="V35" s="149">
        <f t="shared" si="10"/>
        <v>2</v>
      </c>
    </row>
    <row r="36" spans="1:28" ht="18" customHeight="1" x14ac:dyDescent="0.3">
      <c r="A36" s="94">
        <f t="shared" si="12"/>
        <v>17</v>
      </c>
      <c r="B36" s="209" t="s">
        <v>154</v>
      </c>
      <c r="C36" s="163">
        <v>13</v>
      </c>
      <c r="D36" s="189" t="s">
        <v>129</v>
      </c>
      <c r="E36" s="210" t="s">
        <v>248</v>
      </c>
      <c r="F36" s="95" t="s">
        <v>158</v>
      </c>
      <c r="G36" s="95" t="s">
        <v>152</v>
      </c>
      <c r="H36" s="219">
        <v>0.1</v>
      </c>
      <c r="I36" s="219">
        <v>0.1</v>
      </c>
      <c r="J36" s="220">
        <f t="shared" ref="J36" si="21">H36*I36</f>
        <v>1.0000000000000002E-2</v>
      </c>
      <c r="K36" s="211">
        <v>0.15</v>
      </c>
      <c r="L36" s="211">
        <v>0.17</v>
      </c>
      <c r="M36" s="212">
        <f t="shared" si="20"/>
        <v>2.5500000000000002E-2</v>
      </c>
      <c r="N36" s="217">
        <f>M36</f>
        <v>2.5500000000000002E-2</v>
      </c>
      <c r="O36" s="213">
        <v>2</v>
      </c>
      <c r="P36" s="98">
        <v>50</v>
      </c>
      <c r="Q36" s="97">
        <v>1</v>
      </c>
      <c r="R36" s="161">
        <f t="shared" si="9"/>
        <v>100</v>
      </c>
      <c r="S36" s="199" t="s">
        <v>156</v>
      </c>
      <c r="T36" s="214"/>
      <c r="U36" s="76" t="s">
        <v>157</v>
      </c>
      <c r="V36" s="149">
        <f t="shared" si="10"/>
        <v>2</v>
      </c>
    </row>
    <row r="37" spans="1:28" ht="18" customHeight="1" x14ac:dyDescent="0.3">
      <c r="A37" s="94">
        <f t="shared" si="12"/>
        <v>18</v>
      </c>
      <c r="B37" s="209" t="s">
        <v>154</v>
      </c>
      <c r="C37" s="163">
        <v>14</v>
      </c>
      <c r="D37" s="189" t="s">
        <v>129</v>
      </c>
      <c r="E37" s="210" t="s">
        <v>248</v>
      </c>
      <c r="F37" s="95" t="s">
        <v>158</v>
      </c>
      <c r="G37" s="95" t="s">
        <v>152</v>
      </c>
      <c r="H37" s="221">
        <v>0.05</v>
      </c>
      <c r="I37" s="221">
        <v>0.05</v>
      </c>
      <c r="J37" s="212">
        <v>0.01</v>
      </c>
      <c r="K37" s="96"/>
      <c r="L37" s="96"/>
      <c r="M37" s="212"/>
      <c r="N37" s="217"/>
      <c r="O37" s="97">
        <v>2</v>
      </c>
      <c r="P37" s="98"/>
      <c r="Q37" s="97">
        <v>1</v>
      </c>
      <c r="R37" s="161">
        <f t="shared" si="9"/>
        <v>0</v>
      </c>
      <c r="S37" s="199" t="s">
        <v>156</v>
      </c>
      <c r="T37" s="214"/>
      <c r="U37" s="76" t="s">
        <v>157</v>
      </c>
      <c r="V37" s="149">
        <f t="shared" si="10"/>
        <v>2</v>
      </c>
    </row>
    <row r="38" spans="1:28" ht="18" customHeight="1" x14ac:dyDescent="0.3">
      <c r="A38" s="94">
        <f t="shared" si="12"/>
        <v>19</v>
      </c>
      <c r="B38" s="209" t="s">
        <v>154</v>
      </c>
      <c r="C38" s="163">
        <v>15</v>
      </c>
      <c r="D38" s="189" t="s">
        <v>129</v>
      </c>
      <c r="E38" s="210" t="s">
        <v>248</v>
      </c>
      <c r="F38" s="95" t="s">
        <v>158</v>
      </c>
      <c r="G38" s="95" t="s">
        <v>246</v>
      </c>
      <c r="H38" s="221" t="s">
        <v>247</v>
      </c>
      <c r="I38" s="96"/>
      <c r="J38" s="216">
        <v>4.9062500000000007E-4</v>
      </c>
      <c r="K38" s="96"/>
      <c r="L38" s="96"/>
      <c r="M38" s="212"/>
      <c r="N38" s="217"/>
      <c r="O38" s="97">
        <v>2</v>
      </c>
      <c r="P38" s="98"/>
      <c r="Q38" s="97">
        <v>3</v>
      </c>
      <c r="R38" s="161">
        <f t="shared" si="9"/>
        <v>0</v>
      </c>
      <c r="S38" s="199" t="s">
        <v>176</v>
      </c>
      <c r="T38" s="214"/>
      <c r="U38" s="76" t="s">
        <v>157</v>
      </c>
      <c r="V38" s="149">
        <f t="shared" si="10"/>
        <v>6</v>
      </c>
    </row>
    <row r="39" spans="1:28" ht="18" customHeight="1" x14ac:dyDescent="0.3">
      <c r="A39" s="94">
        <f t="shared" si="12"/>
        <v>20</v>
      </c>
      <c r="B39" s="209" t="s">
        <v>154</v>
      </c>
      <c r="C39" s="163">
        <v>15</v>
      </c>
      <c r="D39" s="189" t="s">
        <v>129</v>
      </c>
      <c r="E39" s="210" t="s">
        <v>248</v>
      </c>
      <c r="F39" s="95" t="s">
        <v>158</v>
      </c>
      <c r="G39" s="95" t="s">
        <v>151</v>
      </c>
      <c r="H39" s="96"/>
      <c r="I39" s="96"/>
      <c r="J39" s="212"/>
      <c r="K39" s="211">
        <v>0.2</v>
      </c>
      <c r="L39" s="211">
        <v>0.25</v>
      </c>
      <c r="M39" s="212">
        <f t="shared" ref="M39" si="22">K39*L39</f>
        <v>0.05</v>
      </c>
      <c r="N39" s="217">
        <f>M39-J38-J37</f>
        <v>3.9509374999999999E-2</v>
      </c>
      <c r="O39" s="213">
        <v>2</v>
      </c>
      <c r="P39" s="98">
        <v>50</v>
      </c>
      <c r="Q39" s="97">
        <v>1</v>
      </c>
      <c r="R39" s="161">
        <f t="shared" si="9"/>
        <v>100</v>
      </c>
      <c r="S39" s="199" t="s">
        <v>153</v>
      </c>
      <c r="U39" s="76" t="s">
        <v>157</v>
      </c>
      <c r="V39" s="149">
        <f t="shared" si="10"/>
        <v>2</v>
      </c>
    </row>
    <row r="40" spans="1:28" ht="18" customHeight="1" x14ac:dyDescent="0.3">
      <c r="A40" s="94">
        <f t="shared" si="12"/>
        <v>21</v>
      </c>
      <c r="B40" s="209" t="s">
        <v>154</v>
      </c>
      <c r="C40" s="163">
        <v>16</v>
      </c>
      <c r="D40" s="189" t="s">
        <v>129</v>
      </c>
      <c r="E40" s="210" t="s">
        <v>248</v>
      </c>
      <c r="F40" s="95" t="s">
        <v>158</v>
      </c>
      <c r="G40" s="95" t="s">
        <v>246</v>
      </c>
      <c r="H40" s="221" t="s">
        <v>247</v>
      </c>
      <c r="I40" s="96"/>
      <c r="J40" s="212"/>
      <c r="K40" s="221" t="s">
        <v>243</v>
      </c>
      <c r="L40" s="96"/>
      <c r="M40" s="212"/>
      <c r="N40" s="217"/>
      <c r="O40" s="97">
        <v>2</v>
      </c>
      <c r="P40" s="98"/>
      <c r="Q40" s="97">
        <v>6</v>
      </c>
      <c r="R40" s="161">
        <f t="shared" si="9"/>
        <v>0</v>
      </c>
      <c r="S40" s="199" t="s">
        <v>251</v>
      </c>
      <c r="T40" s="214"/>
      <c r="U40" s="76" t="s">
        <v>157</v>
      </c>
      <c r="V40" s="149">
        <f t="shared" si="10"/>
        <v>12</v>
      </c>
    </row>
    <row r="41" spans="1:28" ht="18" customHeight="1" x14ac:dyDescent="0.3">
      <c r="A41" s="94">
        <f t="shared" si="12"/>
        <v>22</v>
      </c>
      <c r="B41" s="209" t="s">
        <v>154</v>
      </c>
      <c r="C41" s="163">
        <v>17</v>
      </c>
      <c r="D41" s="189" t="s">
        <v>129</v>
      </c>
      <c r="E41" s="210" t="s">
        <v>248</v>
      </c>
      <c r="F41" s="95" t="s">
        <v>158</v>
      </c>
      <c r="G41" s="95" t="s">
        <v>252</v>
      </c>
      <c r="H41" s="221" t="s">
        <v>253</v>
      </c>
      <c r="I41" s="96"/>
      <c r="J41" s="212"/>
      <c r="K41" s="221" t="s">
        <v>254</v>
      </c>
      <c r="L41" s="96"/>
      <c r="M41" s="212"/>
      <c r="N41" s="217"/>
      <c r="O41" s="97">
        <v>2</v>
      </c>
      <c r="P41" s="98"/>
      <c r="Q41" s="97">
        <v>2</v>
      </c>
      <c r="R41" s="161">
        <f t="shared" si="9"/>
        <v>0</v>
      </c>
      <c r="S41" s="199" t="s">
        <v>251</v>
      </c>
      <c r="T41" s="214"/>
      <c r="U41" s="76" t="s">
        <v>157</v>
      </c>
      <c r="V41" s="149">
        <f t="shared" si="10"/>
        <v>4</v>
      </c>
    </row>
    <row r="42" spans="1:28" ht="18" customHeight="1" x14ac:dyDescent="0.3">
      <c r="A42" s="94">
        <f t="shared" si="12"/>
        <v>23</v>
      </c>
      <c r="B42" s="209" t="s">
        <v>154</v>
      </c>
      <c r="C42" s="163">
        <v>18</v>
      </c>
      <c r="D42" s="189" t="s">
        <v>129</v>
      </c>
      <c r="E42" s="210" t="s">
        <v>248</v>
      </c>
      <c r="F42" s="95" t="s">
        <v>159</v>
      </c>
      <c r="G42" s="95" t="s">
        <v>249</v>
      </c>
      <c r="H42" s="221">
        <v>0.2</v>
      </c>
      <c r="I42" s="221">
        <v>0.4</v>
      </c>
      <c r="J42" s="212">
        <f t="shared" ref="J42" si="23">H42*I42</f>
        <v>8.0000000000000016E-2</v>
      </c>
      <c r="K42" s="96"/>
      <c r="L42" s="96"/>
      <c r="M42" s="212"/>
      <c r="N42" s="217"/>
      <c r="O42" s="97">
        <v>2</v>
      </c>
      <c r="P42" s="98"/>
      <c r="Q42" s="97">
        <v>1</v>
      </c>
      <c r="R42" s="161">
        <f t="shared" si="9"/>
        <v>0</v>
      </c>
      <c r="S42" s="199" t="s">
        <v>153</v>
      </c>
      <c r="T42" s="214"/>
      <c r="U42" s="76" t="s">
        <v>157</v>
      </c>
      <c r="V42" s="149">
        <f t="shared" si="10"/>
        <v>2</v>
      </c>
    </row>
    <row r="43" spans="1:28" ht="18" customHeight="1" x14ac:dyDescent="0.3">
      <c r="A43" s="94">
        <f t="shared" si="12"/>
        <v>24</v>
      </c>
      <c r="B43" s="209" t="s">
        <v>154</v>
      </c>
      <c r="C43" s="163">
        <v>18</v>
      </c>
      <c r="D43" s="189" t="s">
        <v>129</v>
      </c>
      <c r="E43" s="210" t="s">
        <v>248</v>
      </c>
      <c r="F43" s="95" t="s">
        <v>159</v>
      </c>
      <c r="G43" s="95" t="s">
        <v>151</v>
      </c>
      <c r="H43" s="96"/>
      <c r="I43" s="96"/>
      <c r="J43" s="212"/>
      <c r="K43" s="221">
        <v>0.3</v>
      </c>
      <c r="L43" s="221">
        <v>0.48</v>
      </c>
      <c r="M43" s="212">
        <f t="shared" ref="M43" si="24">K43*L43</f>
        <v>0.14399999999999999</v>
      </c>
      <c r="N43" s="217">
        <f>M43-J42-J41</f>
        <v>6.3999999999999974E-2</v>
      </c>
      <c r="O43" s="213">
        <v>2</v>
      </c>
      <c r="P43" s="98">
        <v>95</v>
      </c>
      <c r="Q43" s="97">
        <v>1</v>
      </c>
      <c r="R43" s="161">
        <f t="shared" si="9"/>
        <v>190</v>
      </c>
      <c r="S43" s="199" t="s">
        <v>153</v>
      </c>
      <c r="T43" s="214"/>
      <c r="U43" s="76" t="s">
        <v>157</v>
      </c>
      <c r="V43" s="149">
        <f t="shared" si="10"/>
        <v>2</v>
      </c>
    </row>
    <row r="44" spans="1:28" ht="18" customHeight="1" x14ac:dyDescent="0.3">
      <c r="A44" s="94">
        <f t="shared" si="12"/>
        <v>25</v>
      </c>
      <c r="B44" s="209" t="s">
        <v>154</v>
      </c>
      <c r="C44" s="163">
        <v>19</v>
      </c>
      <c r="D44" s="189" t="s">
        <v>129</v>
      </c>
      <c r="E44" s="210" t="s">
        <v>248</v>
      </c>
      <c r="F44" s="95" t="s">
        <v>159</v>
      </c>
      <c r="G44" s="95" t="s">
        <v>249</v>
      </c>
      <c r="H44" s="221">
        <v>0.2</v>
      </c>
      <c r="I44" s="221">
        <v>0.4</v>
      </c>
      <c r="J44" s="212">
        <f t="shared" ref="J44" si="25">H44*I44</f>
        <v>8.0000000000000016E-2</v>
      </c>
      <c r="K44" s="96"/>
      <c r="L44" s="96"/>
      <c r="M44" s="212"/>
      <c r="N44" s="217"/>
      <c r="O44" s="97">
        <v>2</v>
      </c>
      <c r="P44" s="98"/>
      <c r="Q44" s="97">
        <v>1</v>
      </c>
      <c r="R44" s="161">
        <f t="shared" si="9"/>
        <v>0</v>
      </c>
      <c r="S44" s="199" t="s">
        <v>153</v>
      </c>
      <c r="T44" s="214"/>
      <c r="U44" s="76" t="s">
        <v>157</v>
      </c>
      <c r="V44" s="149">
        <f t="shared" si="10"/>
        <v>2</v>
      </c>
    </row>
    <row r="45" spans="1:28" ht="18" customHeight="1" x14ac:dyDescent="0.3">
      <c r="A45" s="94">
        <f t="shared" si="12"/>
        <v>26</v>
      </c>
      <c r="B45" s="209" t="s">
        <v>154</v>
      </c>
      <c r="C45" s="163">
        <v>19</v>
      </c>
      <c r="D45" s="189" t="s">
        <v>129</v>
      </c>
      <c r="E45" s="210" t="s">
        <v>248</v>
      </c>
      <c r="F45" s="95" t="s">
        <v>159</v>
      </c>
      <c r="G45" s="95" t="s">
        <v>151</v>
      </c>
      <c r="H45" s="96"/>
      <c r="I45" s="96"/>
      <c r="J45" s="212"/>
      <c r="K45" s="221">
        <v>0.3</v>
      </c>
      <c r="L45" s="221">
        <v>0.48</v>
      </c>
      <c r="M45" s="212">
        <f t="shared" ref="M45" si="26">K45*L45</f>
        <v>0.14399999999999999</v>
      </c>
      <c r="N45" s="217">
        <f>M45-J44</f>
        <v>6.3999999999999974E-2</v>
      </c>
      <c r="O45" s="213">
        <v>2</v>
      </c>
      <c r="P45" s="98">
        <v>95</v>
      </c>
      <c r="Q45" s="97">
        <v>1</v>
      </c>
      <c r="R45" s="161">
        <f t="shared" si="9"/>
        <v>190</v>
      </c>
      <c r="S45" s="199" t="s">
        <v>153</v>
      </c>
      <c r="U45" s="76" t="s">
        <v>157</v>
      </c>
      <c r="V45" s="149">
        <f t="shared" si="10"/>
        <v>2</v>
      </c>
    </row>
    <row r="46" spans="1:28" ht="18" customHeight="1" x14ac:dyDescent="0.3">
      <c r="A46" s="94">
        <f t="shared" si="12"/>
        <v>27</v>
      </c>
      <c r="B46" s="209" t="s">
        <v>154</v>
      </c>
      <c r="C46" s="163">
        <v>20</v>
      </c>
      <c r="D46" s="189" t="s">
        <v>129</v>
      </c>
      <c r="E46" s="210" t="s">
        <v>248</v>
      </c>
      <c r="F46" s="95" t="s">
        <v>159</v>
      </c>
      <c r="G46" s="95" t="s">
        <v>255</v>
      </c>
      <c r="H46" s="211" t="s">
        <v>256</v>
      </c>
      <c r="I46" s="96"/>
      <c r="J46" s="212"/>
      <c r="K46" s="221" t="s">
        <v>257</v>
      </c>
      <c r="L46" s="96"/>
      <c r="M46" s="212"/>
      <c r="N46" s="217"/>
      <c r="O46" s="97">
        <v>2</v>
      </c>
      <c r="P46" s="98"/>
      <c r="Q46" s="97">
        <v>2</v>
      </c>
      <c r="R46" s="161">
        <f t="shared" si="9"/>
        <v>0</v>
      </c>
      <c r="S46" s="199" t="s">
        <v>251</v>
      </c>
      <c r="T46" s="214"/>
      <c r="U46" s="76" t="s">
        <v>157</v>
      </c>
      <c r="V46" s="149">
        <f t="shared" si="10"/>
        <v>4</v>
      </c>
      <c r="W46">
        <v>1</v>
      </c>
      <c r="X46">
        <v>25.4</v>
      </c>
      <c r="Y46">
        <f t="shared" ref="Y46" si="27">X46*W46</f>
        <v>25.4</v>
      </c>
      <c r="Z46" s="200">
        <f t="shared" ref="Z46" si="28">(22/7/4*Y46^2)/1000000</f>
        <v>5.0691142857142853E-4</v>
      </c>
      <c r="AA46">
        <f t="shared" ref="AA46" si="29">Q46</f>
        <v>2</v>
      </c>
      <c r="AB46">
        <f t="shared" ref="AB46" si="30">AA46*Z46</f>
        <v>1.0138228571428571E-3</v>
      </c>
    </row>
    <row r="47" spans="1:28" ht="18" customHeight="1" x14ac:dyDescent="0.3">
      <c r="A47" s="94">
        <f t="shared" si="12"/>
        <v>28</v>
      </c>
      <c r="B47" s="209" t="s">
        <v>154</v>
      </c>
      <c r="C47" s="163">
        <v>21</v>
      </c>
      <c r="D47" s="189" t="s">
        <v>129</v>
      </c>
      <c r="E47" s="210" t="s">
        <v>248</v>
      </c>
      <c r="F47" s="95" t="s">
        <v>159</v>
      </c>
      <c r="G47" s="95" t="s">
        <v>240</v>
      </c>
      <c r="H47" s="221" t="s">
        <v>245</v>
      </c>
      <c r="I47" s="96"/>
      <c r="J47" s="212"/>
      <c r="K47" s="221" t="s">
        <v>241</v>
      </c>
      <c r="L47" s="96"/>
      <c r="M47" s="212"/>
      <c r="N47" s="212"/>
      <c r="O47" s="97">
        <v>2</v>
      </c>
      <c r="P47" s="98"/>
      <c r="Q47" s="97">
        <v>1</v>
      </c>
      <c r="R47" s="161">
        <f t="shared" si="9"/>
        <v>0</v>
      </c>
      <c r="S47" s="199" t="s">
        <v>258</v>
      </c>
      <c r="T47" s="214"/>
      <c r="U47" s="76" t="s">
        <v>157</v>
      </c>
      <c r="V47" s="149">
        <f t="shared" si="10"/>
        <v>2</v>
      </c>
    </row>
    <row r="48" spans="1:28" ht="18" customHeight="1" x14ac:dyDescent="0.3">
      <c r="A48" s="94">
        <f t="shared" si="12"/>
        <v>29</v>
      </c>
      <c r="B48" s="209" t="s">
        <v>154</v>
      </c>
      <c r="C48" s="163">
        <v>22</v>
      </c>
      <c r="D48" s="189" t="s">
        <v>129</v>
      </c>
      <c r="E48" s="210" t="s">
        <v>248</v>
      </c>
      <c r="F48" s="95" t="s">
        <v>159</v>
      </c>
      <c r="G48" s="95" t="s">
        <v>152</v>
      </c>
      <c r="H48" s="219">
        <v>7.0000000000000007E-2</v>
      </c>
      <c r="I48" s="219">
        <v>7.0000000000000007E-2</v>
      </c>
      <c r="J48" s="220">
        <f t="shared" ref="J48" si="31">H48*I48</f>
        <v>4.9000000000000007E-3</v>
      </c>
      <c r="K48" s="211">
        <v>0.15</v>
      </c>
      <c r="L48" s="211">
        <v>0.2</v>
      </c>
      <c r="M48" s="212">
        <f t="shared" ref="M48" si="32">K48*L48</f>
        <v>0.03</v>
      </c>
      <c r="N48" s="217">
        <f>M48</f>
        <v>0.03</v>
      </c>
      <c r="O48" s="213">
        <v>2</v>
      </c>
      <c r="P48" s="98">
        <v>50</v>
      </c>
      <c r="Q48" s="97">
        <v>1</v>
      </c>
      <c r="R48" s="161">
        <f t="shared" si="9"/>
        <v>100</v>
      </c>
      <c r="S48" s="199" t="s">
        <v>156</v>
      </c>
      <c r="T48" s="214"/>
      <c r="U48" s="76" t="s">
        <v>157</v>
      </c>
      <c r="V48" s="149">
        <f t="shared" si="10"/>
        <v>2</v>
      </c>
    </row>
    <row r="49" spans="1:29" ht="18" customHeight="1" x14ac:dyDescent="0.3">
      <c r="A49" s="94">
        <f t="shared" si="12"/>
        <v>30</v>
      </c>
      <c r="B49" s="209" t="s">
        <v>154</v>
      </c>
      <c r="C49" s="163">
        <v>23</v>
      </c>
      <c r="D49" s="189" t="s">
        <v>129</v>
      </c>
      <c r="E49" s="210" t="s">
        <v>248</v>
      </c>
      <c r="F49" s="95" t="s">
        <v>159</v>
      </c>
      <c r="G49" s="95" t="s">
        <v>238</v>
      </c>
      <c r="H49" s="221" t="s">
        <v>243</v>
      </c>
      <c r="I49" s="96"/>
      <c r="J49" s="212"/>
      <c r="K49" s="221" t="s">
        <v>245</v>
      </c>
      <c r="L49" s="96"/>
      <c r="M49" s="212"/>
      <c r="N49" s="212"/>
      <c r="O49" s="97">
        <v>2</v>
      </c>
      <c r="P49" s="98"/>
      <c r="Q49" s="97">
        <v>3</v>
      </c>
      <c r="R49" s="161">
        <f t="shared" si="9"/>
        <v>0</v>
      </c>
      <c r="S49" s="199" t="s">
        <v>258</v>
      </c>
      <c r="T49" s="214"/>
      <c r="U49" s="76" t="s">
        <v>157</v>
      </c>
      <c r="V49" s="149">
        <f t="shared" si="10"/>
        <v>6</v>
      </c>
    </row>
    <row r="50" spans="1:29" ht="18" customHeight="1" x14ac:dyDescent="0.3">
      <c r="A50" s="94">
        <f t="shared" si="12"/>
        <v>31</v>
      </c>
      <c r="B50" s="209" t="s">
        <v>154</v>
      </c>
      <c r="C50" s="163">
        <v>24</v>
      </c>
      <c r="D50" s="189" t="s">
        <v>129</v>
      </c>
      <c r="E50" s="210" t="s">
        <v>248</v>
      </c>
      <c r="F50" s="95" t="s">
        <v>159</v>
      </c>
      <c r="G50" s="95" t="s">
        <v>246</v>
      </c>
      <c r="H50" s="223" t="s">
        <v>247</v>
      </c>
      <c r="I50" s="96"/>
      <c r="J50" s="216">
        <v>4.9062500000000007E-4</v>
      </c>
      <c r="K50" s="96"/>
      <c r="L50" s="96"/>
      <c r="M50" s="212"/>
      <c r="N50" s="212"/>
      <c r="O50" s="97">
        <v>2</v>
      </c>
      <c r="P50" s="98"/>
      <c r="Q50" s="97">
        <v>3</v>
      </c>
      <c r="R50" s="161">
        <f t="shared" si="9"/>
        <v>0</v>
      </c>
      <c r="S50" s="199" t="s">
        <v>176</v>
      </c>
      <c r="T50" s="214"/>
      <c r="U50" s="76" t="s">
        <v>157</v>
      </c>
      <c r="V50" s="149">
        <f t="shared" si="10"/>
        <v>6</v>
      </c>
      <c r="W50">
        <v>1</v>
      </c>
      <c r="X50">
        <v>25.4</v>
      </c>
      <c r="Y50">
        <f t="shared" ref="Y50" si="33">X50*W50</f>
        <v>25.4</v>
      </c>
      <c r="Z50" s="200">
        <f t="shared" ref="Z50" si="34">(22/7/4*Y50^2)/1000000</f>
        <v>5.0691142857142853E-4</v>
      </c>
      <c r="AA50">
        <f t="shared" ref="AA50" si="35">Q50</f>
        <v>3</v>
      </c>
      <c r="AB50">
        <f t="shared" ref="AB50" si="36">AA50*Z50</f>
        <v>1.5207342857142857E-3</v>
      </c>
    </row>
    <row r="51" spans="1:29" ht="18" customHeight="1" x14ac:dyDescent="0.3">
      <c r="A51" s="94">
        <f t="shared" si="12"/>
        <v>32</v>
      </c>
      <c r="B51" s="209" t="s">
        <v>154</v>
      </c>
      <c r="C51" s="163">
        <v>24</v>
      </c>
      <c r="D51" s="189" t="s">
        <v>129</v>
      </c>
      <c r="E51" s="210" t="s">
        <v>248</v>
      </c>
      <c r="F51" s="95" t="s">
        <v>159</v>
      </c>
      <c r="G51" s="95" t="s">
        <v>151</v>
      </c>
      <c r="H51" s="96"/>
      <c r="I51" s="96"/>
      <c r="J51" s="212"/>
      <c r="K51" s="211">
        <v>0.2</v>
      </c>
      <c r="L51" s="211">
        <v>0.8</v>
      </c>
      <c r="M51" s="224">
        <f t="shared" ref="M51" si="37">K51*L51</f>
        <v>0.16000000000000003</v>
      </c>
      <c r="N51" s="224">
        <f>M51-AB50</f>
        <v>0.15847926571428575</v>
      </c>
      <c r="O51" s="213">
        <v>2</v>
      </c>
      <c r="P51" s="98">
        <v>180</v>
      </c>
      <c r="Q51" s="213">
        <v>1</v>
      </c>
      <c r="R51" s="161">
        <f t="shared" si="9"/>
        <v>360</v>
      </c>
      <c r="S51" s="199" t="s">
        <v>153</v>
      </c>
      <c r="T51" s="214"/>
      <c r="U51" s="76" t="s">
        <v>157</v>
      </c>
      <c r="V51" s="149">
        <f t="shared" si="10"/>
        <v>2</v>
      </c>
    </row>
    <row r="52" spans="1:29" ht="18" customHeight="1" x14ac:dyDescent="0.3">
      <c r="A52" s="94">
        <f t="shared" si="12"/>
        <v>33</v>
      </c>
      <c r="B52" s="209" t="s">
        <v>154</v>
      </c>
      <c r="C52" s="163">
        <v>25</v>
      </c>
      <c r="D52" s="189" t="s">
        <v>129</v>
      </c>
      <c r="E52" s="210" t="s">
        <v>248</v>
      </c>
      <c r="F52" s="95" t="s">
        <v>159</v>
      </c>
      <c r="G52" s="95" t="s">
        <v>246</v>
      </c>
      <c r="H52" s="221" t="s">
        <v>247</v>
      </c>
      <c r="I52" s="221"/>
      <c r="J52" s="217"/>
      <c r="K52" s="221" t="s">
        <v>243</v>
      </c>
      <c r="L52" s="96"/>
      <c r="M52" s="212"/>
      <c r="N52" s="212"/>
      <c r="O52" s="213">
        <v>2</v>
      </c>
      <c r="P52" s="98"/>
      <c r="Q52" s="97">
        <v>3</v>
      </c>
      <c r="R52" s="161">
        <f t="shared" si="9"/>
        <v>0</v>
      </c>
      <c r="S52" s="199" t="s">
        <v>251</v>
      </c>
      <c r="T52" s="214"/>
      <c r="U52" s="76" t="s">
        <v>157</v>
      </c>
      <c r="V52" s="149">
        <f t="shared" si="10"/>
        <v>6</v>
      </c>
    </row>
    <row r="53" spans="1:29" ht="18" customHeight="1" x14ac:dyDescent="0.3">
      <c r="U53" s="76" t="s">
        <v>157</v>
      </c>
    </row>
    <row r="54" spans="1:29" ht="18" customHeight="1" x14ac:dyDescent="0.3">
      <c r="A54" s="178" t="s">
        <v>230</v>
      </c>
      <c r="B54" s="180"/>
      <c r="C54" s="208"/>
      <c r="U54" s="76" t="s">
        <v>157</v>
      </c>
    </row>
    <row r="55" spans="1:29" ht="18" customHeight="1" x14ac:dyDescent="0.3">
      <c r="A55" s="94">
        <v>1</v>
      </c>
      <c r="B55" s="209" t="s">
        <v>175</v>
      </c>
      <c r="C55" s="163">
        <v>26</v>
      </c>
      <c r="D55" s="189" t="s">
        <v>129</v>
      </c>
      <c r="E55" s="210" t="s">
        <v>248</v>
      </c>
      <c r="F55" s="95" t="s">
        <v>159</v>
      </c>
      <c r="G55" s="95" t="s">
        <v>255</v>
      </c>
      <c r="H55" s="211" t="s">
        <v>243</v>
      </c>
      <c r="I55" s="96"/>
      <c r="J55" s="215">
        <v>1.9625000000000003E-3</v>
      </c>
      <c r="K55" s="96"/>
      <c r="L55" s="96"/>
      <c r="M55" s="212"/>
      <c r="N55" s="212"/>
      <c r="O55" s="97">
        <v>2</v>
      </c>
      <c r="P55" s="98"/>
      <c r="Q55" s="213">
        <v>2</v>
      </c>
      <c r="R55" s="161">
        <f t="shared" ref="R55:R59" si="38">O55*P55*Q55</f>
        <v>0</v>
      </c>
      <c r="S55" s="199" t="s">
        <v>176</v>
      </c>
      <c r="T55" s="104" t="s">
        <v>175</v>
      </c>
      <c r="U55" s="76" t="s">
        <v>157</v>
      </c>
      <c r="V55" s="149">
        <f t="shared" ref="V55:V59" si="39">O55*Q55</f>
        <v>4</v>
      </c>
      <c r="W55">
        <v>1</v>
      </c>
      <c r="X55">
        <v>25.4</v>
      </c>
      <c r="Y55">
        <f t="shared" ref="Y55" si="40">X55*W55</f>
        <v>25.4</v>
      </c>
      <c r="Z55" s="200">
        <f t="shared" ref="Z55" si="41">(22/7/4*Y55^2)/1000000</f>
        <v>5.0691142857142853E-4</v>
      </c>
      <c r="AA55">
        <f t="shared" ref="AA55:AA57" si="42">Q55</f>
        <v>2</v>
      </c>
      <c r="AB55">
        <f t="shared" ref="AB55:AB57" si="43">AA55*Z55</f>
        <v>1.0138228571428571E-3</v>
      </c>
    </row>
    <row r="56" spans="1:29" ht="18" customHeight="1" x14ac:dyDescent="0.3">
      <c r="A56" s="94">
        <f t="shared" ref="A56:A59" si="44">A55+1</f>
        <v>2</v>
      </c>
      <c r="B56" s="209" t="s">
        <v>175</v>
      </c>
      <c r="C56" s="163">
        <v>27</v>
      </c>
      <c r="D56" s="189" t="s">
        <v>129</v>
      </c>
      <c r="E56" s="210" t="s">
        <v>248</v>
      </c>
      <c r="F56" s="95" t="s">
        <v>159</v>
      </c>
      <c r="G56" s="95" t="s">
        <v>259</v>
      </c>
      <c r="H56" s="211" t="s">
        <v>247</v>
      </c>
      <c r="I56" s="96"/>
      <c r="J56" s="216">
        <v>4.9062500000000007E-4</v>
      </c>
      <c r="K56" s="96"/>
      <c r="L56" s="96"/>
      <c r="M56" s="212"/>
      <c r="N56" s="212"/>
      <c r="O56" s="97">
        <v>2</v>
      </c>
      <c r="P56" s="98"/>
      <c r="Q56" s="213">
        <v>1</v>
      </c>
      <c r="R56" s="161">
        <f t="shared" si="38"/>
        <v>0</v>
      </c>
      <c r="S56" s="199" t="s">
        <v>176</v>
      </c>
      <c r="U56" s="76" t="s">
        <v>157</v>
      </c>
      <c r="V56" s="149">
        <f t="shared" si="39"/>
        <v>2</v>
      </c>
      <c r="Z56" s="200">
        <f>J56</f>
        <v>4.9062500000000007E-4</v>
      </c>
      <c r="AA56">
        <f t="shared" si="42"/>
        <v>1</v>
      </c>
      <c r="AB56">
        <f t="shared" si="43"/>
        <v>4.9062500000000007E-4</v>
      </c>
    </row>
    <row r="57" spans="1:29" ht="18" customHeight="1" x14ac:dyDescent="0.3">
      <c r="A57" s="94">
        <f t="shared" si="44"/>
        <v>3</v>
      </c>
      <c r="B57" s="209" t="s">
        <v>175</v>
      </c>
      <c r="C57" s="163">
        <v>28</v>
      </c>
      <c r="D57" s="189" t="s">
        <v>129</v>
      </c>
      <c r="E57" s="210" t="s">
        <v>248</v>
      </c>
      <c r="F57" s="95" t="s">
        <v>159</v>
      </c>
      <c r="G57" s="95" t="s">
        <v>152</v>
      </c>
      <c r="H57" s="211">
        <v>0.1</v>
      </c>
      <c r="I57" s="211">
        <v>0.1</v>
      </c>
      <c r="J57" s="212">
        <f t="shared" ref="J57" si="45">H57*I57</f>
        <v>1.0000000000000002E-2</v>
      </c>
      <c r="K57" s="96"/>
      <c r="L57" s="96"/>
      <c r="M57" s="212"/>
      <c r="N57" s="212"/>
      <c r="O57" s="97">
        <v>2</v>
      </c>
      <c r="P57" s="98"/>
      <c r="Q57" s="213">
        <v>1</v>
      </c>
      <c r="R57" s="161">
        <f t="shared" si="38"/>
        <v>0</v>
      </c>
      <c r="S57" s="199" t="s">
        <v>176</v>
      </c>
      <c r="T57" s="214"/>
      <c r="U57" s="76" t="s">
        <v>157</v>
      </c>
      <c r="V57" s="149">
        <f t="shared" si="39"/>
        <v>2</v>
      </c>
      <c r="W57">
        <v>1</v>
      </c>
      <c r="X57">
        <v>25.4</v>
      </c>
      <c r="Y57">
        <f t="shared" ref="Y57" si="46">X57*W57</f>
        <v>25.4</v>
      </c>
      <c r="Z57" s="200">
        <f t="shared" ref="Z57" si="47">(22/7/4*Y57^2)/1000000</f>
        <v>5.0691142857142853E-4</v>
      </c>
      <c r="AA57">
        <f t="shared" si="42"/>
        <v>1</v>
      </c>
      <c r="AB57">
        <f t="shared" si="43"/>
        <v>5.0691142857142853E-4</v>
      </c>
      <c r="AC57">
        <f>SUM(AB55:AB57)</f>
        <v>2.0113592857142855E-3</v>
      </c>
    </row>
    <row r="58" spans="1:29" ht="18" customHeight="1" x14ac:dyDescent="0.3">
      <c r="A58" s="94">
        <f t="shared" si="44"/>
        <v>4</v>
      </c>
      <c r="B58" s="209" t="s">
        <v>175</v>
      </c>
      <c r="C58" s="163">
        <v>29</v>
      </c>
      <c r="D58" s="189" t="s">
        <v>129</v>
      </c>
      <c r="E58" s="210" t="s">
        <v>248</v>
      </c>
      <c r="F58" s="95" t="s">
        <v>159</v>
      </c>
      <c r="G58" s="95" t="s">
        <v>246</v>
      </c>
      <c r="H58" s="211" t="s">
        <v>247</v>
      </c>
      <c r="I58" s="96"/>
      <c r="J58" s="216">
        <v>4.9062500000000007E-4</v>
      </c>
      <c r="K58" s="96"/>
      <c r="L58" s="96"/>
      <c r="M58" s="212"/>
      <c r="N58" s="212"/>
      <c r="O58" s="97">
        <v>2</v>
      </c>
      <c r="P58" s="98"/>
      <c r="Q58" s="213">
        <v>8</v>
      </c>
      <c r="R58" s="161">
        <f t="shared" si="38"/>
        <v>0</v>
      </c>
      <c r="S58" s="199" t="s">
        <v>176</v>
      </c>
      <c r="T58" s="214"/>
      <c r="U58" s="76" t="s">
        <v>157</v>
      </c>
      <c r="V58" s="149">
        <f t="shared" si="39"/>
        <v>16</v>
      </c>
    </row>
    <row r="59" spans="1:29" ht="18" customHeight="1" x14ac:dyDescent="0.3">
      <c r="A59" s="94">
        <f t="shared" si="44"/>
        <v>5</v>
      </c>
      <c r="B59" s="209" t="s">
        <v>175</v>
      </c>
      <c r="C59" s="163">
        <v>29</v>
      </c>
      <c r="D59" s="189" t="s">
        <v>129</v>
      </c>
      <c r="E59" s="210" t="s">
        <v>248</v>
      </c>
      <c r="F59" s="95" t="s">
        <v>159</v>
      </c>
      <c r="G59" s="95" t="s">
        <v>151</v>
      </c>
      <c r="H59" s="96"/>
      <c r="I59" s="96"/>
      <c r="J59" s="212"/>
      <c r="K59" s="211">
        <v>0.25</v>
      </c>
      <c r="L59" s="211">
        <v>1.5</v>
      </c>
      <c r="M59" s="212">
        <f t="shared" ref="M59" si="48">K59*L59</f>
        <v>0.375</v>
      </c>
      <c r="N59" s="217">
        <f>M59-AC57</f>
        <v>0.37298864071428572</v>
      </c>
      <c r="O59" s="213">
        <v>2</v>
      </c>
      <c r="P59" s="98">
        <v>310</v>
      </c>
      <c r="Q59" s="97">
        <v>1</v>
      </c>
      <c r="R59" s="161">
        <f t="shared" si="38"/>
        <v>620</v>
      </c>
      <c r="S59" s="199" t="s">
        <v>176</v>
      </c>
      <c r="T59" s="214"/>
      <c r="U59" s="76" t="s">
        <v>157</v>
      </c>
      <c r="V59" s="149">
        <f t="shared" si="39"/>
        <v>2</v>
      </c>
    </row>
    <row r="60" spans="1:29" ht="18" customHeight="1" x14ac:dyDescent="0.3">
      <c r="U60" s="76" t="s">
        <v>157</v>
      </c>
    </row>
    <row r="61" spans="1:29" ht="18" customHeight="1" x14ac:dyDescent="0.3">
      <c r="A61" s="178" t="s">
        <v>230</v>
      </c>
      <c r="B61" s="180"/>
      <c r="C61" s="208"/>
      <c r="U61" s="76" t="s">
        <v>157</v>
      </c>
    </row>
    <row r="62" spans="1:29" ht="18" customHeight="1" x14ac:dyDescent="0.3">
      <c r="A62" s="94">
        <v>1</v>
      </c>
      <c r="B62" s="209" t="s">
        <v>160</v>
      </c>
      <c r="C62" s="163">
        <v>1</v>
      </c>
      <c r="D62" s="189" t="s">
        <v>82</v>
      </c>
      <c r="E62" s="210" t="s">
        <v>161</v>
      </c>
      <c r="F62" s="95" t="s">
        <v>162</v>
      </c>
      <c r="G62" s="95" t="s">
        <v>150</v>
      </c>
      <c r="H62" s="211">
        <v>0.05</v>
      </c>
      <c r="I62" s="211">
        <v>0.15</v>
      </c>
      <c r="J62" s="212">
        <f t="shared" ref="J62:J64" si="49">H62*I62</f>
        <v>7.4999999999999997E-3</v>
      </c>
      <c r="K62" s="96"/>
      <c r="L62" s="96"/>
      <c r="M62" s="212"/>
      <c r="N62" s="212"/>
      <c r="O62" s="97">
        <v>2</v>
      </c>
      <c r="P62" s="98"/>
      <c r="Q62" s="213">
        <v>1</v>
      </c>
      <c r="R62" s="161">
        <f t="shared" ref="R62:R87" si="50">O62*P62*Q62</f>
        <v>0</v>
      </c>
      <c r="S62" s="199" t="s">
        <v>156</v>
      </c>
      <c r="T62" s="104" t="s">
        <v>160</v>
      </c>
      <c r="U62" s="76" t="s">
        <v>157</v>
      </c>
      <c r="V62" s="149">
        <f t="shared" ref="V62:V87" si="51">O62*Q62</f>
        <v>2</v>
      </c>
    </row>
    <row r="63" spans="1:29" ht="18" customHeight="1" x14ac:dyDescent="0.3">
      <c r="A63" s="94">
        <f t="shared" ref="A63:A87" si="52">A62+1</f>
        <v>2</v>
      </c>
      <c r="B63" s="209" t="s">
        <v>160</v>
      </c>
      <c r="C63" s="163">
        <v>2</v>
      </c>
      <c r="D63" s="189" t="s">
        <v>82</v>
      </c>
      <c r="E63" s="210" t="s">
        <v>161</v>
      </c>
      <c r="F63" s="95" t="s">
        <v>162</v>
      </c>
      <c r="G63" s="95" t="s">
        <v>152</v>
      </c>
      <c r="H63" s="211">
        <v>0.15</v>
      </c>
      <c r="I63" s="211">
        <v>0.15</v>
      </c>
      <c r="J63" s="212">
        <f t="shared" si="49"/>
        <v>2.2499999999999999E-2</v>
      </c>
      <c r="K63" s="96"/>
      <c r="L63" s="96"/>
      <c r="M63" s="212"/>
      <c r="N63" s="212"/>
      <c r="O63" s="97">
        <v>2</v>
      </c>
      <c r="P63" s="98"/>
      <c r="Q63" s="213">
        <v>1</v>
      </c>
      <c r="R63" s="161">
        <f t="shared" si="50"/>
        <v>0</v>
      </c>
      <c r="S63" s="199" t="s">
        <v>156</v>
      </c>
      <c r="U63" s="76" t="s">
        <v>157</v>
      </c>
      <c r="V63" s="149">
        <f t="shared" si="51"/>
        <v>2</v>
      </c>
    </row>
    <row r="64" spans="1:29" ht="18" customHeight="1" x14ac:dyDescent="0.3">
      <c r="A64" s="94">
        <f t="shared" si="52"/>
        <v>3</v>
      </c>
      <c r="B64" s="209" t="s">
        <v>160</v>
      </c>
      <c r="C64" s="163">
        <v>3</v>
      </c>
      <c r="D64" s="189" t="s">
        <v>82</v>
      </c>
      <c r="E64" s="210" t="s">
        <v>161</v>
      </c>
      <c r="F64" s="95" t="s">
        <v>162</v>
      </c>
      <c r="G64" s="95" t="s">
        <v>152</v>
      </c>
      <c r="H64" s="211">
        <v>0.1</v>
      </c>
      <c r="I64" s="211">
        <v>0.1</v>
      </c>
      <c r="J64" s="212">
        <f t="shared" si="49"/>
        <v>1.0000000000000002E-2</v>
      </c>
      <c r="K64" s="96"/>
      <c r="L64" s="96"/>
      <c r="M64" s="212"/>
      <c r="N64" s="212"/>
      <c r="O64" s="97">
        <v>2</v>
      </c>
      <c r="P64" s="98"/>
      <c r="Q64" s="213">
        <v>1</v>
      </c>
      <c r="R64" s="161">
        <f t="shared" si="50"/>
        <v>0</v>
      </c>
      <c r="S64" s="199" t="s">
        <v>156</v>
      </c>
      <c r="T64" s="214"/>
      <c r="U64" s="76" t="s">
        <v>157</v>
      </c>
      <c r="V64" s="149">
        <f t="shared" si="51"/>
        <v>2</v>
      </c>
    </row>
    <row r="65" spans="1:22" ht="18" customHeight="1" x14ac:dyDescent="0.3">
      <c r="A65" s="94">
        <f t="shared" si="52"/>
        <v>4</v>
      </c>
      <c r="B65" s="209" t="s">
        <v>160</v>
      </c>
      <c r="C65" s="163">
        <v>3</v>
      </c>
      <c r="D65" s="189" t="s">
        <v>82</v>
      </c>
      <c r="E65" s="210" t="s">
        <v>161</v>
      </c>
      <c r="F65" s="95" t="s">
        <v>162</v>
      </c>
      <c r="G65" s="95" t="s">
        <v>151</v>
      </c>
      <c r="H65" s="96"/>
      <c r="I65" s="96"/>
      <c r="J65" s="212"/>
      <c r="K65" s="211">
        <v>0.6</v>
      </c>
      <c r="L65" s="211">
        <v>0.8</v>
      </c>
      <c r="M65" s="212">
        <f t="shared" ref="M65" si="53">K65*L65</f>
        <v>0.48</v>
      </c>
      <c r="N65" s="212">
        <f>M65-J64-J63-J62-J61-J60</f>
        <v>0.43999999999999995</v>
      </c>
      <c r="O65" s="213">
        <v>2</v>
      </c>
      <c r="P65" s="98">
        <v>310</v>
      </c>
      <c r="Q65" s="97">
        <v>1</v>
      </c>
      <c r="R65" s="161">
        <f t="shared" si="50"/>
        <v>620</v>
      </c>
      <c r="S65" s="199" t="s">
        <v>153</v>
      </c>
      <c r="T65" s="214"/>
      <c r="U65" s="76" t="s">
        <v>157</v>
      </c>
      <c r="V65" s="149">
        <f t="shared" si="51"/>
        <v>2</v>
      </c>
    </row>
    <row r="66" spans="1:22" ht="18" customHeight="1" x14ac:dyDescent="0.3">
      <c r="A66" s="94">
        <f t="shared" si="52"/>
        <v>5</v>
      </c>
      <c r="B66" s="209" t="s">
        <v>160</v>
      </c>
      <c r="C66" s="163">
        <v>4</v>
      </c>
      <c r="D66" s="189" t="s">
        <v>82</v>
      </c>
      <c r="E66" s="210" t="s">
        <v>161</v>
      </c>
      <c r="F66" s="95" t="s">
        <v>162</v>
      </c>
      <c r="G66" s="95" t="s">
        <v>238</v>
      </c>
      <c r="H66" s="221" t="s">
        <v>256</v>
      </c>
      <c r="I66" s="96"/>
      <c r="J66" s="212"/>
      <c r="K66" s="221" t="s">
        <v>257</v>
      </c>
      <c r="L66" s="96"/>
      <c r="M66" s="212"/>
      <c r="N66" s="212"/>
      <c r="O66" s="97">
        <v>2</v>
      </c>
      <c r="P66" s="98"/>
      <c r="Q66" s="213">
        <v>2</v>
      </c>
      <c r="R66" s="161">
        <f t="shared" si="50"/>
        <v>0</v>
      </c>
      <c r="S66" s="199" t="s">
        <v>258</v>
      </c>
      <c r="T66" s="214"/>
      <c r="U66" s="76" t="s">
        <v>157</v>
      </c>
      <c r="V66" s="149">
        <f t="shared" si="51"/>
        <v>4</v>
      </c>
    </row>
    <row r="67" spans="1:22" ht="18" customHeight="1" x14ac:dyDescent="0.3">
      <c r="A67" s="94">
        <f t="shared" si="52"/>
        <v>6</v>
      </c>
      <c r="B67" s="209" t="s">
        <v>160</v>
      </c>
      <c r="C67" s="163">
        <v>5</v>
      </c>
      <c r="D67" s="189" t="s">
        <v>82</v>
      </c>
      <c r="E67" s="210" t="s">
        <v>161</v>
      </c>
      <c r="F67" s="95" t="s">
        <v>162</v>
      </c>
      <c r="G67" s="95" t="s">
        <v>238</v>
      </c>
      <c r="H67" s="221" t="s">
        <v>243</v>
      </c>
      <c r="I67" s="96"/>
      <c r="J67" s="212"/>
      <c r="K67" s="221" t="s">
        <v>245</v>
      </c>
      <c r="L67" s="96"/>
      <c r="M67" s="212"/>
      <c r="N67" s="212"/>
      <c r="O67" s="97">
        <v>2</v>
      </c>
      <c r="P67" s="98"/>
      <c r="Q67" s="213">
        <v>1</v>
      </c>
      <c r="R67" s="161">
        <f t="shared" si="50"/>
        <v>0</v>
      </c>
      <c r="S67" s="199" t="s">
        <v>258</v>
      </c>
      <c r="T67" s="214"/>
      <c r="U67" s="76" t="s">
        <v>157</v>
      </c>
      <c r="V67" s="149">
        <f t="shared" si="51"/>
        <v>2</v>
      </c>
    </row>
    <row r="68" spans="1:22" ht="18" customHeight="1" x14ac:dyDescent="0.3">
      <c r="A68" s="94">
        <f t="shared" si="52"/>
        <v>7</v>
      </c>
      <c r="B68" s="209" t="s">
        <v>160</v>
      </c>
      <c r="C68" s="163">
        <v>6</v>
      </c>
      <c r="D68" s="189" t="s">
        <v>82</v>
      </c>
      <c r="E68" s="210" t="s">
        <v>161</v>
      </c>
      <c r="F68" s="95" t="s">
        <v>162</v>
      </c>
      <c r="G68" s="95" t="s">
        <v>255</v>
      </c>
      <c r="H68" s="221" t="s">
        <v>256</v>
      </c>
      <c r="I68" s="96"/>
      <c r="J68" s="212"/>
      <c r="K68" s="221" t="s">
        <v>257</v>
      </c>
      <c r="L68" s="96"/>
      <c r="M68" s="212"/>
      <c r="N68" s="212"/>
      <c r="O68" s="97">
        <v>2</v>
      </c>
      <c r="P68" s="98"/>
      <c r="Q68" s="213">
        <v>2</v>
      </c>
      <c r="R68" s="161">
        <f t="shared" si="50"/>
        <v>0</v>
      </c>
      <c r="S68" s="199" t="s">
        <v>251</v>
      </c>
      <c r="T68" s="214"/>
      <c r="U68" s="76" t="s">
        <v>157</v>
      </c>
      <c r="V68" s="149">
        <f t="shared" si="51"/>
        <v>4</v>
      </c>
    </row>
    <row r="69" spans="1:22" ht="18" customHeight="1" x14ac:dyDescent="0.3">
      <c r="A69" s="94">
        <f t="shared" si="52"/>
        <v>8</v>
      </c>
      <c r="B69" s="209" t="s">
        <v>160</v>
      </c>
      <c r="C69" s="163">
        <v>7</v>
      </c>
      <c r="D69" s="189" t="s">
        <v>82</v>
      </c>
      <c r="E69" s="210" t="s">
        <v>161</v>
      </c>
      <c r="F69" s="95" t="s">
        <v>162</v>
      </c>
      <c r="G69" s="95" t="s">
        <v>242</v>
      </c>
      <c r="H69" s="221" t="s">
        <v>243</v>
      </c>
      <c r="I69" s="96"/>
      <c r="J69" s="212"/>
      <c r="K69" s="221" t="s">
        <v>245</v>
      </c>
      <c r="L69" s="96"/>
      <c r="M69" s="212"/>
      <c r="N69" s="212"/>
      <c r="O69" s="97">
        <v>2</v>
      </c>
      <c r="P69" s="98"/>
      <c r="Q69" s="213">
        <v>1</v>
      </c>
      <c r="R69" s="161">
        <f t="shared" si="50"/>
        <v>0</v>
      </c>
      <c r="S69" s="199" t="s">
        <v>258</v>
      </c>
      <c r="U69" s="76" t="s">
        <v>157</v>
      </c>
      <c r="V69" s="149">
        <f t="shared" si="51"/>
        <v>2</v>
      </c>
    </row>
    <row r="70" spans="1:22" ht="18" customHeight="1" x14ac:dyDescent="0.3">
      <c r="A70" s="94">
        <f t="shared" si="52"/>
        <v>9</v>
      </c>
      <c r="B70" s="209" t="s">
        <v>160</v>
      </c>
      <c r="C70" s="163">
        <v>8</v>
      </c>
      <c r="D70" s="189" t="s">
        <v>82</v>
      </c>
      <c r="E70" s="210" t="s">
        <v>161</v>
      </c>
      <c r="F70" s="95" t="s">
        <v>162</v>
      </c>
      <c r="G70" s="95" t="s">
        <v>249</v>
      </c>
      <c r="H70" s="211">
        <v>0.35</v>
      </c>
      <c r="I70" s="211">
        <v>0.35</v>
      </c>
      <c r="J70" s="212">
        <f t="shared" ref="J70" si="54">H70*I70</f>
        <v>0.12249999999999998</v>
      </c>
      <c r="K70" s="96"/>
      <c r="L70" s="96"/>
      <c r="M70" s="212"/>
      <c r="N70" s="212"/>
      <c r="O70" s="97">
        <v>2</v>
      </c>
      <c r="P70" s="98"/>
      <c r="Q70" s="213">
        <v>1</v>
      </c>
      <c r="R70" s="161">
        <f t="shared" si="50"/>
        <v>0</v>
      </c>
      <c r="S70" s="199" t="s">
        <v>153</v>
      </c>
      <c r="T70" s="214"/>
      <c r="U70" s="76" t="s">
        <v>157</v>
      </c>
      <c r="V70" s="149">
        <f t="shared" si="51"/>
        <v>2</v>
      </c>
    </row>
    <row r="71" spans="1:22" ht="18" customHeight="1" x14ac:dyDescent="0.3">
      <c r="A71" s="94">
        <f t="shared" si="52"/>
        <v>10</v>
      </c>
      <c r="B71" s="209" t="s">
        <v>160</v>
      </c>
      <c r="C71" s="163">
        <v>8</v>
      </c>
      <c r="D71" s="189" t="s">
        <v>82</v>
      </c>
      <c r="E71" s="210" t="s">
        <v>161</v>
      </c>
      <c r="F71" s="95" t="s">
        <v>162</v>
      </c>
      <c r="G71" s="95" t="s">
        <v>151</v>
      </c>
      <c r="H71" s="96"/>
      <c r="I71" s="96"/>
      <c r="J71" s="212"/>
      <c r="K71" s="211">
        <v>0.45</v>
      </c>
      <c r="L71" s="211">
        <v>0.45</v>
      </c>
      <c r="M71" s="212">
        <f t="shared" ref="M71" si="55">K71*L71</f>
        <v>0.20250000000000001</v>
      </c>
      <c r="N71" s="212">
        <f>M71-J70-J69</f>
        <v>8.0000000000000029E-2</v>
      </c>
      <c r="O71" s="97">
        <v>2</v>
      </c>
      <c r="P71" s="98">
        <v>95</v>
      </c>
      <c r="Q71" s="97">
        <v>1</v>
      </c>
      <c r="R71" s="161">
        <f t="shared" si="50"/>
        <v>190</v>
      </c>
      <c r="S71" s="199" t="s">
        <v>153</v>
      </c>
      <c r="T71" s="214"/>
      <c r="U71" s="76" t="s">
        <v>157</v>
      </c>
      <c r="V71" s="149">
        <f t="shared" si="51"/>
        <v>2</v>
      </c>
    </row>
    <row r="72" spans="1:22" ht="18" customHeight="1" x14ac:dyDescent="0.3">
      <c r="A72" s="94">
        <f t="shared" si="52"/>
        <v>11</v>
      </c>
      <c r="B72" s="209" t="s">
        <v>160</v>
      </c>
      <c r="C72" s="163">
        <v>9</v>
      </c>
      <c r="D72" s="189" t="s">
        <v>82</v>
      </c>
      <c r="E72" s="210" t="s">
        <v>161</v>
      </c>
      <c r="F72" s="95" t="s">
        <v>162</v>
      </c>
      <c r="G72" s="95" t="s">
        <v>246</v>
      </c>
      <c r="H72" s="221" t="s">
        <v>247</v>
      </c>
      <c r="I72" s="96"/>
      <c r="J72" s="212"/>
      <c r="K72" s="221" t="s">
        <v>243</v>
      </c>
      <c r="L72" s="96"/>
      <c r="M72" s="212"/>
      <c r="N72" s="212"/>
      <c r="O72" s="97">
        <v>2</v>
      </c>
      <c r="P72" s="98"/>
      <c r="Q72" s="213">
        <v>4</v>
      </c>
      <c r="R72" s="161">
        <f t="shared" si="50"/>
        <v>0</v>
      </c>
      <c r="S72" s="199" t="s">
        <v>251</v>
      </c>
      <c r="T72" s="214"/>
      <c r="U72" s="76" t="s">
        <v>157</v>
      </c>
      <c r="V72" s="149">
        <f t="shared" si="51"/>
        <v>8</v>
      </c>
    </row>
    <row r="73" spans="1:22" ht="18" customHeight="1" x14ac:dyDescent="0.3">
      <c r="A73" s="94">
        <f t="shared" si="52"/>
        <v>12</v>
      </c>
      <c r="B73" s="209" t="s">
        <v>160</v>
      </c>
      <c r="C73" s="163">
        <v>10</v>
      </c>
      <c r="D73" s="189" t="s">
        <v>82</v>
      </c>
      <c r="E73" s="210" t="s">
        <v>161</v>
      </c>
      <c r="F73" s="95" t="s">
        <v>162</v>
      </c>
      <c r="G73" s="95" t="s">
        <v>150</v>
      </c>
      <c r="H73" s="211">
        <v>0.05</v>
      </c>
      <c r="I73" s="211">
        <v>0.15</v>
      </c>
      <c r="J73" s="212">
        <f t="shared" ref="J73:J75" si="56">H73*I73</f>
        <v>7.4999999999999997E-3</v>
      </c>
      <c r="K73" s="96"/>
      <c r="L73" s="96"/>
      <c r="M73" s="212"/>
      <c r="N73" s="212"/>
      <c r="O73" s="97">
        <v>2</v>
      </c>
      <c r="P73" s="98"/>
      <c r="Q73" s="213">
        <v>1</v>
      </c>
      <c r="R73" s="161">
        <f t="shared" si="50"/>
        <v>0</v>
      </c>
      <c r="S73" s="199" t="s">
        <v>156</v>
      </c>
      <c r="T73" s="214"/>
      <c r="U73" s="76" t="s">
        <v>157</v>
      </c>
      <c r="V73" s="149">
        <f t="shared" si="51"/>
        <v>2</v>
      </c>
    </row>
    <row r="74" spans="1:22" ht="18" customHeight="1" x14ac:dyDescent="0.3">
      <c r="A74" s="94">
        <f t="shared" si="52"/>
        <v>13</v>
      </c>
      <c r="B74" s="209" t="s">
        <v>160</v>
      </c>
      <c r="C74" s="163">
        <v>11</v>
      </c>
      <c r="D74" s="189" t="s">
        <v>82</v>
      </c>
      <c r="E74" s="210" t="s">
        <v>161</v>
      </c>
      <c r="F74" s="95" t="s">
        <v>162</v>
      </c>
      <c r="G74" s="95" t="s">
        <v>152</v>
      </c>
      <c r="H74" s="211">
        <v>0.15</v>
      </c>
      <c r="I74" s="211">
        <v>0.15</v>
      </c>
      <c r="J74" s="212">
        <f t="shared" si="56"/>
        <v>2.2499999999999999E-2</v>
      </c>
      <c r="K74" s="96"/>
      <c r="L74" s="96"/>
      <c r="M74" s="212"/>
      <c r="N74" s="212"/>
      <c r="O74" s="97">
        <v>2</v>
      </c>
      <c r="P74" s="98"/>
      <c r="Q74" s="213">
        <v>1</v>
      </c>
      <c r="R74" s="161">
        <f t="shared" si="50"/>
        <v>0</v>
      </c>
      <c r="S74" s="199" t="s">
        <v>156</v>
      </c>
      <c r="T74" s="214"/>
      <c r="U74" s="76" t="s">
        <v>157</v>
      </c>
      <c r="V74" s="149">
        <f t="shared" si="51"/>
        <v>2</v>
      </c>
    </row>
    <row r="75" spans="1:22" ht="18" customHeight="1" x14ac:dyDescent="0.3">
      <c r="A75" s="94">
        <f t="shared" si="52"/>
        <v>14</v>
      </c>
      <c r="B75" s="209" t="s">
        <v>160</v>
      </c>
      <c r="C75" s="163">
        <v>12</v>
      </c>
      <c r="D75" s="189" t="s">
        <v>82</v>
      </c>
      <c r="E75" s="210" t="s">
        <v>161</v>
      </c>
      <c r="F75" s="95" t="s">
        <v>162</v>
      </c>
      <c r="G75" s="95" t="s">
        <v>152</v>
      </c>
      <c r="H75" s="211">
        <v>0.1</v>
      </c>
      <c r="I75" s="211">
        <v>0.1</v>
      </c>
      <c r="J75" s="212">
        <f t="shared" si="56"/>
        <v>1.0000000000000002E-2</v>
      </c>
      <c r="K75" s="96"/>
      <c r="L75" s="96"/>
      <c r="M75" s="212"/>
      <c r="N75" s="212"/>
      <c r="O75" s="97">
        <v>2</v>
      </c>
      <c r="P75" s="98"/>
      <c r="Q75" s="213">
        <v>1</v>
      </c>
      <c r="R75" s="161">
        <f t="shared" si="50"/>
        <v>0</v>
      </c>
      <c r="S75" s="199" t="s">
        <v>156</v>
      </c>
      <c r="U75" s="76" t="s">
        <v>157</v>
      </c>
      <c r="V75" s="149">
        <f t="shared" si="51"/>
        <v>2</v>
      </c>
    </row>
    <row r="76" spans="1:22" ht="18" customHeight="1" x14ac:dyDescent="0.3">
      <c r="A76" s="94">
        <f t="shared" si="52"/>
        <v>15</v>
      </c>
      <c r="B76" s="209" t="s">
        <v>160</v>
      </c>
      <c r="C76" s="163">
        <v>13</v>
      </c>
      <c r="D76" s="189" t="s">
        <v>82</v>
      </c>
      <c r="E76" s="210" t="s">
        <v>161</v>
      </c>
      <c r="F76" s="95" t="s">
        <v>162</v>
      </c>
      <c r="G76" s="95" t="s">
        <v>238</v>
      </c>
      <c r="H76" s="221" t="s">
        <v>243</v>
      </c>
      <c r="I76" s="96"/>
      <c r="J76" s="215">
        <v>1.9625000000000003E-3</v>
      </c>
      <c r="K76" s="96"/>
      <c r="L76" s="96"/>
      <c r="M76" s="212"/>
      <c r="N76" s="212"/>
      <c r="O76" s="97">
        <v>2</v>
      </c>
      <c r="P76" s="98"/>
      <c r="Q76" s="213">
        <v>1</v>
      </c>
      <c r="R76" s="161">
        <f t="shared" si="50"/>
        <v>0</v>
      </c>
      <c r="S76" s="199" t="s">
        <v>174</v>
      </c>
      <c r="T76" s="214"/>
      <c r="U76" s="76" t="s">
        <v>157</v>
      </c>
      <c r="V76" s="149">
        <f t="shared" si="51"/>
        <v>2</v>
      </c>
    </row>
    <row r="77" spans="1:22" ht="18" customHeight="1" x14ac:dyDescent="0.3">
      <c r="A77" s="94">
        <f t="shared" si="52"/>
        <v>16</v>
      </c>
      <c r="B77" s="209" t="s">
        <v>160</v>
      </c>
      <c r="C77" s="163">
        <v>13</v>
      </c>
      <c r="D77" s="189" t="s">
        <v>82</v>
      </c>
      <c r="E77" s="210" t="s">
        <v>161</v>
      </c>
      <c r="F77" s="95" t="s">
        <v>162</v>
      </c>
      <c r="G77" s="95" t="s">
        <v>151</v>
      </c>
      <c r="H77" s="96"/>
      <c r="I77" s="96"/>
      <c r="J77" s="212"/>
      <c r="K77" s="211">
        <v>0.55000000000000004</v>
      </c>
      <c r="L77" s="211">
        <v>1.5</v>
      </c>
      <c r="M77" s="212">
        <f t="shared" ref="M77" si="57">K77*L77</f>
        <v>0.82500000000000007</v>
      </c>
      <c r="N77" s="212">
        <f>M77-J76-J75-J74-J73-J72</f>
        <v>0.78303750000000016</v>
      </c>
      <c r="O77" s="213">
        <v>2</v>
      </c>
      <c r="P77" s="98">
        <v>400</v>
      </c>
      <c r="Q77" s="97">
        <v>1</v>
      </c>
      <c r="R77" s="161">
        <f t="shared" si="50"/>
        <v>800</v>
      </c>
      <c r="S77" s="199" t="s">
        <v>153</v>
      </c>
      <c r="T77" s="214"/>
      <c r="U77" s="76" t="s">
        <v>157</v>
      </c>
      <c r="V77" s="149">
        <f t="shared" si="51"/>
        <v>2</v>
      </c>
    </row>
    <row r="78" spans="1:22" ht="18" customHeight="1" x14ac:dyDescent="0.3">
      <c r="A78" s="94">
        <f t="shared" si="52"/>
        <v>17</v>
      </c>
      <c r="B78" s="209" t="s">
        <v>160</v>
      </c>
      <c r="C78" s="163">
        <v>14</v>
      </c>
      <c r="D78" s="189" t="s">
        <v>82</v>
      </c>
      <c r="E78" s="210" t="s">
        <v>161</v>
      </c>
      <c r="F78" s="95" t="s">
        <v>162</v>
      </c>
      <c r="G78" s="95" t="s">
        <v>150</v>
      </c>
      <c r="H78" s="211">
        <v>0.05</v>
      </c>
      <c r="I78" s="211">
        <v>0.3</v>
      </c>
      <c r="J78" s="212">
        <f t="shared" ref="J78" si="58">H78*I78</f>
        <v>1.4999999999999999E-2</v>
      </c>
      <c r="K78" s="96"/>
      <c r="L78" s="96"/>
      <c r="M78" s="212"/>
      <c r="N78" s="212"/>
      <c r="O78" s="97">
        <v>2</v>
      </c>
      <c r="P78" s="98"/>
      <c r="Q78" s="213">
        <v>1</v>
      </c>
      <c r="R78" s="161">
        <f t="shared" si="50"/>
        <v>0</v>
      </c>
      <c r="S78" s="199" t="s">
        <v>156</v>
      </c>
      <c r="T78" s="214"/>
      <c r="U78" s="76" t="s">
        <v>157</v>
      </c>
      <c r="V78" s="149">
        <f t="shared" si="51"/>
        <v>2</v>
      </c>
    </row>
    <row r="79" spans="1:22" ht="18" customHeight="1" x14ac:dyDescent="0.3">
      <c r="A79" s="94">
        <f t="shared" si="52"/>
        <v>18</v>
      </c>
      <c r="B79" s="209" t="s">
        <v>160</v>
      </c>
      <c r="C79" s="163">
        <v>15</v>
      </c>
      <c r="D79" s="189" t="s">
        <v>82</v>
      </c>
      <c r="E79" s="210" t="s">
        <v>161</v>
      </c>
      <c r="F79" s="95" t="s">
        <v>162</v>
      </c>
      <c r="G79" s="95" t="s">
        <v>255</v>
      </c>
      <c r="H79" s="221" t="s">
        <v>256</v>
      </c>
      <c r="I79" s="96"/>
      <c r="J79" s="215">
        <v>4.4156249999999994E-3</v>
      </c>
      <c r="K79" s="96"/>
      <c r="L79" s="96"/>
      <c r="M79" s="212"/>
      <c r="N79" s="212"/>
      <c r="O79" s="97">
        <v>2</v>
      </c>
      <c r="P79" s="98"/>
      <c r="Q79" s="213">
        <v>2</v>
      </c>
      <c r="R79" s="161">
        <f t="shared" si="50"/>
        <v>0</v>
      </c>
      <c r="S79" s="199" t="s">
        <v>176</v>
      </c>
      <c r="T79" s="214"/>
      <c r="U79" s="76" t="s">
        <v>157</v>
      </c>
      <c r="V79" s="149">
        <f t="shared" si="51"/>
        <v>4</v>
      </c>
    </row>
    <row r="80" spans="1:22" ht="18" customHeight="1" x14ac:dyDescent="0.3">
      <c r="A80" s="94">
        <f t="shared" si="52"/>
        <v>19</v>
      </c>
      <c r="B80" s="209" t="s">
        <v>160</v>
      </c>
      <c r="C80" s="163">
        <v>16</v>
      </c>
      <c r="D80" s="189" t="s">
        <v>82</v>
      </c>
      <c r="E80" s="210" t="s">
        <v>161</v>
      </c>
      <c r="F80" s="95" t="s">
        <v>162</v>
      </c>
      <c r="G80" s="95" t="s">
        <v>246</v>
      </c>
      <c r="H80" s="221" t="s">
        <v>247</v>
      </c>
      <c r="I80" s="96"/>
      <c r="J80" s="216">
        <v>4.9062500000000007E-4</v>
      </c>
      <c r="K80" s="96"/>
      <c r="L80" s="96"/>
      <c r="M80" s="212"/>
      <c r="N80" s="212"/>
      <c r="O80" s="97">
        <v>2</v>
      </c>
      <c r="P80" s="98"/>
      <c r="Q80" s="213">
        <v>1</v>
      </c>
      <c r="R80" s="161">
        <f t="shared" si="50"/>
        <v>0</v>
      </c>
      <c r="S80" s="199" t="s">
        <v>176</v>
      </c>
      <c r="T80" s="214"/>
      <c r="U80" s="76" t="s">
        <v>157</v>
      </c>
      <c r="V80" s="149">
        <f t="shared" si="51"/>
        <v>2</v>
      </c>
    </row>
    <row r="81" spans="1:29" ht="18" customHeight="1" x14ac:dyDescent="0.3">
      <c r="A81" s="94">
        <f t="shared" si="52"/>
        <v>20</v>
      </c>
      <c r="B81" s="209" t="s">
        <v>160</v>
      </c>
      <c r="C81" s="163">
        <v>16</v>
      </c>
      <c r="D81" s="189" t="s">
        <v>82</v>
      </c>
      <c r="E81" s="210" t="s">
        <v>161</v>
      </c>
      <c r="F81" s="95" t="s">
        <v>162</v>
      </c>
      <c r="G81" s="95" t="s">
        <v>151</v>
      </c>
      <c r="H81" s="96"/>
      <c r="I81" s="96"/>
      <c r="J81" s="212"/>
      <c r="K81" s="211">
        <v>0.35</v>
      </c>
      <c r="L81" s="211">
        <v>0.6</v>
      </c>
      <c r="M81" s="212">
        <f t="shared" ref="M81:M82" si="59">K81*L81</f>
        <v>0.21</v>
      </c>
      <c r="N81" s="212">
        <f>M81-J80-J79-J78</f>
        <v>0.19009375000000001</v>
      </c>
      <c r="O81" s="213">
        <v>2</v>
      </c>
      <c r="P81" s="98">
        <v>180</v>
      </c>
      <c r="Q81" s="97">
        <v>1</v>
      </c>
      <c r="R81" s="161">
        <f t="shared" si="50"/>
        <v>360</v>
      </c>
      <c r="S81" s="199" t="s">
        <v>153</v>
      </c>
      <c r="U81" s="76" t="s">
        <v>157</v>
      </c>
      <c r="V81" s="149">
        <f t="shared" si="51"/>
        <v>2</v>
      </c>
    </row>
    <row r="82" spans="1:29" ht="18" customHeight="1" x14ac:dyDescent="0.3">
      <c r="A82" s="94">
        <f t="shared" si="52"/>
        <v>21</v>
      </c>
      <c r="B82" s="209" t="s">
        <v>160</v>
      </c>
      <c r="C82" s="163">
        <v>17</v>
      </c>
      <c r="D82" s="189" t="s">
        <v>82</v>
      </c>
      <c r="E82" s="210" t="s">
        <v>161</v>
      </c>
      <c r="F82" s="95" t="s">
        <v>162</v>
      </c>
      <c r="G82" s="95" t="s">
        <v>150</v>
      </c>
      <c r="H82" s="219">
        <v>0.05</v>
      </c>
      <c r="I82" s="219">
        <v>0.3</v>
      </c>
      <c r="J82" s="220">
        <f t="shared" ref="J82:J83" si="60">H82*I82</f>
        <v>1.4999999999999999E-2</v>
      </c>
      <c r="K82" s="211">
        <v>0.1</v>
      </c>
      <c r="L82" s="211">
        <v>0.4</v>
      </c>
      <c r="M82" s="212">
        <f t="shared" si="59"/>
        <v>4.0000000000000008E-2</v>
      </c>
      <c r="N82" s="217">
        <f>M82-J82</f>
        <v>2.5000000000000008E-2</v>
      </c>
      <c r="O82" s="213">
        <v>2</v>
      </c>
      <c r="P82" s="98">
        <v>50</v>
      </c>
      <c r="Q82" s="97">
        <v>1</v>
      </c>
      <c r="R82" s="161">
        <f t="shared" si="50"/>
        <v>100</v>
      </c>
      <c r="S82" s="199" t="s">
        <v>156</v>
      </c>
      <c r="T82" s="214"/>
      <c r="U82" s="76" t="s">
        <v>157</v>
      </c>
      <c r="V82" s="149">
        <f t="shared" si="51"/>
        <v>2</v>
      </c>
    </row>
    <row r="83" spans="1:29" ht="18" customHeight="1" x14ac:dyDescent="0.3">
      <c r="A83" s="94">
        <f t="shared" si="52"/>
        <v>22</v>
      </c>
      <c r="B83" s="209" t="s">
        <v>160</v>
      </c>
      <c r="C83" s="163">
        <v>18</v>
      </c>
      <c r="D83" s="189" t="s">
        <v>82</v>
      </c>
      <c r="E83" s="210" t="s">
        <v>161</v>
      </c>
      <c r="F83" s="95" t="s">
        <v>162</v>
      </c>
      <c r="G83" s="95" t="s">
        <v>249</v>
      </c>
      <c r="H83" s="211">
        <v>0.2</v>
      </c>
      <c r="I83" s="211">
        <v>0.4</v>
      </c>
      <c r="J83" s="212">
        <f t="shared" si="60"/>
        <v>8.0000000000000016E-2</v>
      </c>
      <c r="K83" s="96"/>
      <c r="L83" s="96"/>
      <c r="M83" s="212"/>
      <c r="N83" s="212"/>
      <c r="O83" s="97">
        <v>2</v>
      </c>
      <c r="P83" s="98"/>
      <c r="Q83" s="213">
        <v>1</v>
      </c>
      <c r="R83" s="161">
        <f t="shared" si="50"/>
        <v>0</v>
      </c>
      <c r="S83" s="199" t="s">
        <v>153</v>
      </c>
      <c r="T83" s="214"/>
      <c r="U83" s="76" t="s">
        <v>157</v>
      </c>
      <c r="V83" s="149">
        <f t="shared" si="51"/>
        <v>2</v>
      </c>
    </row>
    <row r="84" spans="1:29" ht="18" customHeight="1" x14ac:dyDescent="0.3">
      <c r="A84" s="94">
        <f t="shared" si="52"/>
        <v>23</v>
      </c>
      <c r="B84" s="209" t="s">
        <v>160</v>
      </c>
      <c r="C84" s="163">
        <v>18</v>
      </c>
      <c r="D84" s="189" t="s">
        <v>82</v>
      </c>
      <c r="E84" s="210" t="s">
        <v>161</v>
      </c>
      <c r="F84" s="95" t="s">
        <v>162</v>
      </c>
      <c r="G84" s="95" t="s">
        <v>151</v>
      </c>
      <c r="H84" s="96"/>
      <c r="I84" s="96"/>
      <c r="J84" s="212"/>
      <c r="K84" s="211">
        <v>0.25</v>
      </c>
      <c r="L84" s="211">
        <v>0.5</v>
      </c>
      <c r="M84" s="212">
        <f t="shared" ref="M84" si="61">K84*L84</f>
        <v>0.125</v>
      </c>
      <c r="N84" s="212">
        <f>M84-J83</f>
        <v>4.4999999999999984E-2</v>
      </c>
      <c r="O84" s="213">
        <v>2</v>
      </c>
      <c r="P84" s="98">
        <v>50</v>
      </c>
      <c r="Q84" s="97">
        <v>1</v>
      </c>
      <c r="R84" s="161">
        <f t="shared" si="50"/>
        <v>100</v>
      </c>
      <c r="S84" s="199" t="s">
        <v>153</v>
      </c>
      <c r="T84" s="214"/>
      <c r="U84" s="76" t="s">
        <v>157</v>
      </c>
      <c r="V84" s="149">
        <f t="shared" si="51"/>
        <v>2</v>
      </c>
    </row>
    <row r="85" spans="1:29" ht="18" customHeight="1" x14ac:dyDescent="0.3">
      <c r="A85" s="94">
        <f t="shared" si="52"/>
        <v>24</v>
      </c>
      <c r="B85" s="209" t="s">
        <v>160</v>
      </c>
      <c r="C85" s="163">
        <v>19</v>
      </c>
      <c r="D85" s="189" t="s">
        <v>82</v>
      </c>
      <c r="E85" s="210" t="s">
        <v>161</v>
      </c>
      <c r="F85" s="95" t="s">
        <v>162</v>
      </c>
      <c r="G85" s="95" t="s">
        <v>259</v>
      </c>
      <c r="H85" s="221" t="s">
        <v>245</v>
      </c>
      <c r="I85" s="96"/>
      <c r="J85" s="212"/>
      <c r="K85" s="221" t="s">
        <v>241</v>
      </c>
      <c r="L85" s="96"/>
      <c r="M85" s="212"/>
      <c r="N85" s="212"/>
      <c r="O85" s="97">
        <v>2</v>
      </c>
      <c r="P85" s="98"/>
      <c r="Q85" s="213">
        <v>1</v>
      </c>
      <c r="R85" s="161">
        <f t="shared" si="50"/>
        <v>0</v>
      </c>
      <c r="S85" s="199" t="s">
        <v>250</v>
      </c>
      <c r="T85" s="214"/>
      <c r="U85" s="76" t="s">
        <v>157</v>
      </c>
      <c r="V85" s="149">
        <f t="shared" si="51"/>
        <v>2</v>
      </c>
    </row>
    <row r="86" spans="1:29" ht="18" customHeight="1" x14ac:dyDescent="0.3">
      <c r="A86" s="94">
        <f t="shared" si="52"/>
        <v>25</v>
      </c>
      <c r="B86" s="209" t="s">
        <v>160</v>
      </c>
      <c r="C86" s="163">
        <v>20</v>
      </c>
      <c r="D86" s="189" t="s">
        <v>82</v>
      </c>
      <c r="E86" s="210" t="s">
        <v>161</v>
      </c>
      <c r="F86" s="95" t="s">
        <v>162</v>
      </c>
      <c r="G86" s="95" t="s">
        <v>238</v>
      </c>
      <c r="H86" s="221" t="s">
        <v>256</v>
      </c>
      <c r="I86" s="96"/>
      <c r="J86" s="212"/>
      <c r="K86" s="221" t="s">
        <v>257</v>
      </c>
      <c r="L86" s="96"/>
      <c r="M86" s="212"/>
      <c r="N86" s="212"/>
      <c r="O86" s="97">
        <v>2</v>
      </c>
      <c r="P86" s="98"/>
      <c r="Q86" s="213">
        <v>2</v>
      </c>
      <c r="R86" s="161">
        <f t="shared" si="50"/>
        <v>0</v>
      </c>
      <c r="S86" s="199" t="s">
        <v>258</v>
      </c>
      <c r="T86" s="214"/>
      <c r="U86" s="76" t="s">
        <v>157</v>
      </c>
      <c r="V86" s="149">
        <f t="shared" si="51"/>
        <v>4</v>
      </c>
    </row>
    <row r="87" spans="1:29" ht="18" customHeight="1" x14ac:dyDescent="0.3">
      <c r="A87" s="94">
        <f t="shared" si="52"/>
        <v>26</v>
      </c>
      <c r="B87" s="209" t="s">
        <v>160</v>
      </c>
      <c r="C87" s="163">
        <v>21</v>
      </c>
      <c r="D87" s="189" t="s">
        <v>82</v>
      </c>
      <c r="E87" s="210" t="s">
        <v>161</v>
      </c>
      <c r="F87" s="95" t="s">
        <v>162</v>
      </c>
      <c r="G87" s="95" t="s">
        <v>246</v>
      </c>
      <c r="H87" s="221" t="s">
        <v>247</v>
      </c>
      <c r="I87" s="96"/>
      <c r="J87" s="212"/>
      <c r="K87" s="221" t="s">
        <v>243</v>
      </c>
      <c r="L87" s="96"/>
      <c r="M87" s="212"/>
      <c r="N87" s="212"/>
      <c r="O87" s="97">
        <v>2</v>
      </c>
      <c r="P87" s="98"/>
      <c r="Q87" s="213">
        <v>8</v>
      </c>
      <c r="R87" s="161">
        <f t="shared" si="50"/>
        <v>0</v>
      </c>
      <c r="S87" s="199" t="s">
        <v>251</v>
      </c>
      <c r="U87" s="76" t="s">
        <v>157</v>
      </c>
      <c r="V87" s="149">
        <f t="shared" si="51"/>
        <v>16</v>
      </c>
    </row>
    <row r="88" spans="1:29" ht="18" customHeight="1" x14ac:dyDescent="0.3">
      <c r="U88" s="76" t="s">
        <v>157</v>
      </c>
    </row>
    <row r="89" spans="1:29" ht="18" customHeight="1" x14ac:dyDescent="0.3">
      <c r="A89" s="178" t="s">
        <v>230</v>
      </c>
      <c r="B89" s="180"/>
      <c r="C89" s="208"/>
      <c r="U89" s="76" t="s">
        <v>157</v>
      </c>
    </row>
    <row r="90" spans="1:29" ht="18" customHeight="1" x14ac:dyDescent="0.3">
      <c r="A90" s="94">
        <v>1</v>
      </c>
      <c r="B90" s="209" t="s">
        <v>163</v>
      </c>
      <c r="C90" s="163">
        <v>22</v>
      </c>
      <c r="D90" s="189" t="s">
        <v>82</v>
      </c>
      <c r="E90" s="210" t="s">
        <v>161</v>
      </c>
      <c r="F90" s="95" t="s">
        <v>162</v>
      </c>
      <c r="G90" s="95" t="s">
        <v>255</v>
      </c>
      <c r="H90" s="225" t="s">
        <v>256</v>
      </c>
      <c r="I90" s="96"/>
      <c r="J90" s="215">
        <v>4.4156249999999994E-3</v>
      </c>
      <c r="K90" s="96"/>
      <c r="L90" s="96"/>
      <c r="M90" s="212"/>
      <c r="N90" s="212"/>
      <c r="O90" s="97">
        <v>2</v>
      </c>
      <c r="P90" s="98"/>
      <c r="Q90" s="213">
        <v>2</v>
      </c>
      <c r="R90" s="161">
        <f t="shared" ref="R90:R106" si="62">O90*P90*Q90</f>
        <v>0</v>
      </c>
      <c r="S90" s="199" t="s">
        <v>176</v>
      </c>
      <c r="T90" s="104" t="s">
        <v>163</v>
      </c>
      <c r="U90" s="76" t="s">
        <v>157</v>
      </c>
      <c r="V90" s="149">
        <f t="shared" ref="V90:V106" si="63">O90*Q90</f>
        <v>4</v>
      </c>
      <c r="W90">
        <v>1</v>
      </c>
      <c r="X90">
        <v>25.4</v>
      </c>
      <c r="Y90">
        <f t="shared" ref="Y90:Y93" si="64">X90*W90</f>
        <v>25.4</v>
      </c>
      <c r="Z90" s="200">
        <f t="shared" ref="Z90:Z95" si="65">(22/7/4*Y90^2)/1000000</f>
        <v>5.0691142857142853E-4</v>
      </c>
      <c r="AA90">
        <f t="shared" ref="AA90:AA96" si="66">Q90</f>
        <v>2</v>
      </c>
      <c r="AB90">
        <f t="shared" ref="AB90:AB96" si="67">AA90*Z90</f>
        <v>1.0138228571428571E-3</v>
      </c>
    </row>
    <row r="91" spans="1:29" ht="18" customHeight="1" x14ac:dyDescent="0.3">
      <c r="A91" s="94">
        <f t="shared" ref="A91:A106" si="68">A90+1</f>
        <v>2</v>
      </c>
      <c r="B91" s="209" t="s">
        <v>163</v>
      </c>
      <c r="C91" s="163">
        <v>23</v>
      </c>
      <c r="D91" s="189" t="s">
        <v>82</v>
      </c>
      <c r="E91" s="210" t="s">
        <v>161</v>
      </c>
      <c r="F91" s="95" t="s">
        <v>162</v>
      </c>
      <c r="G91" s="95" t="s">
        <v>240</v>
      </c>
      <c r="H91" s="225" t="s">
        <v>245</v>
      </c>
      <c r="I91" s="96"/>
      <c r="J91" s="212">
        <v>7.8500000000000011E-3</v>
      </c>
      <c r="K91" s="96"/>
      <c r="L91" s="96"/>
      <c r="M91" s="212"/>
      <c r="N91" s="212"/>
      <c r="O91" s="97">
        <v>2</v>
      </c>
      <c r="P91" s="98"/>
      <c r="Q91" s="213">
        <v>4</v>
      </c>
      <c r="R91" s="161">
        <f t="shared" si="62"/>
        <v>0</v>
      </c>
      <c r="S91" s="199" t="s">
        <v>174</v>
      </c>
      <c r="U91" s="76" t="s">
        <v>157</v>
      </c>
      <c r="V91" s="149">
        <f t="shared" si="63"/>
        <v>8</v>
      </c>
      <c r="W91">
        <v>1</v>
      </c>
      <c r="X91">
        <v>25.4</v>
      </c>
      <c r="Y91">
        <f t="shared" si="64"/>
        <v>25.4</v>
      </c>
      <c r="Z91" s="200">
        <f t="shared" si="65"/>
        <v>5.0691142857142853E-4</v>
      </c>
      <c r="AA91">
        <f t="shared" si="66"/>
        <v>4</v>
      </c>
      <c r="AB91">
        <f t="shared" si="67"/>
        <v>2.0276457142857141E-3</v>
      </c>
    </row>
    <row r="92" spans="1:29" ht="18" customHeight="1" x14ac:dyDescent="0.3">
      <c r="A92" s="94">
        <f t="shared" si="68"/>
        <v>3</v>
      </c>
      <c r="B92" s="209" t="s">
        <v>163</v>
      </c>
      <c r="C92" s="163">
        <v>24</v>
      </c>
      <c r="D92" s="189" t="s">
        <v>82</v>
      </c>
      <c r="E92" s="210" t="s">
        <v>161</v>
      </c>
      <c r="F92" s="95" t="s">
        <v>162</v>
      </c>
      <c r="G92" s="95" t="s">
        <v>259</v>
      </c>
      <c r="H92" s="225" t="s">
        <v>243</v>
      </c>
      <c r="I92" s="96"/>
      <c r="J92" s="215">
        <v>1.9625000000000003E-3</v>
      </c>
      <c r="K92" s="96"/>
      <c r="L92" s="96"/>
      <c r="M92" s="212"/>
      <c r="N92" s="212"/>
      <c r="O92" s="97">
        <v>2</v>
      </c>
      <c r="P92" s="98"/>
      <c r="Q92" s="213">
        <v>1</v>
      </c>
      <c r="R92" s="161">
        <f t="shared" si="62"/>
        <v>0</v>
      </c>
      <c r="S92" s="199" t="s">
        <v>153</v>
      </c>
      <c r="T92" s="214"/>
      <c r="U92" s="76" t="s">
        <v>157</v>
      </c>
      <c r="V92" s="149">
        <f t="shared" si="63"/>
        <v>2</v>
      </c>
      <c r="W92">
        <v>1</v>
      </c>
      <c r="X92">
        <v>25.4</v>
      </c>
      <c r="Y92">
        <f t="shared" si="64"/>
        <v>25.4</v>
      </c>
      <c r="Z92" s="200">
        <f t="shared" si="65"/>
        <v>5.0691142857142853E-4</v>
      </c>
      <c r="AA92">
        <f t="shared" si="66"/>
        <v>1</v>
      </c>
      <c r="AB92">
        <f t="shared" si="67"/>
        <v>5.0691142857142853E-4</v>
      </c>
    </row>
    <row r="93" spans="1:29" ht="18" customHeight="1" x14ac:dyDescent="0.3">
      <c r="A93" s="94">
        <f t="shared" si="68"/>
        <v>4</v>
      </c>
      <c r="B93" s="209" t="s">
        <v>163</v>
      </c>
      <c r="C93" s="163">
        <v>25</v>
      </c>
      <c r="D93" s="189" t="s">
        <v>82</v>
      </c>
      <c r="E93" s="210" t="s">
        <v>161</v>
      </c>
      <c r="F93" s="95" t="s">
        <v>162</v>
      </c>
      <c r="G93" s="95" t="s">
        <v>238</v>
      </c>
      <c r="H93" s="225" t="s">
        <v>243</v>
      </c>
      <c r="I93" s="96"/>
      <c r="J93" s="215">
        <v>1.9625000000000003E-3</v>
      </c>
      <c r="K93" s="96"/>
      <c r="L93" s="96"/>
      <c r="M93" s="212"/>
      <c r="N93" s="212"/>
      <c r="O93" s="97">
        <v>2</v>
      </c>
      <c r="P93" s="98"/>
      <c r="Q93" s="213">
        <v>1</v>
      </c>
      <c r="R93" s="161">
        <f t="shared" si="62"/>
        <v>0</v>
      </c>
      <c r="S93" s="199" t="s">
        <v>174</v>
      </c>
      <c r="T93" s="214"/>
      <c r="U93" s="76" t="s">
        <v>157</v>
      </c>
      <c r="V93" s="149">
        <f t="shared" si="63"/>
        <v>2</v>
      </c>
      <c r="W93">
        <v>1</v>
      </c>
      <c r="X93">
        <v>25.4</v>
      </c>
      <c r="Y93">
        <f t="shared" si="64"/>
        <v>25.4</v>
      </c>
      <c r="Z93" s="200">
        <f t="shared" si="65"/>
        <v>5.0691142857142853E-4</v>
      </c>
      <c r="AA93">
        <f t="shared" si="66"/>
        <v>1</v>
      </c>
      <c r="AB93">
        <f t="shared" si="67"/>
        <v>5.0691142857142853E-4</v>
      </c>
    </row>
    <row r="94" spans="1:29" ht="18" customHeight="1" x14ac:dyDescent="0.3">
      <c r="A94" s="94">
        <f t="shared" si="68"/>
        <v>5</v>
      </c>
      <c r="B94" s="209" t="s">
        <v>163</v>
      </c>
      <c r="C94" s="163">
        <v>26</v>
      </c>
      <c r="D94" s="189" t="s">
        <v>82</v>
      </c>
      <c r="E94" s="210" t="s">
        <v>161</v>
      </c>
      <c r="F94" s="95" t="s">
        <v>162</v>
      </c>
      <c r="G94" s="95" t="s">
        <v>152</v>
      </c>
      <c r="H94" s="211">
        <v>0.1</v>
      </c>
      <c r="I94" s="211">
        <v>0.1</v>
      </c>
      <c r="J94" s="212">
        <f t="shared" ref="J94" si="69">H94*I94</f>
        <v>1.0000000000000002E-2</v>
      </c>
      <c r="K94" s="96"/>
      <c r="L94" s="96"/>
      <c r="M94" s="212"/>
      <c r="N94" s="212"/>
      <c r="O94" s="97">
        <v>2</v>
      </c>
      <c r="P94" s="98"/>
      <c r="Q94" s="213">
        <v>1</v>
      </c>
      <c r="R94" s="161">
        <f t="shared" si="62"/>
        <v>0</v>
      </c>
      <c r="S94" s="199" t="s">
        <v>156</v>
      </c>
      <c r="T94" s="214"/>
      <c r="U94" s="76" t="s">
        <v>157</v>
      </c>
      <c r="V94" s="149">
        <f t="shared" si="63"/>
        <v>2</v>
      </c>
      <c r="Z94" s="200">
        <f>J94</f>
        <v>1.0000000000000002E-2</v>
      </c>
      <c r="AA94">
        <f t="shared" si="66"/>
        <v>1</v>
      </c>
      <c r="AB94">
        <f t="shared" si="67"/>
        <v>1.0000000000000002E-2</v>
      </c>
    </row>
    <row r="95" spans="1:29" ht="18" customHeight="1" x14ac:dyDescent="0.3">
      <c r="A95" s="94">
        <f t="shared" si="68"/>
        <v>6</v>
      </c>
      <c r="B95" s="209" t="s">
        <v>163</v>
      </c>
      <c r="C95" s="163">
        <v>27</v>
      </c>
      <c r="D95" s="189" t="s">
        <v>82</v>
      </c>
      <c r="E95" s="210" t="s">
        <v>161</v>
      </c>
      <c r="F95" s="95" t="s">
        <v>162</v>
      </c>
      <c r="G95" s="95" t="s">
        <v>246</v>
      </c>
      <c r="H95" s="211" t="s">
        <v>247</v>
      </c>
      <c r="I95" s="96"/>
      <c r="J95" s="216">
        <v>4.9062500000000007E-4</v>
      </c>
      <c r="K95" s="96"/>
      <c r="L95" s="96"/>
      <c r="M95" s="212"/>
      <c r="N95" s="212"/>
      <c r="O95" s="97">
        <v>2</v>
      </c>
      <c r="P95" s="98"/>
      <c r="Q95" s="213">
        <v>6</v>
      </c>
      <c r="R95" s="161">
        <f t="shared" si="62"/>
        <v>0</v>
      </c>
      <c r="S95" s="199" t="s">
        <v>176</v>
      </c>
      <c r="T95" s="214"/>
      <c r="U95" s="76" t="s">
        <v>157</v>
      </c>
      <c r="V95" s="149">
        <f t="shared" si="63"/>
        <v>12</v>
      </c>
      <c r="W95">
        <v>1</v>
      </c>
      <c r="X95">
        <v>25.4</v>
      </c>
      <c r="Y95">
        <f t="shared" ref="Y95" si="70">X95*W95</f>
        <v>25.4</v>
      </c>
      <c r="Z95" s="200">
        <f t="shared" si="65"/>
        <v>5.0691142857142853E-4</v>
      </c>
      <c r="AA95">
        <f t="shared" si="66"/>
        <v>6</v>
      </c>
      <c r="AB95">
        <f t="shared" si="67"/>
        <v>3.0414685714285714E-3</v>
      </c>
    </row>
    <row r="96" spans="1:29" ht="18" customHeight="1" x14ac:dyDescent="0.3">
      <c r="A96" s="94">
        <f t="shared" si="68"/>
        <v>7</v>
      </c>
      <c r="B96" s="209" t="s">
        <v>163</v>
      </c>
      <c r="C96" s="163">
        <v>28</v>
      </c>
      <c r="D96" s="189" t="s">
        <v>82</v>
      </c>
      <c r="E96" s="210" t="s">
        <v>161</v>
      </c>
      <c r="F96" s="95" t="s">
        <v>162</v>
      </c>
      <c r="G96" s="95" t="s">
        <v>249</v>
      </c>
      <c r="H96" s="211">
        <v>0.2</v>
      </c>
      <c r="I96" s="211">
        <v>0.2</v>
      </c>
      <c r="J96" s="212">
        <f t="shared" ref="J96" si="71">H96*I96</f>
        <v>4.0000000000000008E-2</v>
      </c>
      <c r="K96" s="96"/>
      <c r="L96" s="96"/>
      <c r="M96" s="212"/>
      <c r="N96" s="212"/>
      <c r="O96" s="97">
        <v>2</v>
      </c>
      <c r="P96" s="98"/>
      <c r="Q96" s="213">
        <v>1</v>
      </c>
      <c r="R96" s="161">
        <f t="shared" si="62"/>
        <v>0</v>
      </c>
      <c r="S96" s="199" t="s">
        <v>153</v>
      </c>
      <c r="T96" s="214"/>
      <c r="U96" s="76" t="s">
        <v>157</v>
      </c>
      <c r="V96" s="149">
        <f t="shared" si="63"/>
        <v>2</v>
      </c>
      <c r="Z96" s="200">
        <f>J96</f>
        <v>4.0000000000000008E-2</v>
      </c>
      <c r="AA96">
        <f t="shared" si="66"/>
        <v>1</v>
      </c>
      <c r="AB96">
        <f t="shared" si="67"/>
        <v>4.0000000000000008E-2</v>
      </c>
      <c r="AC96">
        <f>SUM(AB90:AB96)</f>
        <v>5.709676000000001E-2</v>
      </c>
    </row>
    <row r="97" spans="1:28" ht="18" customHeight="1" x14ac:dyDescent="0.3">
      <c r="A97" s="94">
        <f t="shared" si="68"/>
        <v>8</v>
      </c>
      <c r="B97" s="209" t="s">
        <v>163</v>
      </c>
      <c r="C97" s="163">
        <v>29</v>
      </c>
      <c r="D97" s="189" t="s">
        <v>82</v>
      </c>
      <c r="E97" s="210" t="s">
        <v>161</v>
      </c>
      <c r="F97" s="95" t="s">
        <v>162</v>
      </c>
      <c r="G97" s="95" t="s">
        <v>151</v>
      </c>
      <c r="H97" s="96"/>
      <c r="I97" s="96"/>
      <c r="J97" s="212"/>
      <c r="K97" s="211">
        <v>0.85</v>
      </c>
      <c r="L97" s="211">
        <v>3.25</v>
      </c>
      <c r="M97" s="212">
        <f t="shared" ref="M97:M99" si="72">K97*L97</f>
        <v>2.7624999999999997</v>
      </c>
      <c r="N97" s="217">
        <f>M97-AC96</f>
        <v>2.7054032399999999</v>
      </c>
      <c r="O97" s="213">
        <v>2</v>
      </c>
      <c r="P97" s="98">
        <v>450</v>
      </c>
      <c r="Q97" s="97">
        <v>1</v>
      </c>
      <c r="R97" s="161">
        <f>O97*P97*Q97*N97</f>
        <v>2434.862916</v>
      </c>
      <c r="S97" s="199" t="s">
        <v>153</v>
      </c>
      <c r="U97" s="76" t="s">
        <v>157</v>
      </c>
      <c r="V97" s="149">
        <f>O97*Q97*N97</f>
        <v>5.4108064799999998</v>
      </c>
    </row>
    <row r="98" spans="1:28" ht="18" customHeight="1" x14ac:dyDescent="0.3">
      <c r="A98" s="94">
        <f t="shared" si="68"/>
        <v>9</v>
      </c>
      <c r="B98" s="209" t="s">
        <v>163</v>
      </c>
      <c r="C98" s="163">
        <v>30</v>
      </c>
      <c r="D98" s="189" t="s">
        <v>82</v>
      </c>
      <c r="E98" s="210" t="s">
        <v>161</v>
      </c>
      <c r="F98" s="95" t="s">
        <v>162</v>
      </c>
      <c r="G98" s="95" t="s">
        <v>249</v>
      </c>
      <c r="H98" s="211">
        <v>0.2</v>
      </c>
      <c r="I98" s="211">
        <v>0.4</v>
      </c>
      <c r="J98" s="212">
        <f t="shared" ref="J98:J99" si="73">H98*I98</f>
        <v>8.0000000000000016E-2</v>
      </c>
      <c r="K98" s="211">
        <v>0.26</v>
      </c>
      <c r="L98" s="211">
        <v>0.46</v>
      </c>
      <c r="M98" s="212">
        <f t="shared" si="72"/>
        <v>0.11960000000000001</v>
      </c>
      <c r="N98" s="212"/>
      <c r="O98" s="97">
        <v>2</v>
      </c>
      <c r="P98" s="98"/>
      <c r="Q98" s="97">
        <v>1</v>
      </c>
      <c r="R98" s="161">
        <f t="shared" si="62"/>
        <v>0</v>
      </c>
      <c r="S98" s="199" t="s">
        <v>250</v>
      </c>
      <c r="T98" s="214"/>
      <c r="U98" s="76" t="s">
        <v>157</v>
      </c>
      <c r="V98" s="149">
        <f t="shared" si="63"/>
        <v>2</v>
      </c>
    </row>
    <row r="99" spans="1:28" ht="18" customHeight="1" x14ac:dyDescent="0.3">
      <c r="A99" s="94">
        <f t="shared" si="68"/>
        <v>10</v>
      </c>
      <c r="B99" s="209" t="s">
        <v>163</v>
      </c>
      <c r="C99" s="163">
        <v>31</v>
      </c>
      <c r="D99" s="189" t="s">
        <v>82</v>
      </c>
      <c r="E99" s="210" t="s">
        <v>161</v>
      </c>
      <c r="F99" s="95" t="s">
        <v>162</v>
      </c>
      <c r="G99" s="95" t="s">
        <v>249</v>
      </c>
      <c r="H99" s="211">
        <v>0.2</v>
      </c>
      <c r="I99" s="211">
        <v>0.5</v>
      </c>
      <c r="J99" s="212">
        <f t="shared" si="73"/>
        <v>0.1</v>
      </c>
      <c r="K99" s="211">
        <v>0.26</v>
      </c>
      <c r="L99" s="211">
        <v>0.56000000000000005</v>
      </c>
      <c r="M99" s="212">
        <f t="shared" si="72"/>
        <v>0.14560000000000001</v>
      </c>
      <c r="N99" s="212"/>
      <c r="O99" s="97">
        <v>2</v>
      </c>
      <c r="P99" s="98"/>
      <c r="Q99" s="97">
        <v>1</v>
      </c>
      <c r="R99" s="161">
        <f t="shared" si="62"/>
        <v>0</v>
      </c>
      <c r="S99" s="199" t="s">
        <v>250</v>
      </c>
      <c r="T99" s="214"/>
      <c r="U99" s="76" t="s">
        <v>157</v>
      </c>
      <c r="V99" s="149">
        <f t="shared" si="63"/>
        <v>2</v>
      </c>
    </row>
    <row r="100" spans="1:28" ht="18" customHeight="1" x14ac:dyDescent="0.3">
      <c r="A100" s="94">
        <f t="shared" si="68"/>
        <v>11</v>
      </c>
      <c r="B100" s="209" t="s">
        <v>163</v>
      </c>
      <c r="C100" s="163">
        <v>32</v>
      </c>
      <c r="D100" s="189" t="s">
        <v>82</v>
      </c>
      <c r="E100" s="210" t="s">
        <v>161</v>
      </c>
      <c r="F100" s="95" t="s">
        <v>162</v>
      </c>
      <c r="G100" s="95" t="s">
        <v>255</v>
      </c>
      <c r="H100" s="221" t="s">
        <v>243</v>
      </c>
      <c r="I100" s="96"/>
      <c r="J100" s="212"/>
      <c r="K100" s="221" t="s">
        <v>245</v>
      </c>
      <c r="L100" s="96"/>
      <c r="M100" s="212"/>
      <c r="N100" s="212"/>
      <c r="O100" s="97">
        <v>2</v>
      </c>
      <c r="P100" s="98"/>
      <c r="Q100" s="213">
        <v>2</v>
      </c>
      <c r="R100" s="161">
        <f t="shared" si="62"/>
        <v>0</v>
      </c>
      <c r="S100" s="199" t="s">
        <v>251</v>
      </c>
      <c r="T100" s="214"/>
      <c r="U100" s="76" t="s">
        <v>157</v>
      </c>
      <c r="V100" s="149">
        <f t="shared" si="63"/>
        <v>4</v>
      </c>
    </row>
    <row r="101" spans="1:28" ht="18" customHeight="1" x14ac:dyDescent="0.3">
      <c r="A101" s="94">
        <f t="shared" si="68"/>
        <v>12</v>
      </c>
      <c r="B101" s="209" t="s">
        <v>163</v>
      </c>
      <c r="C101" s="163">
        <v>33</v>
      </c>
      <c r="D101" s="189" t="s">
        <v>82</v>
      </c>
      <c r="E101" s="210" t="s">
        <v>161</v>
      </c>
      <c r="F101" s="95" t="s">
        <v>162</v>
      </c>
      <c r="G101" s="95" t="s">
        <v>246</v>
      </c>
      <c r="H101" s="221" t="s">
        <v>247</v>
      </c>
      <c r="I101" s="96"/>
      <c r="J101" s="212"/>
      <c r="K101" s="221" t="s">
        <v>243</v>
      </c>
      <c r="L101" s="96"/>
      <c r="M101" s="212"/>
      <c r="N101" s="212"/>
      <c r="O101" s="97">
        <v>2</v>
      </c>
      <c r="P101" s="98"/>
      <c r="Q101" s="213">
        <v>5</v>
      </c>
      <c r="R101" s="161">
        <f t="shared" si="62"/>
        <v>0</v>
      </c>
      <c r="S101" s="199" t="s">
        <v>251</v>
      </c>
      <c r="T101" s="214"/>
      <c r="U101" s="76" t="s">
        <v>157</v>
      </c>
      <c r="V101" s="149">
        <f t="shared" si="63"/>
        <v>10</v>
      </c>
    </row>
    <row r="102" spans="1:28" ht="18" customHeight="1" x14ac:dyDescent="0.3">
      <c r="A102" s="94">
        <f t="shared" si="68"/>
        <v>13</v>
      </c>
      <c r="B102" s="209" t="s">
        <v>163</v>
      </c>
      <c r="C102" s="163">
        <v>34</v>
      </c>
      <c r="D102" s="189" t="s">
        <v>82</v>
      </c>
      <c r="E102" s="210" t="s">
        <v>161</v>
      </c>
      <c r="F102" s="95" t="s">
        <v>162</v>
      </c>
      <c r="G102" s="95" t="s">
        <v>242</v>
      </c>
      <c r="H102" s="221" t="s">
        <v>243</v>
      </c>
      <c r="I102" s="96"/>
      <c r="J102" s="212"/>
      <c r="K102" s="221" t="s">
        <v>245</v>
      </c>
      <c r="L102" s="96"/>
      <c r="M102" s="212"/>
      <c r="N102" s="212"/>
      <c r="O102" s="97">
        <v>2</v>
      </c>
      <c r="P102" s="98"/>
      <c r="Q102" s="213">
        <v>1</v>
      </c>
      <c r="R102" s="161">
        <f t="shared" si="62"/>
        <v>0</v>
      </c>
      <c r="S102" s="199" t="s">
        <v>258</v>
      </c>
      <c r="T102" s="214"/>
      <c r="U102" s="76" t="s">
        <v>157</v>
      </c>
      <c r="V102" s="149">
        <f t="shared" si="63"/>
        <v>2</v>
      </c>
    </row>
    <row r="103" spans="1:28" ht="18" customHeight="1" x14ac:dyDescent="0.3">
      <c r="A103" s="94">
        <f t="shared" si="68"/>
        <v>14</v>
      </c>
      <c r="B103" s="209" t="s">
        <v>163</v>
      </c>
      <c r="C103" s="163">
        <v>35</v>
      </c>
      <c r="D103" s="189" t="s">
        <v>82</v>
      </c>
      <c r="E103" s="210" t="s">
        <v>161</v>
      </c>
      <c r="F103" s="95" t="s">
        <v>162</v>
      </c>
      <c r="G103" s="95" t="s">
        <v>238</v>
      </c>
      <c r="H103" s="221" t="s">
        <v>243</v>
      </c>
      <c r="I103" s="96"/>
      <c r="J103" s="212"/>
      <c r="K103" s="221" t="s">
        <v>245</v>
      </c>
      <c r="L103" s="96"/>
      <c r="M103" s="212"/>
      <c r="N103" s="212"/>
      <c r="O103" s="97">
        <v>2</v>
      </c>
      <c r="P103" s="98"/>
      <c r="Q103" s="213">
        <v>3</v>
      </c>
      <c r="R103" s="161">
        <f t="shared" si="62"/>
        <v>0</v>
      </c>
      <c r="S103" s="199" t="s">
        <v>258</v>
      </c>
      <c r="U103" s="76" t="s">
        <v>157</v>
      </c>
      <c r="V103" s="149">
        <f t="shared" si="63"/>
        <v>6</v>
      </c>
    </row>
    <row r="104" spans="1:28" ht="18" customHeight="1" x14ac:dyDescent="0.3">
      <c r="A104" s="94">
        <f t="shared" si="68"/>
        <v>15</v>
      </c>
      <c r="B104" s="209" t="s">
        <v>163</v>
      </c>
      <c r="C104" s="163">
        <v>36</v>
      </c>
      <c r="D104" s="189" t="s">
        <v>82</v>
      </c>
      <c r="E104" s="210" t="s">
        <v>161</v>
      </c>
      <c r="F104" s="95" t="s">
        <v>162</v>
      </c>
      <c r="G104" s="95" t="s">
        <v>259</v>
      </c>
      <c r="H104" s="221" t="s">
        <v>243</v>
      </c>
      <c r="I104" s="96"/>
      <c r="J104" s="212"/>
      <c r="K104" s="221" t="s">
        <v>245</v>
      </c>
      <c r="L104" s="96"/>
      <c r="M104" s="212"/>
      <c r="N104" s="212"/>
      <c r="O104" s="97">
        <v>2</v>
      </c>
      <c r="P104" s="98"/>
      <c r="Q104" s="213">
        <v>1</v>
      </c>
      <c r="R104" s="161">
        <f t="shared" si="62"/>
        <v>0</v>
      </c>
      <c r="S104" s="199" t="s">
        <v>250</v>
      </c>
      <c r="T104" s="214"/>
      <c r="U104" s="76" t="s">
        <v>157</v>
      </c>
      <c r="V104" s="149">
        <f t="shared" si="63"/>
        <v>2</v>
      </c>
    </row>
    <row r="105" spans="1:28" ht="18" customHeight="1" x14ac:dyDescent="0.3">
      <c r="A105" s="94">
        <f t="shared" si="68"/>
        <v>16</v>
      </c>
      <c r="B105" s="209" t="s">
        <v>163</v>
      </c>
      <c r="C105" s="163">
        <v>37</v>
      </c>
      <c r="D105" s="189" t="s">
        <v>82</v>
      </c>
      <c r="E105" s="210" t="s">
        <v>161</v>
      </c>
      <c r="F105" s="95" t="s">
        <v>162</v>
      </c>
      <c r="G105" s="95" t="s">
        <v>150</v>
      </c>
      <c r="H105" s="219">
        <v>0.05</v>
      </c>
      <c r="I105" s="219">
        <v>0.1</v>
      </c>
      <c r="J105" s="220">
        <f t="shared" ref="J105:J106" si="74">H105*I105</f>
        <v>5.000000000000001E-3</v>
      </c>
      <c r="K105" s="211">
        <v>0.09</v>
      </c>
      <c r="L105" s="211">
        <v>0.16</v>
      </c>
      <c r="M105" s="212">
        <f t="shared" ref="M105:M106" si="75">K105*L105</f>
        <v>1.44E-2</v>
      </c>
      <c r="N105" s="217">
        <f>M105-J105</f>
        <v>9.3999999999999986E-3</v>
      </c>
      <c r="O105" s="97">
        <v>2</v>
      </c>
      <c r="P105" s="98">
        <v>50</v>
      </c>
      <c r="Q105" s="97">
        <v>1</v>
      </c>
      <c r="R105" s="161">
        <f t="shared" si="62"/>
        <v>100</v>
      </c>
      <c r="S105" s="199" t="s">
        <v>156</v>
      </c>
      <c r="T105" s="214"/>
      <c r="U105" s="76" t="s">
        <v>157</v>
      </c>
      <c r="V105" s="149">
        <f t="shared" si="63"/>
        <v>2</v>
      </c>
    </row>
    <row r="106" spans="1:28" ht="18" customHeight="1" x14ac:dyDescent="0.3">
      <c r="A106" s="94">
        <f t="shared" si="68"/>
        <v>17</v>
      </c>
      <c r="B106" s="209" t="s">
        <v>163</v>
      </c>
      <c r="C106" s="163">
        <v>38</v>
      </c>
      <c r="D106" s="189" t="s">
        <v>82</v>
      </c>
      <c r="E106" s="210" t="s">
        <v>161</v>
      </c>
      <c r="F106" s="95" t="s">
        <v>162</v>
      </c>
      <c r="G106" s="95" t="s">
        <v>152</v>
      </c>
      <c r="H106" s="219">
        <v>0.1</v>
      </c>
      <c r="I106" s="219">
        <v>0.1</v>
      </c>
      <c r="J106" s="220">
        <f t="shared" si="74"/>
        <v>1.0000000000000002E-2</v>
      </c>
      <c r="K106" s="211">
        <v>0.15</v>
      </c>
      <c r="L106" s="211">
        <v>0.15</v>
      </c>
      <c r="M106" s="212">
        <f t="shared" si="75"/>
        <v>2.2499999999999999E-2</v>
      </c>
      <c r="N106" s="217">
        <f>M106-J106</f>
        <v>1.2499999999999997E-2</v>
      </c>
      <c r="O106" s="97">
        <v>2</v>
      </c>
      <c r="P106" s="98">
        <v>50</v>
      </c>
      <c r="Q106" s="97">
        <v>1</v>
      </c>
      <c r="R106" s="161">
        <f t="shared" si="62"/>
        <v>100</v>
      </c>
      <c r="S106" s="199" t="s">
        <v>156</v>
      </c>
      <c r="T106" s="214"/>
      <c r="U106" s="76" t="s">
        <v>157</v>
      </c>
      <c r="V106" s="149">
        <f t="shared" si="63"/>
        <v>2</v>
      </c>
    </row>
    <row r="107" spans="1:28" ht="18" customHeight="1" x14ac:dyDescent="0.3">
      <c r="U107" s="76" t="s">
        <v>67</v>
      </c>
    </row>
    <row r="108" spans="1:28" ht="18" customHeight="1" x14ac:dyDescent="0.3">
      <c r="A108" s="178" t="s">
        <v>237</v>
      </c>
      <c r="B108" s="180"/>
      <c r="C108" s="208"/>
      <c r="U108" s="76" t="s">
        <v>67</v>
      </c>
    </row>
    <row r="109" spans="1:28" ht="18" customHeight="1" x14ac:dyDescent="0.3">
      <c r="A109" s="94">
        <v>1</v>
      </c>
      <c r="B109" s="209" t="s">
        <v>177</v>
      </c>
      <c r="C109" s="163"/>
      <c r="D109" s="189" t="s">
        <v>178</v>
      </c>
      <c r="E109" s="210" t="s">
        <v>260</v>
      </c>
      <c r="F109" s="95" t="s">
        <v>166</v>
      </c>
      <c r="G109" s="95" t="s">
        <v>238</v>
      </c>
      <c r="H109" s="211" t="s">
        <v>239</v>
      </c>
      <c r="I109" s="96"/>
      <c r="J109" s="212">
        <v>3.234906500000001E-2</v>
      </c>
      <c r="K109" s="96"/>
      <c r="L109" s="96"/>
      <c r="M109" s="212"/>
      <c r="N109" s="212"/>
      <c r="O109" s="97">
        <v>2</v>
      </c>
      <c r="P109" s="98"/>
      <c r="Q109" s="213">
        <v>1</v>
      </c>
      <c r="R109" s="161">
        <f t="shared" ref="R109:R115" si="76">O109*P109*Q109</f>
        <v>0</v>
      </c>
      <c r="S109" s="199" t="s">
        <v>174</v>
      </c>
      <c r="T109" s="104" t="s">
        <v>177</v>
      </c>
      <c r="U109" s="76" t="s">
        <v>67</v>
      </c>
      <c r="V109" s="149">
        <f t="shared" ref="V109:V115" si="77">O109*Q109</f>
        <v>2</v>
      </c>
      <c r="W109">
        <v>1</v>
      </c>
      <c r="X109">
        <v>25.4</v>
      </c>
      <c r="Y109">
        <f t="shared" ref="Y109:Y114" si="78">X109*W109</f>
        <v>25.4</v>
      </c>
      <c r="Z109" s="200">
        <f t="shared" ref="Z109:Z114" si="79">(22/7/4*Y109^2)/1000000</f>
        <v>5.0691142857142853E-4</v>
      </c>
      <c r="AA109">
        <f t="shared" ref="AA109:AA114" si="80">Q109</f>
        <v>1</v>
      </c>
      <c r="AB109">
        <f t="shared" ref="AB109:AB114" si="81">AA109*Z109</f>
        <v>5.0691142857142853E-4</v>
      </c>
    </row>
    <row r="110" spans="1:28" ht="18" customHeight="1" x14ac:dyDescent="0.3">
      <c r="A110" s="94">
        <f t="shared" ref="A110:A115" si="82">A109+1</f>
        <v>2</v>
      </c>
      <c r="B110" s="209" t="s">
        <v>177</v>
      </c>
      <c r="C110" s="163"/>
      <c r="D110" s="189" t="s">
        <v>178</v>
      </c>
      <c r="E110" s="210" t="s">
        <v>260</v>
      </c>
      <c r="F110" s="95" t="s">
        <v>166</v>
      </c>
      <c r="G110" s="95" t="s">
        <v>240</v>
      </c>
      <c r="H110" s="211" t="s">
        <v>241</v>
      </c>
      <c r="I110" s="96"/>
      <c r="J110" s="212">
        <v>1.7662499999999998E-2</v>
      </c>
      <c r="K110" s="96"/>
      <c r="L110" s="96"/>
      <c r="M110" s="212"/>
      <c r="N110" s="212"/>
      <c r="O110" s="97">
        <v>2</v>
      </c>
      <c r="P110" s="98"/>
      <c r="Q110" s="213">
        <v>1</v>
      </c>
      <c r="R110" s="161">
        <f t="shared" si="76"/>
        <v>0</v>
      </c>
      <c r="S110" s="199" t="s">
        <v>174</v>
      </c>
      <c r="T110" s="214"/>
      <c r="U110" s="76" t="s">
        <v>67</v>
      </c>
      <c r="V110" s="149">
        <f t="shared" si="77"/>
        <v>2</v>
      </c>
      <c r="W110">
        <v>1</v>
      </c>
      <c r="X110">
        <v>25.4</v>
      </c>
      <c r="Y110">
        <f t="shared" si="78"/>
        <v>25.4</v>
      </c>
      <c r="Z110" s="200">
        <f t="shared" si="79"/>
        <v>5.0691142857142853E-4</v>
      </c>
      <c r="AA110">
        <f t="shared" si="80"/>
        <v>1</v>
      </c>
      <c r="AB110">
        <f t="shared" si="81"/>
        <v>5.0691142857142853E-4</v>
      </c>
    </row>
    <row r="111" spans="1:28" ht="18" customHeight="1" x14ac:dyDescent="0.3">
      <c r="A111" s="94">
        <f t="shared" si="82"/>
        <v>3</v>
      </c>
      <c r="B111" s="209" t="s">
        <v>177</v>
      </c>
      <c r="C111" s="163"/>
      <c r="D111" s="189" t="s">
        <v>178</v>
      </c>
      <c r="E111" s="210" t="s">
        <v>260</v>
      </c>
      <c r="F111" s="95" t="s">
        <v>166</v>
      </c>
      <c r="G111" s="95" t="s">
        <v>242</v>
      </c>
      <c r="H111" s="211" t="s">
        <v>243</v>
      </c>
      <c r="I111" s="96"/>
      <c r="J111" s="215">
        <v>1.9625000000000003E-3</v>
      </c>
      <c r="K111" s="96"/>
      <c r="L111" s="96"/>
      <c r="M111" s="212"/>
      <c r="N111" s="212"/>
      <c r="O111" s="97">
        <v>2</v>
      </c>
      <c r="P111" s="98"/>
      <c r="Q111" s="213">
        <v>1</v>
      </c>
      <c r="R111" s="161">
        <f t="shared" si="76"/>
        <v>0</v>
      </c>
      <c r="S111" s="199" t="s">
        <v>174</v>
      </c>
      <c r="T111" s="214"/>
      <c r="U111" s="76" t="s">
        <v>67</v>
      </c>
      <c r="V111" s="149">
        <f t="shared" si="77"/>
        <v>2</v>
      </c>
      <c r="W111">
        <v>1</v>
      </c>
      <c r="X111">
        <v>25.4</v>
      </c>
      <c r="Y111">
        <f t="shared" si="78"/>
        <v>25.4</v>
      </c>
      <c r="Z111" s="200">
        <f t="shared" si="79"/>
        <v>5.0691142857142853E-4</v>
      </c>
      <c r="AA111">
        <f t="shared" si="80"/>
        <v>1</v>
      </c>
      <c r="AB111">
        <f t="shared" si="81"/>
        <v>5.0691142857142853E-4</v>
      </c>
    </row>
    <row r="112" spans="1:28" ht="18" customHeight="1" x14ac:dyDescent="0.3">
      <c r="A112" s="94">
        <f t="shared" si="82"/>
        <v>4</v>
      </c>
      <c r="B112" s="209" t="s">
        <v>177</v>
      </c>
      <c r="C112" s="163"/>
      <c r="D112" s="189" t="s">
        <v>178</v>
      </c>
      <c r="E112" s="210" t="s">
        <v>260</v>
      </c>
      <c r="F112" s="95" t="s">
        <v>166</v>
      </c>
      <c r="G112" s="95" t="s">
        <v>261</v>
      </c>
      <c r="H112" s="211" t="s">
        <v>241</v>
      </c>
      <c r="I112" s="96"/>
      <c r="J112" s="212">
        <v>1.7662499999999998E-2</v>
      </c>
      <c r="K112" s="96"/>
      <c r="L112" s="96"/>
      <c r="M112" s="212"/>
      <c r="N112" s="212"/>
      <c r="O112" s="97">
        <v>2</v>
      </c>
      <c r="P112" s="98"/>
      <c r="Q112" s="213">
        <v>2</v>
      </c>
      <c r="R112" s="161">
        <f t="shared" si="76"/>
        <v>0</v>
      </c>
      <c r="S112" s="199" t="s">
        <v>174</v>
      </c>
      <c r="T112" s="214"/>
      <c r="U112" s="76" t="s">
        <v>67</v>
      </c>
      <c r="V112" s="149">
        <f t="shared" si="77"/>
        <v>4</v>
      </c>
      <c r="W112">
        <v>1</v>
      </c>
      <c r="X112">
        <v>25.4</v>
      </c>
      <c r="Y112">
        <f t="shared" si="78"/>
        <v>25.4</v>
      </c>
      <c r="Z112" s="200">
        <f t="shared" si="79"/>
        <v>5.0691142857142853E-4</v>
      </c>
      <c r="AA112">
        <f t="shared" si="80"/>
        <v>2</v>
      </c>
      <c r="AB112">
        <f t="shared" si="81"/>
        <v>1.0138228571428571E-3</v>
      </c>
    </row>
    <row r="113" spans="1:29" ht="18" customHeight="1" x14ac:dyDescent="0.3">
      <c r="A113" s="94">
        <f t="shared" si="82"/>
        <v>5</v>
      </c>
      <c r="B113" s="209" t="s">
        <v>177</v>
      </c>
      <c r="C113" s="163"/>
      <c r="D113" s="189" t="s">
        <v>178</v>
      </c>
      <c r="E113" s="210" t="s">
        <v>260</v>
      </c>
      <c r="F113" s="95" t="s">
        <v>166</v>
      </c>
      <c r="G113" s="95" t="s">
        <v>261</v>
      </c>
      <c r="H113" s="211" t="s">
        <v>245</v>
      </c>
      <c r="I113" s="96"/>
      <c r="J113" s="212">
        <v>7.8500000000000011E-3</v>
      </c>
      <c r="K113" s="96"/>
      <c r="L113" s="96"/>
      <c r="M113" s="212"/>
      <c r="N113" s="212"/>
      <c r="O113" s="97">
        <v>2</v>
      </c>
      <c r="P113" s="98"/>
      <c r="Q113" s="213">
        <v>2</v>
      </c>
      <c r="R113" s="161">
        <f t="shared" si="76"/>
        <v>0</v>
      </c>
      <c r="S113" s="199" t="s">
        <v>174</v>
      </c>
      <c r="T113" s="214"/>
      <c r="U113" s="76" t="s">
        <v>67</v>
      </c>
      <c r="V113" s="149">
        <f t="shared" si="77"/>
        <v>4</v>
      </c>
      <c r="W113">
        <v>1</v>
      </c>
      <c r="X113">
        <v>25.4</v>
      </c>
      <c r="Y113">
        <f t="shared" si="78"/>
        <v>25.4</v>
      </c>
      <c r="Z113" s="200">
        <f t="shared" si="79"/>
        <v>5.0691142857142853E-4</v>
      </c>
      <c r="AA113">
        <f t="shared" si="80"/>
        <v>2</v>
      </c>
      <c r="AB113">
        <f t="shared" si="81"/>
        <v>1.0138228571428571E-3</v>
      </c>
    </row>
    <row r="114" spans="1:29" ht="18" customHeight="1" x14ac:dyDescent="0.3">
      <c r="A114" s="94">
        <f t="shared" si="82"/>
        <v>6</v>
      </c>
      <c r="B114" s="209" t="s">
        <v>177</v>
      </c>
      <c r="C114" s="163"/>
      <c r="D114" s="189" t="s">
        <v>178</v>
      </c>
      <c r="E114" s="210" t="s">
        <v>260</v>
      </c>
      <c r="F114" s="95" t="s">
        <v>166</v>
      </c>
      <c r="G114" s="95" t="s">
        <v>246</v>
      </c>
      <c r="H114" s="211" t="s">
        <v>247</v>
      </c>
      <c r="I114" s="96"/>
      <c r="J114" s="216">
        <v>4.9062500000000007E-4</v>
      </c>
      <c r="K114" s="96"/>
      <c r="L114" s="96"/>
      <c r="M114" s="212"/>
      <c r="N114" s="212"/>
      <c r="O114" s="97">
        <v>2</v>
      </c>
      <c r="P114" s="98"/>
      <c r="Q114" s="213">
        <v>2</v>
      </c>
      <c r="R114" s="161">
        <f t="shared" si="76"/>
        <v>0</v>
      </c>
      <c r="S114" s="199" t="s">
        <v>174</v>
      </c>
      <c r="T114" s="214"/>
      <c r="U114" s="76" t="s">
        <v>67</v>
      </c>
      <c r="V114" s="149">
        <f t="shared" si="77"/>
        <v>4</v>
      </c>
      <c r="W114">
        <v>1</v>
      </c>
      <c r="X114">
        <v>25.4</v>
      </c>
      <c r="Y114">
        <f t="shared" si="78"/>
        <v>25.4</v>
      </c>
      <c r="Z114" s="200">
        <f t="shared" si="79"/>
        <v>5.0691142857142853E-4</v>
      </c>
      <c r="AA114">
        <f t="shared" si="80"/>
        <v>2</v>
      </c>
      <c r="AB114">
        <f t="shared" si="81"/>
        <v>1.0138228571428571E-3</v>
      </c>
      <c r="AC114">
        <f>SUM(AB109:AB114)</f>
        <v>4.5622028571428563E-3</v>
      </c>
    </row>
    <row r="115" spans="1:29" ht="18" customHeight="1" x14ac:dyDescent="0.3">
      <c r="A115" s="94">
        <f t="shared" si="82"/>
        <v>7</v>
      </c>
      <c r="B115" s="209" t="s">
        <v>177</v>
      </c>
      <c r="C115" s="163"/>
      <c r="D115" s="189" t="s">
        <v>178</v>
      </c>
      <c r="E115" s="210" t="s">
        <v>260</v>
      </c>
      <c r="F115" s="95" t="s">
        <v>166</v>
      </c>
      <c r="G115" s="95" t="s">
        <v>151</v>
      </c>
      <c r="H115" s="96"/>
      <c r="I115" s="96"/>
      <c r="J115" s="212"/>
      <c r="K115" s="211">
        <v>0.35</v>
      </c>
      <c r="L115" s="211">
        <v>1.65</v>
      </c>
      <c r="M115" s="212">
        <f t="shared" ref="M115" si="83">K115*L115</f>
        <v>0.5774999999999999</v>
      </c>
      <c r="N115" s="217">
        <f>M115-AC114</f>
        <v>0.57293779714285709</v>
      </c>
      <c r="O115" s="213">
        <v>2</v>
      </c>
      <c r="P115" s="98">
        <v>310</v>
      </c>
      <c r="Q115" s="97">
        <v>1</v>
      </c>
      <c r="R115" s="161">
        <f t="shared" si="76"/>
        <v>620</v>
      </c>
      <c r="S115" s="199" t="s">
        <v>174</v>
      </c>
      <c r="T115" s="214"/>
      <c r="U115" s="76" t="s">
        <v>67</v>
      </c>
      <c r="V115" s="149">
        <f t="shared" si="77"/>
        <v>2</v>
      </c>
    </row>
    <row r="116" spans="1:29" ht="18" customHeight="1" x14ac:dyDescent="0.3">
      <c r="U116" s="76" t="s">
        <v>157</v>
      </c>
    </row>
    <row r="117" spans="1:29" ht="18" customHeight="1" x14ac:dyDescent="0.3">
      <c r="A117" s="178" t="s">
        <v>230</v>
      </c>
      <c r="B117" s="180"/>
      <c r="C117" s="208"/>
      <c r="U117" s="76" t="s">
        <v>157</v>
      </c>
    </row>
    <row r="118" spans="1:29" ht="18" customHeight="1" x14ac:dyDescent="0.3">
      <c r="A118" s="94">
        <v>1</v>
      </c>
      <c r="B118" s="209" t="s">
        <v>190</v>
      </c>
      <c r="C118" s="163">
        <v>5</v>
      </c>
      <c r="D118" s="189" t="s">
        <v>188</v>
      </c>
      <c r="E118" s="210" t="s">
        <v>191</v>
      </c>
      <c r="F118" s="95" t="s">
        <v>170</v>
      </c>
      <c r="G118" s="95" t="s">
        <v>150</v>
      </c>
      <c r="H118" s="211">
        <v>0.05</v>
      </c>
      <c r="I118" s="211">
        <v>0.3</v>
      </c>
      <c r="J118" s="212">
        <f t="shared" ref="J118:J121" si="84">H118*I118</f>
        <v>1.4999999999999999E-2</v>
      </c>
      <c r="K118" s="96"/>
      <c r="L118" s="96"/>
      <c r="M118" s="212"/>
      <c r="N118" s="212"/>
      <c r="O118" s="97">
        <v>1</v>
      </c>
      <c r="P118" s="98"/>
      <c r="Q118" s="213">
        <v>3</v>
      </c>
      <c r="R118" s="161">
        <f t="shared" ref="R118:R140" si="85">O118*P118*Q118</f>
        <v>0</v>
      </c>
      <c r="S118" s="199" t="s">
        <v>184</v>
      </c>
      <c r="T118" s="104" t="s">
        <v>190</v>
      </c>
      <c r="U118" s="76" t="s">
        <v>157</v>
      </c>
      <c r="V118" s="149">
        <f t="shared" ref="V118:V140" si="86">O118*Q118</f>
        <v>3</v>
      </c>
      <c r="Z118" s="200">
        <f>J118</f>
        <v>1.4999999999999999E-2</v>
      </c>
      <c r="AA118">
        <f t="shared" ref="AA118:AA122" si="87">Q118</f>
        <v>3</v>
      </c>
      <c r="AB118">
        <f t="shared" ref="AB118:AB122" si="88">AA118*Z118</f>
        <v>4.4999999999999998E-2</v>
      </c>
    </row>
    <row r="119" spans="1:29" ht="18" customHeight="1" x14ac:dyDescent="0.3">
      <c r="A119" s="94">
        <f t="shared" ref="A119:A141" si="89">A118+1</f>
        <v>2</v>
      </c>
      <c r="B119" s="209" t="s">
        <v>190</v>
      </c>
      <c r="C119" s="163">
        <v>5</v>
      </c>
      <c r="D119" s="189" t="s">
        <v>188</v>
      </c>
      <c r="E119" s="210" t="s">
        <v>191</v>
      </c>
      <c r="F119" s="95" t="s">
        <v>170</v>
      </c>
      <c r="G119" s="95" t="s">
        <v>150</v>
      </c>
      <c r="H119" s="211">
        <v>0.05</v>
      </c>
      <c r="I119" s="211">
        <v>0.5</v>
      </c>
      <c r="J119" s="212">
        <f t="shared" si="84"/>
        <v>2.5000000000000001E-2</v>
      </c>
      <c r="K119" s="96"/>
      <c r="L119" s="96"/>
      <c r="M119" s="212"/>
      <c r="N119" s="212"/>
      <c r="O119" s="97">
        <v>1</v>
      </c>
      <c r="P119" s="98"/>
      <c r="Q119" s="213">
        <v>1</v>
      </c>
      <c r="R119" s="161">
        <f t="shared" si="85"/>
        <v>0</v>
      </c>
      <c r="S119" s="199" t="s">
        <v>184</v>
      </c>
      <c r="U119" s="76" t="s">
        <v>157</v>
      </c>
      <c r="V119" s="149">
        <f t="shared" si="86"/>
        <v>1</v>
      </c>
      <c r="Z119" s="200">
        <f t="shared" ref="Z119:Z122" si="90">J119</f>
        <v>2.5000000000000001E-2</v>
      </c>
      <c r="AA119">
        <f t="shared" si="87"/>
        <v>1</v>
      </c>
      <c r="AB119">
        <f t="shared" si="88"/>
        <v>2.5000000000000001E-2</v>
      </c>
    </row>
    <row r="120" spans="1:29" ht="18" customHeight="1" x14ac:dyDescent="0.3">
      <c r="A120" s="94">
        <f t="shared" si="89"/>
        <v>3</v>
      </c>
      <c r="B120" s="209" t="s">
        <v>190</v>
      </c>
      <c r="C120" s="163">
        <v>5</v>
      </c>
      <c r="D120" s="189" t="s">
        <v>188</v>
      </c>
      <c r="E120" s="210" t="s">
        <v>191</v>
      </c>
      <c r="F120" s="95" t="s">
        <v>170</v>
      </c>
      <c r="G120" s="95" t="s">
        <v>152</v>
      </c>
      <c r="H120" s="211">
        <v>0.15</v>
      </c>
      <c r="I120" s="211">
        <v>0.15</v>
      </c>
      <c r="J120" s="212">
        <f t="shared" si="84"/>
        <v>2.2499999999999999E-2</v>
      </c>
      <c r="K120" s="96"/>
      <c r="L120" s="96"/>
      <c r="M120" s="212"/>
      <c r="N120" s="212"/>
      <c r="O120" s="97">
        <v>1</v>
      </c>
      <c r="P120" s="98"/>
      <c r="Q120" s="213">
        <v>1</v>
      </c>
      <c r="R120" s="161">
        <f t="shared" si="85"/>
        <v>0</v>
      </c>
      <c r="S120" s="199" t="s">
        <v>184</v>
      </c>
      <c r="T120" s="214"/>
      <c r="U120" s="76" t="s">
        <v>157</v>
      </c>
      <c r="V120" s="149">
        <f t="shared" si="86"/>
        <v>1</v>
      </c>
      <c r="Z120" s="200">
        <f t="shared" si="90"/>
        <v>2.2499999999999999E-2</v>
      </c>
      <c r="AA120">
        <f t="shared" si="87"/>
        <v>1</v>
      </c>
      <c r="AB120">
        <f t="shared" si="88"/>
        <v>2.2499999999999999E-2</v>
      </c>
    </row>
    <row r="121" spans="1:29" ht="18" customHeight="1" x14ac:dyDescent="0.3">
      <c r="A121" s="94">
        <f t="shared" si="89"/>
        <v>4</v>
      </c>
      <c r="B121" s="209" t="s">
        <v>190</v>
      </c>
      <c r="C121" s="163">
        <v>5</v>
      </c>
      <c r="D121" s="189" t="s">
        <v>188</v>
      </c>
      <c r="E121" s="210" t="s">
        <v>191</v>
      </c>
      <c r="F121" s="95" t="s">
        <v>170</v>
      </c>
      <c r="G121" s="95" t="s">
        <v>152</v>
      </c>
      <c r="H121" s="211">
        <v>0.1</v>
      </c>
      <c r="I121" s="211">
        <v>0.1</v>
      </c>
      <c r="J121" s="212">
        <f t="shared" si="84"/>
        <v>1.0000000000000002E-2</v>
      </c>
      <c r="K121" s="96"/>
      <c r="L121" s="96"/>
      <c r="M121" s="212"/>
      <c r="N121" s="212"/>
      <c r="O121" s="97">
        <v>1</v>
      </c>
      <c r="P121" s="98"/>
      <c r="Q121" s="213">
        <v>1</v>
      </c>
      <c r="R121" s="161">
        <f t="shared" si="85"/>
        <v>0</v>
      </c>
      <c r="S121" s="199" t="s">
        <v>184</v>
      </c>
      <c r="T121" s="214"/>
      <c r="U121" s="76" t="s">
        <v>157</v>
      </c>
      <c r="V121" s="149">
        <f t="shared" si="86"/>
        <v>1</v>
      </c>
      <c r="Z121" s="200">
        <f t="shared" si="90"/>
        <v>1.0000000000000002E-2</v>
      </c>
      <c r="AA121">
        <f t="shared" si="87"/>
        <v>1</v>
      </c>
      <c r="AB121">
        <f t="shared" si="88"/>
        <v>1.0000000000000002E-2</v>
      </c>
    </row>
    <row r="122" spans="1:29" ht="18" customHeight="1" x14ac:dyDescent="0.3">
      <c r="A122" s="94">
        <f t="shared" si="89"/>
        <v>5</v>
      </c>
      <c r="B122" s="209" t="s">
        <v>190</v>
      </c>
      <c r="C122" s="163">
        <v>5</v>
      </c>
      <c r="D122" s="189" t="s">
        <v>188</v>
      </c>
      <c r="E122" s="210" t="s">
        <v>191</v>
      </c>
      <c r="F122" s="95" t="s">
        <v>170</v>
      </c>
      <c r="G122" s="95" t="s">
        <v>152</v>
      </c>
      <c r="H122" s="211">
        <v>0.05</v>
      </c>
      <c r="I122" s="211">
        <v>7.0000000000000007E-2</v>
      </c>
      <c r="J122" s="212">
        <v>0.01</v>
      </c>
      <c r="K122" s="96"/>
      <c r="L122" s="96"/>
      <c r="M122" s="212"/>
      <c r="N122" s="212"/>
      <c r="O122" s="97">
        <v>1</v>
      </c>
      <c r="P122" s="98"/>
      <c r="Q122" s="213">
        <v>2</v>
      </c>
      <c r="R122" s="161">
        <f t="shared" si="85"/>
        <v>0</v>
      </c>
      <c r="S122" s="199" t="s">
        <v>184</v>
      </c>
      <c r="T122" s="214"/>
      <c r="U122" s="76" t="s">
        <v>157</v>
      </c>
      <c r="V122" s="149">
        <f t="shared" si="86"/>
        <v>2</v>
      </c>
      <c r="Z122" s="200">
        <f t="shared" si="90"/>
        <v>0.01</v>
      </c>
      <c r="AA122">
        <f t="shared" si="87"/>
        <v>2</v>
      </c>
      <c r="AB122">
        <f t="shared" si="88"/>
        <v>0.02</v>
      </c>
      <c r="AC122">
        <f>SUM(AB118:AB122)</f>
        <v>0.12250000000000001</v>
      </c>
    </row>
    <row r="123" spans="1:29" ht="18" customHeight="1" x14ac:dyDescent="0.3">
      <c r="A123" s="94">
        <f t="shared" si="89"/>
        <v>6</v>
      </c>
      <c r="B123" s="209" t="s">
        <v>190</v>
      </c>
      <c r="C123" s="163">
        <v>5</v>
      </c>
      <c r="D123" s="189" t="s">
        <v>188</v>
      </c>
      <c r="E123" s="210" t="s">
        <v>191</v>
      </c>
      <c r="F123" s="95" t="s">
        <v>170</v>
      </c>
      <c r="G123" s="95" t="s">
        <v>183</v>
      </c>
      <c r="H123" s="96"/>
      <c r="I123" s="96"/>
      <c r="J123" s="212"/>
      <c r="K123" s="211">
        <v>0.35</v>
      </c>
      <c r="L123" s="211">
        <v>1.8</v>
      </c>
      <c r="M123" s="212">
        <f t="shared" ref="M123" si="91">K123*L123</f>
        <v>0.63</v>
      </c>
      <c r="N123" s="217">
        <f>M123-AC122</f>
        <v>0.50749999999999995</v>
      </c>
      <c r="O123" s="97">
        <v>1</v>
      </c>
      <c r="P123" s="226">
        <v>680</v>
      </c>
      <c r="Q123" s="97">
        <v>1</v>
      </c>
      <c r="R123" s="161">
        <f>O123*P123*Q123*N123</f>
        <v>345.09999999999997</v>
      </c>
      <c r="S123" s="199" t="s">
        <v>184</v>
      </c>
      <c r="U123" s="76" t="s">
        <v>157</v>
      </c>
      <c r="V123" s="149">
        <f>O123*Q123*N123</f>
        <v>0.50749999999999995</v>
      </c>
    </row>
    <row r="124" spans="1:29" ht="18" customHeight="1" x14ac:dyDescent="0.3">
      <c r="A124" s="94">
        <f t="shared" si="89"/>
        <v>7</v>
      </c>
      <c r="B124" s="209" t="s">
        <v>190</v>
      </c>
      <c r="C124" s="163">
        <v>6</v>
      </c>
      <c r="D124" s="189" t="s">
        <v>172</v>
      </c>
      <c r="E124" s="210" t="s">
        <v>192</v>
      </c>
      <c r="F124" s="95" t="s">
        <v>170</v>
      </c>
      <c r="G124" s="95" t="s">
        <v>150</v>
      </c>
      <c r="H124" s="211">
        <v>0.05</v>
      </c>
      <c r="I124" s="211">
        <v>0.3</v>
      </c>
      <c r="J124" s="212">
        <f t="shared" ref="J124:J127" si="92">H124*I124</f>
        <v>1.4999999999999999E-2</v>
      </c>
      <c r="K124" s="96"/>
      <c r="L124" s="96"/>
      <c r="M124" s="212"/>
      <c r="N124" s="212"/>
      <c r="O124" s="97">
        <v>1</v>
      </c>
      <c r="P124" s="98"/>
      <c r="Q124" s="97">
        <v>3</v>
      </c>
      <c r="R124" s="161">
        <f t="shared" si="85"/>
        <v>0</v>
      </c>
      <c r="S124" s="199" t="s">
        <v>184</v>
      </c>
      <c r="T124" s="104"/>
      <c r="U124" s="76" t="s">
        <v>157</v>
      </c>
      <c r="V124" s="149">
        <f t="shared" si="86"/>
        <v>3</v>
      </c>
      <c r="Z124" s="200">
        <f t="shared" ref="Z124:Z128" si="93">J124</f>
        <v>1.4999999999999999E-2</v>
      </c>
      <c r="AA124">
        <f t="shared" ref="AA124:AA128" si="94">Q124</f>
        <v>3</v>
      </c>
      <c r="AB124">
        <f t="shared" ref="AB124:AB128" si="95">AA124*Z124</f>
        <v>4.4999999999999998E-2</v>
      </c>
    </row>
    <row r="125" spans="1:29" ht="18" customHeight="1" x14ac:dyDescent="0.3">
      <c r="A125" s="94">
        <f t="shared" si="89"/>
        <v>8</v>
      </c>
      <c r="B125" s="209" t="s">
        <v>190</v>
      </c>
      <c r="C125" s="163">
        <v>6</v>
      </c>
      <c r="D125" s="189" t="s">
        <v>172</v>
      </c>
      <c r="E125" s="210" t="s">
        <v>192</v>
      </c>
      <c r="F125" s="95" t="s">
        <v>170</v>
      </c>
      <c r="G125" s="95" t="s">
        <v>150</v>
      </c>
      <c r="H125" s="211">
        <v>0.05</v>
      </c>
      <c r="I125" s="211">
        <v>0.5</v>
      </c>
      <c r="J125" s="212">
        <f t="shared" si="92"/>
        <v>2.5000000000000001E-2</v>
      </c>
      <c r="K125" s="96"/>
      <c r="L125" s="96"/>
      <c r="M125" s="212"/>
      <c r="N125" s="212"/>
      <c r="O125" s="97">
        <v>1</v>
      </c>
      <c r="P125" s="98"/>
      <c r="Q125" s="97">
        <v>1</v>
      </c>
      <c r="R125" s="161">
        <f t="shared" si="85"/>
        <v>0</v>
      </c>
      <c r="S125" s="199" t="s">
        <v>184</v>
      </c>
      <c r="U125" s="76" t="s">
        <v>157</v>
      </c>
      <c r="V125" s="149">
        <f t="shared" si="86"/>
        <v>1</v>
      </c>
      <c r="Z125" s="200">
        <f t="shared" si="93"/>
        <v>2.5000000000000001E-2</v>
      </c>
      <c r="AA125">
        <f t="shared" si="94"/>
        <v>1</v>
      </c>
      <c r="AB125">
        <f t="shared" si="95"/>
        <v>2.5000000000000001E-2</v>
      </c>
    </row>
    <row r="126" spans="1:29" ht="18" customHeight="1" x14ac:dyDescent="0.3">
      <c r="A126" s="94">
        <f t="shared" si="89"/>
        <v>9</v>
      </c>
      <c r="B126" s="209" t="s">
        <v>190</v>
      </c>
      <c r="C126" s="163">
        <v>6</v>
      </c>
      <c r="D126" s="189" t="s">
        <v>172</v>
      </c>
      <c r="E126" s="210" t="s">
        <v>192</v>
      </c>
      <c r="F126" s="95" t="s">
        <v>170</v>
      </c>
      <c r="G126" s="95" t="s">
        <v>152</v>
      </c>
      <c r="H126" s="211">
        <v>0.15</v>
      </c>
      <c r="I126" s="211">
        <v>0.15</v>
      </c>
      <c r="J126" s="212">
        <f t="shared" si="92"/>
        <v>2.2499999999999999E-2</v>
      </c>
      <c r="K126" s="96"/>
      <c r="L126" s="96"/>
      <c r="M126" s="212"/>
      <c r="N126" s="212"/>
      <c r="O126" s="97">
        <v>1</v>
      </c>
      <c r="P126" s="98"/>
      <c r="Q126" s="97">
        <v>1</v>
      </c>
      <c r="R126" s="161">
        <f t="shared" si="85"/>
        <v>0</v>
      </c>
      <c r="S126" s="199" t="s">
        <v>184</v>
      </c>
      <c r="T126" s="214"/>
      <c r="U126" s="76" t="s">
        <v>157</v>
      </c>
      <c r="V126" s="149">
        <f t="shared" si="86"/>
        <v>1</v>
      </c>
      <c r="Z126" s="200">
        <f t="shared" si="93"/>
        <v>2.2499999999999999E-2</v>
      </c>
      <c r="AA126">
        <f t="shared" si="94"/>
        <v>1</v>
      </c>
      <c r="AB126">
        <f t="shared" si="95"/>
        <v>2.2499999999999999E-2</v>
      </c>
    </row>
    <row r="127" spans="1:29" ht="18" customHeight="1" x14ac:dyDescent="0.3">
      <c r="A127" s="94">
        <f t="shared" si="89"/>
        <v>10</v>
      </c>
      <c r="B127" s="209" t="s">
        <v>190</v>
      </c>
      <c r="C127" s="163">
        <v>6</v>
      </c>
      <c r="D127" s="189" t="s">
        <v>172</v>
      </c>
      <c r="E127" s="210" t="s">
        <v>192</v>
      </c>
      <c r="F127" s="95" t="s">
        <v>170</v>
      </c>
      <c r="G127" s="95" t="s">
        <v>152</v>
      </c>
      <c r="H127" s="211">
        <v>0.1</v>
      </c>
      <c r="I127" s="211">
        <v>0.1</v>
      </c>
      <c r="J127" s="212">
        <f t="shared" si="92"/>
        <v>1.0000000000000002E-2</v>
      </c>
      <c r="K127" s="96"/>
      <c r="L127" s="96"/>
      <c r="M127" s="212"/>
      <c r="N127" s="212"/>
      <c r="O127" s="97">
        <v>1</v>
      </c>
      <c r="P127" s="98"/>
      <c r="Q127" s="97">
        <v>1</v>
      </c>
      <c r="R127" s="161">
        <f t="shared" si="85"/>
        <v>0</v>
      </c>
      <c r="S127" s="199" t="s">
        <v>184</v>
      </c>
      <c r="T127" s="214"/>
      <c r="U127" s="76" t="s">
        <v>157</v>
      </c>
      <c r="V127" s="149">
        <f t="shared" si="86"/>
        <v>1</v>
      </c>
      <c r="Z127" s="200">
        <f t="shared" si="93"/>
        <v>1.0000000000000002E-2</v>
      </c>
      <c r="AA127">
        <f t="shared" si="94"/>
        <v>1</v>
      </c>
      <c r="AB127">
        <f t="shared" si="95"/>
        <v>1.0000000000000002E-2</v>
      </c>
    </row>
    <row r="128" spans="1:29" ht="18" customHeight="1" x14ac:dyDescent="0.3">
      <c r="A128" s="94">
        <f t="shared" si="89"/>
        <v>11</v>
      </c>
      <c r="B128" s="209" t="s">
        <v>190</v>
      </c>
      <c r="C128" s="163">
        <v>6</v>
      </c>
      <c r="D128" s="189" t="s">
        <v>172</v>
      </c>
      <c r="E128" s="210" t="s">
        <v>192</v>
      </c>
      <c r="F128" s="95" t="s">
        <v>170</v>
      </c>
      <c r="G128" s="95" t="s">
        <v>152</v>
      </c>
      <c r="H128" s="211">
        <v>0.05</v>
      </c>
      <c r="I128" s="211">
        <v>7.0000000000000007E-2</v>
      </c>
      <c r="J128" s="212">
        <v>0.01</v>
      </c>
      <c r="K128" s="96"/>
      <c r="L128" s="96"/>
      <c r="M128" s="212"/>
      <c r="N128" s="212"/>
      <c r="O128" s="97">
        <v>1</v>
      </c>
      <c r="P128" s="98"/>
      <c r="Q128" s="97">
        <v>2</v>
      </c>
      <c r="R128" s="161">
        <f t="shared" si="85"/>
        <v>0</v>
      </c>
      <c r="S128" s="199" t="s">
        <v>184</v>
      </c>
      <c r="T128" s="214"/>
      <c r="U128" s="76" t="s">
        <v>157</v>
      </c>
      <c r="V128" s="149">
        <f t="shared" si="86"/>
        <v>2</v>
      </c>
      <c r="Z128" s="200">
        <f t="shared" si="93"/>
        <v>0.01</v>
      </c>
      <c r="AA128">
        <f t="shared" si="94"/>
        <v>2</v>
      </c>
      <c r="AB128">
        <f t="shared" si="95"/>
        <v>0.02</v>
      </c>
      <c r="AC128">
        <f>SUM(AB124:AB128)</f>
        <v>0.12250000000000001</v>
      </c>
    </row>
    <row r="129" spans="1:29" ht="18" customHeight="1" x14ac:dyDescent="0.3">
      <c r="A129" s="94">
        <f t="shared" si="89"/>
        <v>12</v>
      </c>
      <c r="B129" s="209" t="s">
        <v>190</v>
      </c>
      <c r="C129" s="163">
        <v>6</v>
      </c>
      <c r="D129" s="189" t="s">
        <v>172</v>
      </c>
      <c r="E129" s="210" t="s">
        <v>192</v>
      </c>
      <c r="F129" s="95" t="s">
        <v>170</v>
      </c>
      <c r="G129" s="95" t="s">
        <v>183</v>
      </c>
      <c r="H129" s="96"/>
      <c r="I129" s="96"/>
      <c r="J129" s="212"/>
      <c r="K129" s="211">
        <v>0.35</v>
      </c>
      <c r="L129" s="211">
        <v>1.8</v>
      </c>
      <c r="M129" s="212">
        <f t="shared" ref="M129" si="96">K129*L129</f>
        <v>0.63</v>
      </c>
      <c r="N129" s="217">
        <f>M129-AC128</f>
        <v>0.50749999999999995</v>
      </c>
      <c r="O129" s="97">
        <v>1</v>
      </c>
      <c r="P129" s="226">
        <v>680</v>
      </c>
      <c r="Q129" s="97">
        <v>1</v>
      </c>
      <c r="R129" s="161">
        <f>O129*P129*Q129*N129</f>
        <v>345.09999999999997</v>
      </c>
      <c r="S129" s="199" t="s">
        <v>184</v>
      </c>
      <c r="U129" s="76" t="s">
        <v>157</v>
      </c>
      <c r="V129" s="149">
        <f>O129*Q129*N129</f>
        <v>0.50749999999999995</v>
      </c>
    </row>
    <row r="130" spans="1:29" ht="18" customHeight="1" x14ac:dyDescent="0.3">
      <c r="A130" s="94">
        <f t="shared" si="89"/>
        <v>13</v>
      </c>
      <c r="B130" s="209" t="s">
        <v>190</v>
      </c>
      <c r="C130" s="163">
        <v>7</v>
      </c>
      <c r="D130" s="189" t="s">
        <v>72</v>
      </c>
      <c r="E130" s="210" t="s">
        <v>193</v>
      </c>
      <c r="F130" s="95" t="s">
        <v>170</v>
      </c>
      <c r="G130" s="95" t="s">
        <v>150</v>
      </c>
      <c r="H130" s="211">
        <v>0.05</v>
      </c>
      <c r="I130" s="211">
        <v>0.3</v>
      </c>
      <c r="J130" s="212">
        <f t="shared" ref="J130:J133" si="97">H130*I130</f>
        <v>1.4999999999999999E-2</v>
      </c>
      <c r="K130" s="96"/>
      <c r="L130" s="96"/>
      <c r="M130" s="212"/>
      <c r="N130" s="212"/>
      <c r="O130" s="97">
        <v>1</v>
      </c>
      <c r="P130" s="98"/>
      <c r="Q130" s="97">
        <v>3</v>
      </c>
      <c r="R130" s="161">
        <f t="shared" si="85"/>
        <v>0</v>
      </c>
      <c r="S130" s="199" t="s">
        <v>184</v>
      </c>
      <c r="T130" s="104"/>
      <c r="U130" s="76" t="s">
        <v>157</v>
      </c>
      <c r="V130" s="149">
        <f t="shared" si="86"/>
        <v>3</v>
      </c>
      <c r="Z130" s="200">
        <f t="shared" ref="Z130:Z134" si="98">J130</f>
        <v>1.4999999999999999E-2</v>
      </c>
      <c r="AA130">
        <f t="shared" ref="AA130:AA134" si="99">Q130</f>
        <v>3</v>
      </c>
      <c r="AB130">
        <f t="shared" ref="AB130:AB134" si="100">AA130*Z130</f>
        <v>4.4999999999999998E-2</v>
      </c>
    </row>
    <row r="131" spans="1:29" ht="18" customHeight="1" x14ac:dyDescent="0.3">
      <c r="A131" s="94">
        <f t="shared" si="89"/>
        <v>14</v>
      </c>
      <c r="B131" s="209" t="s">
        <v>190</v>
      </c>
      <c r="C131" s="163">
        <v>7</v>
      </c>
      <c r="D131" s="189" t="s">
        <v>72</v>
      </c>
      <c r="E131" s="210" t="s">
        <v>193</v>
      </c>
      <c r="F131" s="95" t="s">
        <v>170</v>
      </c>
      <c r="G131" s="95" t="s">
        <v>150</v>
      </c>
      <c r="H131" s="211">
        <v>0.05</v>
      </c>
      <c r="I131" s="211">
        <v>0.5</v>
      </c>
      <c r="J131" s="212">
        <f t="shared" si="97"/>
        <v>2.5000000000000001E-2</v>
      </c>
      <c r="K131" s="96"/>
      <c r="L131" s="96"/>
      <c r="M131" s="212"/>
      <c r="N131" s="212"/>
      <c r="O131" s="97">
        <v>1</v>
      </c>
      <c r="P131" s="98"/>
      <c r="Q131" s="97">
        <v>1</v>
      </c>
      <c r="R131" s="161">
        <f t="shared" si="85"/>
        <v>0</v>
      </c>
      <c r="S131" s="199" t="s">
        <v>184</v>
      </c>
      <c r="U131" s="76" t="s">
        <v>157</v>
      </c>
      <c r="V131" s="149">
        <f t="shared" si="86"/>
        <v>1</v>
      </c>
      <c r="Z131" s="200">
        <f t="shared" si="98"/>
        <v>2.5000000000000001E-2</v>
      </c>
      <c r="AA131">
        <f t="shared" si="99"/>
        <v>1</v>
      </c>
      <c r="AB131">
        <f t="shared" si="100"/>
        <v>2.5000000000000001E-2</v>
      </c>
    </row>
    <row r="132" spans="1:29" ht="18" customHeight="1" x14ac:dyDescent="0.3">
      <c r="A132" s="94">
        <f t="shared" si="89"/>
        <v>15</v>
      </c>
      <c r="B132" s="209" t="s">
        <v>190</v>
      </c>
      <c r="C132" s="163">
        <v>7</v>
      </c>
      <c r="D132" s="189" t="s">
        <v>72</v>
      </c>
      <c r="E132" s="210" t="s">
        <v>193</v>
      </c>
      <c r="F132" s="95" t="s">
        <v>170</v>
      </c>
      <c r="G132" s="95" t="s">
        <v>152</v>
      </c>
      <c r="H132" s="211">
        <v>0.15</v>
      </c>
      <c r="I132" s="211">
        <v>0.15</v>
      </c>
      <c r="J132" s="212">
        <f t="shared" si="97"/>
        <v>2.2499999999999999E-2</v>
      </c>
      <c r="K132" s="96"/>
      <c r="L132" s="96"/>
      <c r="M132" s="212"/>
      <c r="N132" s="212"/>
      <c r="O132" s="97">
        <v>1</v>
      </c>
      <c r="P132" s="98"/>
      <c r="Q132" s="97">
        <v>1</v>
      </c>
      <c r="R132" s="161">
        <f t="shared" si="85"/>
        <v>0</v>
      </c>
      <c r="S132" s="199" t="s">
        <v>184</v>
      </c>
      <c r="T132" s="214"/>
      <c r="U132" s="76" t="s">
        <v>157</v>
      </c>
      <c r="V132" s="149">
        <f t="shared" si="86"/>
        <v>1</v>
      </c>
      <c r="Z132" s="200">
        <f t="shared" si="98"/>
        <v>2.2499999999999999E-2</v>
      </c>
      <c r="AA132">
        <f t="shared" si="99"/>
        <v>1</v>
      </c>
      <c r="AB132">
        <f t="shared" si="100"/>
        <v>2.2499999999999999E-2</v>
      </c>
    </row>
    <row r="133" spans="1:29" ht="18" customHeight="1" x14ac:dyDescent="0.3">
      <c r="A133" s="94">
        <f t="shared" si="89"/>
        <v>16</v>
      </c>
      <c r="B133" s="209" t="s">
        <v>190</v>
      </c>
      <c r="C133" s="163">
        <v>7</v>
      </c>
      <c r="D133" s="189" t="s">
        <v>72</v>
      </c>
      <c r="E133" s="210" t="s">
        <v>193</v>
      </c>
      <c r="F133" s="95" t="s">
        <v>170</v>
      </c>
      <c r="G133" s="95" t="s">
        <v>152</v>
      </c>
      <c r="H133" s="211">
        <v>0.1</v>
      </c>
      <c r="I133" s="211">
        <v>0.1</v>
      </c>
      <c r="J133" s="212">
        <f t="shared" si="97"/>
        <v>1.0000000000000002E-2</v>
      </c>
      <c r="K133" s="96"/>
      <c r="L133" s="96"/>
      <c r="M133" s="212"/>
      <c r="N133" s="212"/>
      <c r="O133" s="97">
        <v>1</v>
      </c>
      <c r="P133" s="98"/>
      <c r="Q133" s="97">
        <v>1</v>
      </c>
      <c r="R133" s="161">
        <f t="shared" si="85"/>
        <v>0</v>
      </c>
      <c r="S133" s="199" t="s">
        <v>184</v>
      </c>
      <c r="T133" s="214"/>
      <c r="U133" s="76" t="s">
        <v>157</v>
      </c>
      <c r="V133" s="149">
        <f t="shared" si="86"/>
        <v>1</v>
      </c>
      <c r="Z133" s="200">
        <f t="shared" si="98"/>
        <v>1.0000000000000002E-2</v>
      </c>
      <c r="AA133">
        <f t="shared" si="99"/>
        <v>1</v>
      </c>
      <c r="AB133">
        <f t="shared" si="100"/>
        <v>1.0000000000000002E-2</v>
      </c>
    </row>
    <row r="134" spans="1:29" ht="18" customHeight="1" x14ac:dyDescent="0.3">
      <c r="A134" s="94">
        <f t="shared" si="89"/>
        <v>17</v>
      </c>
      <c r="B134" s="209" t="s">
        <v>190</v>
      </c>
      <c r="C134" s="163">
        <v>7</v>
      </c>
      <c r="D134" s="189" t="s">
        <v>72</v>
      </c>
      <c r="E134" s="210" t="s">
        <v>193</v>
      </c>
      <c r="F134" s="95" t="s">
        <v>170</v>
      </c>
      <c r="G134" s="95" t="s">
        <v>152</v>
      </c>
      <c r="H134" s="211">
        <v>0.05</v>
      </c>
      <c r="I134" s="211">
        <v>7.0000000000000007E-2</v>
      </c>
      <c r="J134" s="212">
        <v>0.01</v>
      </c>
      <c r="K134" s="96"/>
      <c r="L134" s="96"/>
      <c r="M134" s="212"/>
      <c r="N134" s="212"/>
      <c r="O134" s="97">
        <v>1</v>
      </c>
      <c r="P134" s="98"/>
      <c r="Q134" s="97">
        <v>2</v>
      </c>
      <c r="R134" s="161">
        <f t="shared" si="85"/>
        <v>0</v>
      </c>
      <c r="S134" s="199" t="s">
        <v>184</v>
      </c>
      <c r="T134" s="214"/>
      <c r="U134" s="76" t="s">
        <v>157</v>
      </c>
      <c r="V134" s="149">
        <f t="shared" si="86"/>
        <v>2</v>
      </c>
      <c r="Z134" s="200">
        <f t="shared" si="98"/>
        <v>0.01</v>
      </c>
      <c r="AA134">
        <f t="shared" si="99"/>
        <v>2</v>
      </c>
      <c r="AB134">
        <f t="shared" si="100"/>
        <v>0.02</v>
      </c>
      <c r="AC134">
        <f>SUM(AB130:AB134)</f>
        <v>0.12250000000000001</v>
      </c>
    </row>
    <row r="135" spans="1:29" ht="18" customHeight="1" x14ac:dyDescent="0.3">
      <c r="A135" s="94">
        <f t="shared" si="89"/>
        <v>18</v>
      </c>
      <c r="B135" s="209" t="s">
        <v>190</v>
      </c>
      <c r="C135" s="163">
        <v>7</v>
      </c>
      <c r="D135" s="189" t="s">
        <v>72</v>
      </c>
      <c r="E135" s="210" t="s">
        <v>193</v>
      </c>
      <c r="F135" s="95" t="s">
        <v>170</v>
      </c>
      <c r="G135" s="95" t="s">
        <v>183</v>
      </c>
      <c r="H135" s="96"/>
      <c r="I135" s="96"/>
      <c r="J135" s="212"/>
      <c r="K135" s="211">
        <v>0.35</v>
      </c>
      <c r="L135" s="211">
        <v>1.8</v>
      </c>
      <c r="M135" s="212">
        <f t="shared" ref="M135" si="101">K135*L135</f>
        <v>0.63</v>
      </c>
      <c r="N135" s="217">
        <f>M135-AC134</f>
        <v>0.50749999999999995</v>
      </c>
      <c r="O135" s="97">
        <v>1</v>
      </c>
      <c r="P135" s="226">
        <v>680</v>
      </c>
      <c r="Q135" s="97">
        <v>1</v>
      </c>
      <c r="R135" s="161">
        <f>O135*P135*Q135*N135</f>
        <v>345.09999999999997</v>
      </c>
      <c r="S135" s="199" t="s">
        <v>184</v>
      </c>
      <c r="U135" s="76" t="s">
        <v>157</v>
      </c>
      <c r="V135" s="149">
        <f>O135*Q135*N135</f>
        <v>0.50749999999999995</v>
      </c>
    </row>
    <row r="136" spans="1:29" ht="18" customHeight="1" x14ac:dyDescent="0.3">
      <c r="A136" s="94">
        <f t="shared" si="89"/>
        <v>19</v>
      </c>
      <c r="B136" s="209" t="s">
        <v>190</v>
      </c>
      <c r="C136" s="163">
        <v>8</v>
      </c>
      <c r="D136" s="189" t="s">
        <v>70</v>
      </c>
      <c r="E136" s="210" t="s">
        <v>194</v>
      </c>
      <c r="F136" s="95" t="s">
        <v>170</v>
      </c>
      <c r="G136" s="95" t="s">
        <v>150</v>
      </c>
      <c r="H136" s="211">
        <v>0.05</v>
      </c>
      <c r="I136" s="211">
        <v>0.3</v>
      </c>
      <c r="J136" s="212">
        <f t="shared" ref="J136:J139" si="102">H136*I136</f>
        <v>1.4999999999999999E-2</v>
      </c>
      <c r="K136" s="96"/>
      <c r="L136" s="96"/>
      <c r="M136" s="212"/>
      <c r="N136" s="212"/>
      <c r="O136" s="97">
        <v>1</v>
      </c>
      <c r="P136" s="98"/>
      <c r="Q136" s="97">
        <v>3</v>
      </c>
      <c r="R136" s="161">
        <f t="shared" si="85"/>
        <v>0</v>
      </c>
      <c r="S136" s="199" t="s">
        <v>184</v>
      </c>
      <c r="T136" s="104"/>
      <c r="U136" s="76" t="s">
        <v>157</v>
      </c>
      <c r="V136" s="149">
        <f t="shared" si="86"/>
        <v>3</v>
      </c>
      <c r="Z136" s="200">
        <f t="shared" ref="Z136:Z140" si="103">J136</f>
        <v>1.4999999999999999E-2</v>
      </c>
      <c r="AA136">
        <f t="shared" ref="AA136:AA140" si="104">Q136</f>
        <v>3</v>
      </c>
      <c r="AB136">
        <f t="shared" ref="AB136:AB140" si="105">AA136*Z136</f>
        <v>4.4999999999999998E-2</v>
      </c>
    </row>
    <row r="137" spans="1:29" ht="18" customHeight="1" x14ac:dyDescent="0.3">
      <c r="A137" s="94">
        <f t="shared" si="89"/>
        <v>20</v>
      </c>
      <c r="B137" s="209" t="s">
        <v>190</v>
      </c>
      <c r="C137" s="163">
        <v>8</v>
      </c>
      <c r="D137" s="189" t="s">
        <v>70</v>
      </c>
      <c r="E137" s="210" t="s">
        <v>194</v>
      </c>
      <c r="F137" s="95" t="s">
        <v>170</v>
      </c>
      <c r="G137" s="95" t="s">
        <v>150</v>
      </c>
      <c r="H137" s="211">
        <v>0.05</v>
      </c>
      <c r="I137" s="211">
        <v>0.5</v>
      </c>
      <c r="J137" s="212">
        <f t="shared" si="102"/>
        <v>2.5000000000000001E-2</v>
      </c>
      <c r="K137" s="96"/>
      <c r="L137" s="96"/>
      <c r="M137" s="212"/>
      <c r="N137" s="212"/>
      <c r="O137" s="97">
        <v>1</v>
      </c>
      <c r="P137" s="98"/>
      <c r="Q137" s="97">
        <v>1</v>
      </c>
      <c r="R137" s="161">
        <f t="shared" si="85"/>
        <v>0</v>
      </c>
      <c r="S137" s="199" t="s">
        <v>184</v>
      </c>
      <c r="U137" s="76" t="s">
        <v>157</v>
      </c>
      <c r="V137" s="149">
        <f t="shared" si="86"/>
        <v>1</v>
      </c>
      <c r="Z137" s="200">
        <f t="shared" si="103"/>
        <v>2.5000000000000001E-2</v>
      </c>
      <c r="AA137">
        <f t="shared" si="104"/>
        <v>1</v>
      </c>
      <c r="AB137">
        <f t="shared" si="105"/>
        <v>2.5000000000000001E-2</v>
      </c>
    </row>
    <row r="138" spans="1:29" ht="18" customHeight="1" x14ac:dyDescent="0.3">
      <c r="A138" s="94">
        <f t="shared" si="89"/>
        <v>21</v>
      </c>
      <c r="B138" s="209" t="s">
        <v>190</v>
      </c>
      <c r="C138" s="163">
        <v>8</v>
      </c>
      <c r="D138" s="189" t="s">
        <v>70</v>
      </c>
      <c r="E138" s="210" t="s">
        <v>194</v>
      </c>
      <c r="F138" s="95" t="s">
        <v>170</v>
      </c>
      <c r="G138" s="95" t="s">
        <v>152</v>
      </c>
      <c r="H138" s="211">
        <v>0.15</v>
      </c>
      <c r="I138" s="211">
        <v>0.15</v>
      </c>
      <c r="J138" s="212">
        <f t="shared" si="102"/>
        <v>2.2499999999999999E-2</v>
      </c>
      <c r="K138" s="96"/>
      <c r="L138" s="96"/>
      <c r="M138" s="212"/>
      <c r="N138" s="212"/>
      <c r="O138" s="97">
        <v>1</v>
      </c>
      <c r="P138" s="98"/>
      <c r="Q138" s="97">
        <v>1</v>
      </c>
      <c r="R138" s="161">
        <f t="shared" si="85"/>
        <v>0</v>
      </c>
      <c r="S138" s="199" t="s">
        <v>184</v>
      </c>
      <c r="T138" s="214"/>
      <c r="U138" s="76" t="s">
        <v>157</v>
      </c>
      <c r="V138" s="149">
        <f t="shared" si="86"/>
        <v>1</v>
      </c>
      <c r="Z138" s="200">
        <f t="shared" si="103"/>
        <v>2.2499999999999999E-2</v>
      </c>
      <c r="AA138">
        <f t="shared" si="104"/>
        <v>1</v>
      </c>
      <c r="AB138">
        <f t="shared" si="105"/>
        <v>2.2499999999999999E-2</v>
      </c>
    </row>
    <row r="139" spans="1:29" ht="18" customHeight="1" x14ac:dyDescent="0.3">
      <c r="A139" s="94">
        <f t="shared" si="89"/>
        <v>22</v>
      </c>
      <c r="B139" s="209" t="s">
        <v>190</v>
      </c>
      <c r="C139" s="163">
        <v>8</v>
      </c>
      <c r="D139" s="189" t="s">
        <v>70</v>
      </c>
      <c r="E139" s="210" t="s">
        <v>194</v>
      </c>
      <c r="F139" s="95" t="s">
        <v>170</v>
      </c>
      <c r="G139" s="95" t="s">
        <v>152</v>
      </c>
      <c r="H139" s="211">
        <v>0.1</v>
      </c>
      <c r="I139" s="211">
        <v>0.1</v>
      </c>
      <c r="J139" s="212">
        <f t="shared" si="102"/>
        <v>1.0000000000000002E-2</v>
      </c>
      <c r="K139" s="96"/>
      <c r="L139" s="96"/>
      <c r="M139" s="212"/>
      <c r="N139" s="212"/>
      <c r="O139" s="97">
        <v>1</v>
      </c>
      <c r="P139" s="98"/>
      <c r="Q139" s="97">
        <v>1</v>
      </c>
      <c r="R139" s="161">
        <f t="shared" si="85"/>
        <v>0</v>
      </c>
      <c r="S139" s="199" t="s">
        <v>184</v>
      </c>
      <c r="T139" s="214"/>
      <c r="U139" s="76" t="s">
        <v>157</v>
      </c>
      <c r="V139" s="149">
        <f t="shared" si="86"/>
        <v>1</v>
      </c>
      <c r="Z139" s="200">
        <f t="shared" si="103"/>
        <v>1.0000000000000002E-2</v>
      </c>
      <c r="AA139">
        <f t="shared" si="104"/>
        <v>1</v>
      </c>
      <c r="AB139">
        <f t="shared" si="105"/>
        <v>1.0000000000000002E-2</v>
      </c>
    </row>
    <row r="140" spans="1:29" ht="18" customHeight="1" x14ac:dyDescent="0.3">
      <c r="A140" s="94">
        <f t="shared" si="89"/>
        <v>23</v>
      </c>
      <c r="B140" s="209" t="s">
        <v>190</v>
      </c>
      <c r="C140" s="163">
        <v>8</v>
      </c>
      <c r="D140" s="189" t="s">
        <v>70</v>
      </c>
      <c r="E140" s="210" t="s">
        <v>194</v>
      </c>
      <c r="F140" s="95" t="s">
        <v>170</v>
      </c>
      <c r="G140" s="95" t="s">
        <v>152</v>
      </c>
      <c r="H140" s="211">
        <v>0.05</v>
      </c>
      <c r="I140" s="211">
        <v>7.0000000000000007E-2</v>
      </c>
      <c r="J140" s="212">
        <v>0.01</v>
      </c>
      <c r="K140" s="96"/>
      <c r="L140" s="96"/>
      <c r="M140" s="212"/>
      <c r="N140" s="212"/>
      <c r="O140" s="97">
        <v>1</v>
      </c>
      <c r="P140" s="98"/>
      <c r="Q140" s="97">
        <v>2</v>
      </c>
      <c r="R140" s="161">
        <f t="shared" si="85"/>
        <v>0</v>
      </c>
      <c r="S140" s="199" t="s">
        <v>184</v>
      </c>
      <c r="T140" s="214"/>
      <c r="U140" s="76" t="s">
        <v>157</v>
      </c>
      <c r="V140" s="149">
        <f t="shared" si="86"/>
        <v>2</v>
      </c>
      <c r="Z140" s="200">
        <f t="shared" si="103"/>
        <v>0.01</v>
      </c>
      <c r="AA140">
        <f t="shared" si="104"/>
        <v>2</v>
      </c>
      <c r="AB140">
        <f t="shared" si="105"/>
        <v>0.02</v>
      </c>
      <c r="AC140">
        <f>SUM(AB136:AB140)</f>
        <v>0.12250000000000001</v>
      </c>
    </row>
    <row r="141" spans="1:29" ht="18" customHeight="1" x14ac:dyDescent="0.3">
      <c r="A141" s="94">
        <f t="shared" si="89"/>
        <v>24</v>
      </c>
      <c r="B141" s="209" t="s">
        <v>190</v>
      </c>
      <c r="C141" s="163">
        <v>8</v>
      </c>
      <c r="D141" s="189" t="s">
        <v>70</v>
      </c>
      <c r="E141" s="210" t="s">
        <v>194</v>
      </c>
      <c r="F141" s="95" t="s">
        <v>170</v>
      </c>
      <c r="G141" s="95" t="s">
        <v>183</v>
      </c>
      <c r="H141" s="96"/>
      <c r="I141" s="96"/>
      <c r="J141" s="212"/>
      <c r="K141" s="211">
        <v>0.35</v>
      </c>
      <c r="L141" s="211">
        <v>1.8</v>
      </c>
      <c r="M141" s="212">
        <f t="shared" ref="M141" si="106">K141*L141</f>
        <v>0.63</v>
      </c>
      <c r="N141" s="217">
        <f>M141-AC140</f>
        <v>0.50749999999999995</v>
      </c>
      <c r="O141" s="97">
        <v>1</v>
      </c>
      <c r="P141" s="226">
        <v>680</v>
      </c>
      <c r="Q141" s="97">
        <v>1</v>
      </c>
      <c r="R141" s="161">
        <f>O141*P141*Q141*N141</f>
        <v>345.09999999999997</v>
      </c>
      <c r="S141" s="199" t="s">
        <v>184</v>
      </c>
      <c r="U141" s="76" t="s">
        <v>157</v>
      </c>
      <c r="V141" s="149">
        <f>O141*Q141*N141</f>
        <v>0.50749999999999995</v>
      </c>
    </row>
    <row r="142" spans="1:29" ht="18" customHeight="1" x14ac:dyDescent="0.3">
      <c r="U142" s="76" t="s">
        <v>157</v>
      </c>
    </row>
    <row r="143" spans="1:29" ht="18" customHeight="1" x14ac:dyDescent="0.3">
      <c r="A143" s="178" t="s">
        <v>230</v>
      </c>
      <c r="B143" s="180"/>
      <c r="C143" s="208"/>
      <c r="U143" s="76" t="s">
        <v>157</v>
      </c>
    </row>
    <row r="144" spans="1:29" ht="18" customHeight="1" x14ac:dyDescent="0.3">
      <c r="A144" s="94">
        <v>1</v>
      </c>
      <c r="B144" s="209" t="s">
        <v>195</v>
      </c>
      <c r="C144" s="163">
        <v>1</v>
      </c>
      <c r="D144" s="189" t="s">
        <v>185</v>
      </c>
      <c r="E144" s="189" t="s">
        <v>196</v>
      </c>
      <c r="F144" s="95" t="s">
        <v>170</v>
      </c>
      <c r="G144" s="95" t="s">
        <v>150</v>
      </c>
      <c r="H144" s="211">
        <v>0.05</v>
      </c>
      <c r="I144" s="211">
        <v>0.3</v>
      </c>
      <c r="J144" s="212">
        <f t="shared" ref="J144:J147" si="107">H144*I144</f>
        <v>1.4999999999999999E-2</v>
      </c>
      <c r="K144" s="96"/>
      <c r="L144" s="96"/>
      <c r="M144" s="212"/>
      <c r="N144" s="212"/>
      <c r="O144" s="97">
        <v>1</v>
      </c>
      <c r="P144" s="98"/>
      <c r="Q144" s="97">
        <v>3</v>
      </c>
      <c r="R144" s="161">
        <f t="shared" ref="R144:R166" si="108">O144*P144*Q144</f>
        <v>0</v>
      </c>
      <c r="S144" s="199" t="s">
        <v>184</v>
      </c>
      <c r="T144" s="104" t="s">
        <v>195</v>
      </c>
      <c r="U144" s="76" t="s">
        <v>157</v>
      </c>
      <c r="V144" s="149">
        <f t="shared" ref="V144:V166" si="109">O144*Q144</f>
        <v>3</v>
      </c>
      <c r="Z144" s="200">
        <f t="shared" ref="Z144:Z148" si="110">J144</f>
        <v>1.4999999999999999E-2</v>
      </c>
      <c r="AA144">
        <f t="shared" ref="AA144:AA148" si="111">Q144</f>
        <v>3</v>
      </c>
      <c r="AB144">
        <f t="shared" ref="AB144:AB148" si="112">AA144*Z144</f>
        <v>4.4999999999999998E-2</v>
      </c>
    </row>
    <row r="145" spans="1:29" ht="18" customHeight="1" x14ac:dyDescent="0.3">
      <c r="A145" s="94">
        <f t="shared" ref="A145:A167" si="113">A144+1</f>
        <v>2</v>
      </c>
      <c r="B145" s="209" t="s">
        <v>195</v>
      </c>
      <c r="C145" s="163">
        <v>1</v>
      </c>
      <c r="D145" s="189" t="s">
        <v>185</v>
      </c>
      <c r="E145" s="189" t="s">
        <v>196</v>
      </c>
      <c r="F145" s="95" t="s">
        <v>170</v>
      </c>
      <c r="G145" s="95" t="s">
        <v>150</v>
      </c>
      <c r="H145" s="211">
        <v>0.05</v>
      </c>
      <c r="I145" s="211">
        <v>0.5</v>
      </c>
      <c r="J145" s="212">
        <f t="shared" si="107"/>
        <v>2.5000000000000001E-2</v>
      </c>
      <c r="K145" s="96"/>
      <c r="L145" s="96"/>
      <c r="M145" s="212"/>
      <c r="N145" s="212"/>
      <c r="O145" s="97">
        <v>1</v>
      </c>
      <c r="P145" s="98"/>
      <c r="Q145" s="97">
        <v>1</v>
      </c>
      <c r="R145" s="161">
        <f t="shared" si="108"/>
        <v>0</v>
      </c>
      <c r="S145" s="199" t="s">
        <v>184</v>
      </c>
      <c r="U145" s="76" t="s">
        <v>157</v>
      </c>
      <c r="V145" s="149">
        <f t="shared" si="109"/>
        <v>1</v>
      </c>
      <c r="Z145" s="200">
        <f t="shared" si="110"/>
        <v>2.5000000000000001E-2</v>
      </c>
      <c r="AA145">
        <f t="shared" si="111"/>
        <v>1</v>
      </c>
      <c r="AB145">
        <f t="shared" si="112"/>
        <v>2.5000000000000001E-2</v>
      </c>
    </row>
    <row r="146" spans="1:29" ht="18" customHeight="1" x14ac:dyDescent="0.3">
      <c r="A146" s="94">
        <f t="shared" si="113"/>
        <v>3</v>
      </c>
      <c r="B146" s="209" t="s">
        <v>195</v>
      </c>
      <c r="C146" s="163">
        <v>1</v>
      </c>
      <c r="D146" s="189" t="s">
        <v>185</v>
      </c>
      <c r="E146" s="189" t="s">
        <v>196</v>
      </c>
      <c r="F146" s="95" t="s">
        <v>170</v>
      </c>
      <c r="G146" s="95" t="s">
        <v>152</v>
      </c>
      <c r="H146" s="211">
        <v>0.15</v>
      </c>
      <c r="I146" s="211">
        <v>0.15</v>
      </c>
      <c r="J146" s="212">
        <f t="shared" si="107"/>
        <v>2.2499999999999999E-2</v>
      </c>
      <c r="K146" s="96"/>
      <c r="L146" s="96"/>
      <c r="M146" s="212"/>
      <c r="N146" s="212"/>
      <c r="O146" s="97">
        <v>1</v>
      </c>
      <c r="P146" s="98"/>
      <c r="Q146" s="97">
        <v>1</v>
      </c>
      <c r="R146" s="161">
        <f t="shared" si="108"/>
        <v>0</v>
      </c>
      <c r="S146" s="199" t="s">
        <v>184</v>
      </c>
      <c r="T146" s="214"/>
      <c r="U146" s="76" t="s">
        <v>157</v>
      </c>
      <c r="V146" s="149">
        <f t="shared" si="109"/>
        <v>1</v>
      </c>
      <c r="Z146" s="200">
        <f t="shared" si="110"/>
        <v>2.2499999999999999E-2</v>
      </c>
      <c r="AA146">
        <f t="shared" si="111"/>
        <v>1</v>
      </c>
      <c r="AB146">
        <f t="shared" si="112"/>
        <v>2.2499999999999999E-2</v>
      </c>
    </row>
    <row r="147" spans="1:29" ht="18" customHeight="1" x14ac:dyDescent="0.3">
      <c r="A147" s="94">
        <f t="shared" si="113"/>
        <v>4</v>
      </c>
      <c r="B147" s="209" t="s">
        <v>195</v>
      </c>
      <c r="C147" s="163">
        <v>1</v>
      </c>
      <c r="D147" s="189" t="s">
        <v>185</v>
      </c>
      <c r="E147" s="189" t="s">
        <v>196</v>
      </c>
      <c r="F147" s="95" t="s">
        <v>170</v>
      </c>
      <c r="G147" s="95" t="s">
        <v>152</v>
      </c>
      <c r="H147" s="211">
        <v>0.1</v>
      </c>
      <c r="I147" s="211">
        <v>0.1</v>
      </c>
      <c r="J147" s="212">
        <f t="shared" si="107"/>
        <v>1.0000000000000002E-2</v>
      </c>
      <c r="K147" s="96"/>
      <c r="L147" s="96"/>
      <c r="M147" s="212"/>
      <c r="N147" s="212"/>
      <c r="O147" s="97">
        <v>1</v>
      </c>
      <c r="P147" s="98"/>
      <c r="Q147" s="97">
        <v>1</v>
      </c>
      <c r="R147" s="161">
        <f t="shared" si="108"/>
        <v>0</v>
      </c>
      <c r="S147" s="199" t="s">
        <v>184</v>
      </c>
      <c r="T147" s="214"/>
      <c r="U147" s="76" t="s">
        <v>157</v>
      </c>
      <c r="V147" s="149">
        <f t="shared" si="109"/>
        <v>1</v>
      </c>
      <c r="Z147" s="200">
        <f t="shared" si="110"/>
        <v>1.0000000000000002E-2</v>
      </c>
      <c r="AA147">
        <f t="shared" si="111"/>
        <v>1</v>
      </c>
      <c r="AB147">
        <f t="shared" si="112"/>
        <v>1.0000000000000002E-2</v>
      </c>
    </row>
    <row r="148" spans="1:29" ht="18" customHeight="1" x14ac:dyDescent="0.3">
      <c r="A148" s="94">
        <f t="shared" si="113"/>
        <v>5</v>
      </c>
      <c r="B148" s="209" t="s">
        <v>195</v>
      </c>
      <c r="C148" s="163">
        <v>1</v>
      </c>
      <c r="D148" s="189" t="s">
        <v>185</v>
      </c>
      <c r="E148" s="189" t="s">
        <v>196</v>
      </c>
      <c r="F148" s="95" t="s">
        <v>170</v>
      </c>
      <c r="G148" s="95" t="s">
        <v>152</v>
      </c>
      <c r="H148" s="211">
        <v>0.05</v>
      </c>
      <c r="I148" s="211">
        <v>7.0000000000000007E-2</v>
      </c>
      <c r="J148" s="212">
        <v>0.01</v>
      </c>
      <c r="K148" s="96"/>
      <c r="L148" s="96"/>
      <c r="M148" s="212"/>
      <c r="N148" s="212"/>
      <c r="O148" s="97">
        <v>1</v>
      </c>
      <c r="P148" s="98"/>
      <c r="Q148" s="97">
        <v>2</v>
      </c>
      <c r="R148" s="161">
        <f t="shared" si="108"/>
        <v>0</v>
      </c>
      <c r="S148" s="199" t="s">
        <v>184</v>
      </c>
      <c r="T148" s="214"/>
      <c r="U148" s="76" t="s">
        <v>157</v>
      </c>
      <c r="V148" s="149">
        <f t="shared" si="109"/>
        <v>2</v>
      </c>
      <c r="Z148" s="200">
        <f t="shared" si="110"/>
        <v>0.01</v>
      </c>
      <c r="AA148">
        <f t="shared" si="111"/>
        <v>2</v>
      </c>
      <c r="AB148">
        <f t="shared" si="112"/>
        <v>0.02</v>
      </c>
      <c r="AC148">
        <f>SUM(AB144:AB148)</f>
        <v>0.12250000000000001</v>
      </c>
    </row>
    <row r="149" spans="1:29" ht="18" customHeight="1" x14ac:dyDescent="0.3">
      <c r="A149" s="94">
        <f t="shared" si="113"/>
        <v>6</v>
      </c>
      <c r="B149" s="209" t="s">
        <v>195</v>
      </c>
      <c r="C149" s="163">
        <v>1</v>
      </c>
      <c r="D149" s="189" t="s">
        <v>185</v>
      </c>
      <c r="E149" s="189" t="s">
        <v>196</v>
      </c>
      <c r="F149" s="95" t="s">
        <v>170</v>
      </c>
      <c r="G149" s="95" t="s">
        <v>183</v>
      </c>
      <c r="H149" s="96"/>
      <c r="I149" s="96"/>
      <c r="J149" s="212"/>
      <c r="K149" s="211">
        <v>0.35</v>
      </c>
      <c r="L149" s="211">
        <v>1.8</v>
      </c>
      <c r="M149" s="212">
        <f t="shared" ref="M149" si="114">K149*L149</f>
        <v>0.63</v>
      </c>
      <c r="N149" s="217">
        <v>0</v>
      </c>
      <c r="O149" s="97">
        <v>1</v>
      </c>
      <c r="P149" s="226">
        <v>680</v>
      </c>
      <c r="Q149" s="97">
        <v>1</v>
      </c>
      <c r="R149" s="161">
        <v>0</v>
      </c>
      <c r="S149" s="199" t="s">
        <v>184</v>
      </c>
      <c r="U149" s="76" t="s">
        <v>157</v>
      </c>
      <c r="V149" s="149">
        <f>O149*Q149*N149</f>
        <v>0</v>
      </c>
    </row>
    <row r="150" spans="1:29" ht="18" customHeight="1" x14ac:dyDescent="0.3">
      <c r="A150" s="94">
        <f t="shared" si="113"/>
        <v>7</v>
      </c>
      <c r="B150" s="209" t="s">
        <v>195</v>
      </c>
      <c r="C150" s="163">
        <v>2</v>
      </c>
      <c r="D150" s="189" t="s">
        <v>120</v>
      </c>
      <c r="E150" s="189" t="s">
        <v>197</v>
      </c>
      <c r="F150" s="95" t="s">
        <v>170</v>
      </c>
      <c r="G150" s="95" t="s">
        <v>150</v>
      </c>
      <c r="H150" s="211">
        <v>0.05</v>
      </c>
      <c r="I150" s="211">
        <v>0.3</v>
      </c>
      <c r="J150" s="212">
        <f t="shared" ref="J150:J153" si="115">H150*I150</f>
        <v>1.4999999999999999E-2</v>
      </c>
      <c r="K150" s="96"/>
      <c r="L150" s="96"/>
      <c r="M150" s="212"/>
      <c r="N150" s="212"/>
      <c r="O150" s="97">
        <v>1</v>
      </c>
      <c r="P150" s="98"/>
      <c r="Q150" s="97">
        <v>3</v>
      </c>
      <c r="R150" s="161">
        <f t="shared" si="108"/>
        <v>0</v>
      </c>
      <c r="S150" s="199" t="s">
        <v>184</v>
      </c>
      <c r="T150" s="104"/>
      <c r="U150" s="76" t="s">
        <v>157</v>
      </c>
      <c r="V150" s="149">
        <f t="shared" si="109"/>
        <v>3</v>
      </c>
      <c r="Z150" s="200">
        <f t="shared" ref="Z150:Z154" si="116">J150</f>
        <v>1.4999999999999999E-2</v>
      </c>
      <c r="AA150">
        <f t="shared" ref="AA150:AA154" si="117">Q150</f>
        <v>3</v>
      </c>
      <c r="AB150">
        <f t="shared" ref="AB150:AB154" si="118">AA150*Z150</f>
        <v>4.4999999999999998E-2</v>
      </c>
    </row>
    <row r="151" spans="1:29" ht="18" customHeight="1" x14ac:dyDescent="0.3">
      <c r="A151" s="94">
        <f t="shared" si="113"/>
        <v>8</v>
      </c>
      <c r="B151" s="209" t="s">
        <v>195</v>
      </c>
      <c r="C151" s="163">
        <v>2</v>
      </c>
      <c r="D151" s="189" t="s">
        <v>120</v>
      </c>
      <c r="E151" s="189" t="s">
        <v>197</v>
      </c>
      <c r="F151" s="95" t="s">
        <v>170</v>
      </c>
      <c r="G151" s="95" t="s">
        <v>150</v>
      </c>
      <c r="H151" s="211">
        <v>0.05</v>
      </c>
      <c r="I151" s="211">
        <v>0.5</v>
      </c>
      <c r="J151" s="212">
        <f t="shared" si="115"/>
        <v>2.5000000000000001E-2</v>
      </c>
      <c r="K151" s="96"/>
      <c r="L151" s="96"/>
      <c r="M151" s="212"/>
      <c r="N151" s="212"/>
      <c r="O151" s="97">
        <v>1</v>
      </c>
      <c r="P151" s="98"/>
      <c r="Q151" s="97">
        <v>1</v>
      </c>
      <c r="R151" s="161">
        <f t="shared" si="108"/>
        <v>0</v>
      </c>
      <c r="S151" s="199" t="s">
        <v>184</v>
      </c>
      <c r="U151" s="76" t="s">
        <v>157</v>
      </c>
      <c r="V151" s="149">
        <f t="shared" si="109"/>
        <v>1</v>
      </c>
      <c r="Z151" s="200">
        <f t="shared" si="116"/>
        <v>2.5000000000000001E-2</v>
      </c>
      <c r="AA151">
        <f t="shared" si="117"/>
        <v>1</v>
      </c>
      <c r="AB151">
        <f t="shared" si="118"/>
        <v>2.5000000000000001E-2</v>
      </c>
    </row>
    <row r="152" spans="1:29" ht="18" customHeight="1" x14ac:dyDescent="0.3">
      <c r="A152" s="94">
        <f t="shared" si="113"/>
        <v>9</v>
      </c>
      <c r="B152" s="209" t="s">
        <v>195</v>
      </c>
      <c r="C152" s="163">
        <v>2</v>
      </c>
      <c r="D152" s="189" t="s">
        <v>120</v>
      </c>
      <c r="E152" s="189" t="s">
        <v>197</v>
      </c>
      <c r="F152" s="95" t="s">
        <v>170</v>
      </c>
      <c r="G152" s="95" t="s">
        <v>152</v>
      </c>
      <c r="H152" s="211">
        <v>0.15</v>
      </c>
      <c r="I152" s="211">
        <v>0.15</v>
      </c>
      <c r="J152" s="212">
        <f t="shared" si="115"/>
        <v>2.2499999999999999E-2</v>
      </c>
      <c r="K152" s="96"/>
      <c r="L152" s="96"/>
      <c r="M152" s="212"/>
      <c r="N152" s="212"/>
      <c r="O152" s="97">
        <v>1</v>
      </c>
      <c r="P152" s="98"/>
      <c r="Q152" s="97">
        <v>1</v>
      </c>
      <c r="R152" s="161">
        <f t="shared" si="108"/>
        <v>0</v>
      </c>
      <c r="S152" s="199" t="s">
        <v>184</v>
      </c>
      <c r="T152" s="214"/>
      <c r="U152" s="76" t="s">
        <v>157</v>
      </c>
      <c r="V152" s="149">
        <f t="shared" si="109"/>
        <v>1</v>
      </c>
      <c r="Z152" s="200">
        <f t="shared" si="116"/>
        <v>2.2499999999999999E-2</v>
      </c>
      <c r="AA152">
        <f t="shared" si="117"/>
        <v>1</v>
      </c>
      <c r="AB152">
        <f t="shared" si="118"/>
        <v>2.2499999999999999E-2</v>
      </c>
    </row>
    <row r="153" spans="1:29" ht="18" customHeight="1" x14ac:dyDescent="0.3">
      <c r="A153" s="94">
        <f t="shared" si="113"/>
        <v>10</v>
      </c>
      <c r="B153" s="209" t="s">
        <v>195</v>
      </c>
      <c r="C153" s="163">
        <v>2</v>
      </c>
      <c r="D153" s="189" t="s">
        <v>120</v>
      </c>
      <c r="E153" s="189" t="s">
        <v>197</v>
      </c>
      <c r="F153" s="95" t="s">
        <v>170</v>
      </c>
      <c r="G153" s="95" t="s">
        <v>152</v>
      </c>
      <c r="H153" s="211">
        <v>0.1</v>
      </c>
      <c r="I153" s="211">
        <v>0.1</v>
      </c>
      <c r="J153" s="212">
        <f t="shared" si="115"/>
        <v>1.0000000000000002E-2</v>
      </c>
      <c r="K153" s="96"/>
      <c r="L153" s="96"/>
      <c r="M153" s="212"/>
      <c r="N153" s="212"/>
      <c r="O153" s="97">
        <v>1</v>
      </c>
      <c r="P153" s="98"/>
      <c r="Q153" s="97">
        <v>1</v>
      </c>
      <c r="R153" s="161">
        <f t="shared" si="108"/>
        <v>0</v>
      </c>
      <c r="S153" s="199" t="s">
        <v>184</v>
      </c>
      <c r="T153" s="214"/>
      <c r="U153" s="76" t="s">
        <v>157</v>
      </c>
      <c r="V153" s="149">
        <f t="shared" si="109"/>
        <v>1</v>
      </c>
      <c r="Z153" s="200">
        <f t="shared" si="116"/>
        <v>1.0000000000000002E-2</v>
      </c>
      <c r="AA153">
        <f t="shared" si="117"/>
        <v>1</v>
      </c>
      <c r="AB153">
        <f t="shared" si="118"/>
        <v>1.0000000000000002E-2</v>
      </c>
    </row>
    <row r="154" spans="1:29" ht="18" customHeight="1" x14ac:dyDescent="0.3">
      <c r="A154" s="94">
        <f t="shared" si="113"/>
        <v>11</v>
      </c>
      <c r="B154" s="209" t="s">
        <v>195</v>
      </c>
      <c r="C154" s="163">
        <v>2</v>
      </c>
      <c r="D154" s="189" t="s">
        <v>120</v>
      </c>
      <c r="E154" s="189" t="s">
        <v>197</v>
      </c>
      <c r="F154" s="95" t="s">
        <v>170</v>
      </c>
      <c r="G154" s="95" t="s">
        <v>152</v>
      </c>
      <c r="H154" s="211">
        <v>0.05</v>
      </c>
      <c r="I154" s="211">
        <v>7.0000000000000007E-2</v>
      </c>
      <c r="J154" s="212">
        <v>0.01</v>
      </c>
      <c r="K154" s="96"/>
      <c r="L154" s="96"/>
      <c r="M154" s="212"/>
      <c r="N154" s="212"/>
      <c r="O154" s="97">
        <v>1</v>
      </c>
      <c r="P154" s="98"/>
      <c r="Q154" s="97">
        <v>2</v>
      </c>
      <c r="R154" s="161">
        <f t="shared" si="108"/>
        <v>0</v>
      </c>
      <c r="S154" s="199" t="s">
        <v>184</v>
      </c>
      <c r="T154" s="214"/>
      <c r="U154" s="76" t="s">
        <v>157</v>
      </c>
      <c r="V154" s="149">
        <f t="shared" si="109"/>
        <v>2</v>
      </c>
      <c r="Z154" s="200">
        <f t="shared" si="116"/>
        <v>0.01</v>
      </c>
      <c r="AA154">
        <f t="shared" si="117"/>
        <v>2</v>
      </c>
      <c r="AB154">
        <f t="shared" si="118"/>
        <v>0.02</v>
      </c>
      <c r="AC154">
        <f>SUM(AB150:AB154)</f>
        <v>0.12250000000000001</v>
      </c>
    </row>
    <row r="155" spans="1:29" ht="18" customHeight="1" x14ac:dyDescent="0.3">
      <c r="A155" s="94">
        <f t="shared" si="113"/>
        <v>12</v>
      </c>
      <c r="B155" s="209" t="s">
        <v>195</v>
      </c>
      <c r="C155" s="163">
        <v>2</v>
      </c>
      <c r="D155" s="189" t="s">
        <v>120</v>
      </c>
      <c r="E155" s="189" t="s">
        <v>197</v>
      </c>
      <c r="F155" s="95" t="s">
        <v>170</v>
      </c>
      <c r="G155" s="95" t="s">
        <v>183</v>
      </c>
      <c r="H155" s="96"/>
      <c r="I155" s="96"/>
      <c r="J155" s="212"/>
      <c r="K155" s="211">
        <v>0.35</v>
      </c>
      <c r="L155" s="211">
        <v>1.8</v>
      </c>
      <c r="M155" s="212">
        <f t="shared" ref="M155" si="119">K155*L155</f>
        <v>0.63</v>
      </c>
      <c r="N155" s="217">
        <v>0</v>
      </c>
      <c r="O155" s="97">
        <v>1</v>
      </c>
      <c r="P155" s="226">
        <v>680</v>
      </c>
      <c r="Q155" s="97">
        <v>1</v>
      </c>
      <c r="R155" s="161">
        <v>0</v>
      </c>
      <c r="S155" s="199" t="s">
        <v>184</v>
      </c>
      <c r="U155" s="76" t="s">
        <v>157</v>
      </c>
      <c r="V155" s="149">
        <f>O155*Q155*N155</f>
        <v>0</v>
      </c>
    </row>
    <row r="156" spans="1:29" ht="18" customHeight="1" x14ac:dyDescent="0.3">
      <c r="A156" s="94">
        <f t="shared" si="113"/>
        <v>13</v>
      </c>
      <c r="B156" s="209" t="s">
        <v>195</v>
      </c>
      <c r="C156" s="163">
        <v>3</v>
      </c>
      <c r="D156" s="189" t="s">
        <v>186</v>
      </c>
      <c r="E156" s="210" t="s">
        <v>198</v>
      </c>
      <c r="F156" s="95" t="s">
        <v>170</v>
      </c>
      <c r="G156" s="95" t="s">
        <v>150</v>
      </c>
      <c r="H156" s="211">
        <v>0.05</v>
      </c>
      <c r="I156" s="211">
        <v>0.3</v>
      </c>
      <c r="J156" s="212">
        <f t="shared" ref="J156:J159" si="120">H156*I156</f>
        <v>1.4999999999999999E-2</v>
      </c>
      <c r="K156" s="96"/>
      <c r="L156" s="96"/>
      <c r="M156" s="212"/>
      <c r="N156" s="212"/>
      <c r="O156" s="97">
        <v>1</v>
      </c>
      <c r="P156" s="98"/>
      <c r="Q156" s="97">
        <v>3</v>
      </c>
      <c r="R156" s="161">
        <f t="shared" si="108"/>
        <v>0</v>
      </c>
      <c r="S156" s="199" t="s">
        <v>184</v>
      </c>
      <c r="T156" s="104"/>
      <c r="U156" s="76" t="s">
        <v>157</v>
      </c>
      <c r="V156" s="149">
        <f t="shared" si="109"/>
        <v>3</v>
      </c>
      <c r="Z156" s="200">
        <f t="shared" ref="Z156:Z160" si="121">J156</f>
        <v>1.4999999999999999E-2</v>
      </c>
      <c r="AA156">
        <f t="shared" ref="AA156:AA160" si="122">Q156</f>
        <v>3</v>
      </c>
      <c r="AB156">
        <f t="shared" ref="AB156:AB160" si="123">AA156*Z156</f>
        <v>4.4999999999999998E-2</v>
      </c>
    </row>
    <row r="157" spans="1:29" ht="18" customHeight="1" x14ac:dyDescent="0.3">
      <c r="A157" s="94">
        <f t="shared" si="113"/>
        <v>14</v>
      </c>
      <c r="B157" s="209" t="s">
        <v>195</v>
      </c>
      <c r="C157" s="163">
        <v>3</v>
      </c>
      <c r="D157" s="189" t="s">
        <v>186</v>
      </c>
      <c r="E157" s="210" t="s">
        <v>198</v>
      </c>
      <c r="F157" s="95" t="s">
        <v>170</v>
      </c>
      <c r="G157" s="95" t="s">
        <v>150</v>
      </c>
      <c r="H157" s="211">
        <v>0.05</v>
      </c>
      <c r="I157" s="211">
        <v>0.5</v>
      </c>
      <c r="J157" s="212">
        <f t="shared" si="120"/>
        <v>2.5000000000000001E-2</v>
      </c>
      <c r="K157" s="96"/>
      <c r="L157" s="96"/>
      <c r="M157" s="212"/>
      <c r="N157" s="212"/>
      <c r="O157" s="97">
        <v>1</v>
      </c>
      <c r="P157" s="98"/>
      <c r="Q157" s="97">
        <v>1</v>
      </c>
      <c r="R157" s="161">
        <f t="shared" si="108"/>
        <v>0</v>
      </c>
      <c r="S157" s="199" t="s">
        <v>184</v>
      </c>
      <c r="U157" s="76" t="s">
        <v>157</v>
      </c>
      <c r="V157" s="149">
        <f t="shared" si="109"/>
        <v>1</v>
      </c>
      <c r="Z157" s="200">
        <f t="shared" si="121"/>
        <v>2.5000000000000001E-2</v>
      </c>
      <c r="AA157">
        <f t="shared" si="122"/>
        <v>1</v>
      </c>
      <c r="AB157">
        <f t="shared" si="123"/>
        <v>2.5000000000000001E-2</v>
      </c>
    </row>
    <row r="158" spans="1:29" ht="18" customHeight="1" x14ac:dyDescent="0.3">
      <c r="A158" s="94">
        <f t="shared" si="113"/>
        <v>15</v>
      </c>
      <c r="B158" s="209" t="s">
        <v>195</v>
      </c>
      <c r="C158" s="163">
        <v>3</v>
      </c>
      <c r="D158" s="189" t="s">
        <v>186</v>
      </c>
      <c r="E158" s="210" t="s">
        <v>198</v>
      </c>
      <c r="F158" s="95" t="s">
        <v>170</v>
      </c>
      <c r="G158" s="95" t="s">
        <v>152</v>
      </c>
      <c r="H158" s="211">
        <v>0.15</v>
      </c>
      <c r="I158" s="211">
        <v>0.15</v>
      </c>
      <c r="J158" s="212">
        <f t="shared" si="120"/>
        <v>2.2499999999999999E-2</v>
      </c>
      <c r="K158" s="96"/>
      <c r="L158" s="96"/>
      <c r="M158" s="212"/>
      <c r="N158" s="212"/>
      <c r="O158" s="97">
        <v>1</v>
      </c>
      <c r="P158" s="98"/>
      <c r="Q158" s="97">
        <v>1</v>
      </c>
      <c r="R158" s="161">
        <f t="shared" si="108"/>
        <v>0</v>
      </c>
      <c r="S158" s="199" t="s">
        <v>184</v>
      </c>
      <c r="T158" s="214"/>
      <c r="U158" s="76" t="s">
        <v>157</v>
      </c>
      <c r="V158" s="149">
        <f t="shared" si="109"/>
        <v>1</v>
      </c>
      <c r="Z158" s="200">
        <f t="shared" si="121"/>
        <v>2.2499999999999999E-2</v>
      </c>
      <c r="AA158">
        <f t="shared" si="122"/>
        <v>1</v>
      </c>
      <c r="AB158">
        <f t="shared" si="123"/>
        <v>2.2499999999999999E-2</v>
      </c>
    </row>
    <row r="159" spans="1:29" ht="18" customHeight="1" x14ac:dyDescent="0.3">
      <c r="A159" s="94">
        <f t="shared" si="113"/>
        <v>16</v>
      </c>
      <c r="B159" s="209" t="s">
        <v>195</v>
      </c>
      <c r="C159" s="163">
        <v>3</v>
      </c>
      <c r="D159" s="189" t="s">
        <v>186</v>
      </c>
      <c r="E159" s="210" t="s">
        <v>198</v>
      </c>
      <c r="F159" s="95" t="s">
        <v>170</v>
      </c>
      <c r="G159" s="95" t="s">
        <v>152</v>
      </c>
      <c r="H159" s="211">
        <v>0.1</v>
      </c>
      <c r="I159" s="211">
        <v>0.1</v>
      </c>
      <c r="J159" s="212">
        <f t="shared" si="120"/>
        <v>1.0000000000000002E-2</v>
      </c>
      <c r="K159" s="96"/>
      <c r="L159" s="96"/>
      <c r="M159" s="212"/>
      <c r="N159" s="212"/>
      <c r="O159" s="97">
        <v>1</v>
      </c>
      <c r="P159" s="98"/>
      <c r="Q159" s="97">
        <v>1</v>
      </c>
      <c r="R159" s="161">
        <f t="shared" si="108"/>
        <v>0</v>
      </c>
      <c r="S159" s="199" t="s">
        <v>184</v>
      </c>
      <c r="T159" s="214"/>
      <c r="U159" s="76" t="s">
        <v>157</v>
      </c>
      <c r="V159" s="149">
        <f t="shared" si="109"/>
        <v>1</v>
      </c>
      <c r="Z159" s="200">
        <f t="shared" si="121"/>
        <v>1.0000000000000002E-2</v>
      </c>
      <c r="AA159">
        <f t="shared" si="122"/>
        <v>1</v>
      </c>
      <c r="AB159">
        <f t="shared" si="123"/>
        <v>1.0000000000000002E-2</v>
      </c>
    </row>
    <row r="160" spans="1:29" ht="18" customHeight="1" x14ac:dyDescent="0.3">
      <c r="A160" s="94">
        <f t="shared" si="113"/>
        <v>17</v>
      </c>
      <c r="B160" s="209" t="s">
        <v>195</v>
      </c>
      <c r="C160" s="163">
        <v>3</v>
      </c>
      <c r="D160" s="189" t="s">
        <v>186</v>
      </c>
      <c r="E160" s="210" t="s">
        <v>198</v>
      </c>
      <c r="F160" s="95" t="s">
        <v>170</v>
      </c>
      <c r="G160" s="95" t="s">
        <v>152</v>
      </c>
      <c r="H160" s="211">
        <v>0.05</v>
      </c>
      <c r="I160" s="211">
        <v>7.0000000000000007E-2</v>
      </c>
      <c r="J160" s="212">
        <v>0.01</v>
      </c>
      <c r="K160" s="96"/>
      <c r="L160" s="96"/>
      <c r="M160" s="212"/>
      <c r="N160" s="212"/>
      <c r="O160" s="97">
        <v>1</v>
      </c>
      <c r="P160" s="98"/>
      <c r="Q160" s="97">
        <v>2</v>
      </c>
      <c r="R160" s="161">
        <f t="shared" si="108"/>
        <v>0</v>
      </c>
      <c r="S160" s="199" t="s">
        <v>184</v>
      </c>
      <c r="T160" s="214"/>
      <c r="U160" s="76" t="s">
        <v>157</v>
      </c>
      <c r="V160" s="149">
        <f t="shared" si="109"/>
        <v>2</v>
      </c>
      <c r="Z160" s="200">
        <f t="shared" si="121"/>
        <v>0.01</v>
      </c>
      <c r="AA160">
        <f t="shared" si="122"/>
        <v>2</v>
      </c>
      <c r="AB160">
        <f t="shared" si="123"/>
        <v>0.02</v>
      </c>
      <c r="AC160">
        <f>SUM(AB156:AB160)</f>
        <v>0.12250000000000001</v>
      </c>
    </row>
    <row r="161" spans="1:29" ht="18" customHeight="1" x14ac:dyDescent="0.3">
      <c r="A161" s="94">
        <f t="shared" si="113"/>
        <v>18</v>
      </c>
      <c r="B161" s="209" t="s">
        <v>195</v>
      </c>
      <c r="C161" s="163">
        <v>3</v>
      </c>
      <c r="D161" s="189" t="s">
        <v>186</v>
      </c>
      <c r="E161" s="210" t="s">
        <v>198</v>
      </c>
      <c r="F161" s="95" t="s">
        <v>170</v>
      </c>
      <c r="G161" s="95" t="s">
        <v>183</v>
      </c>
      <c r="H161" s="96"/>
      <c r="I161" s="96"/>
      <c r="J161" s="212"/>
      <c r="K161" s="211">
        <v>0.35</v>
      </c>
      <c r="L161" s="211">
        <v>1.8</v>
      </c>
      <c r="M161" s="212">
        <f t="shared" ref="M161" si="124">K161*L161</f>
        <v>0.63</v>
      </c>
      <c r="N161" s="217">
        <f>M161-AC160</f>
        <v>0.50749999999999995</v>
      </c>
      <c r="O161" s="97">
        <v>1</v>
      </c>
      <c r="P161" s="226">
        <v>680</v>
      </c>
      <c r="Q161" s="97">
        <v>1</v>
      </c>
      <c r="R161" s="161">
        <f>O161*P161*Q161*N161</f>
        <v>345.09999999999997</v>
      </c>
      <c r="S161" s="199" t="s">
        <v>184</v>
      </c>
      <c r="U161" s="76" t="s">
        <v>157</v>
      </c>
      <c r="V161" s="149">
        <f>O161*Q161*N161</f>
        <v>0.50749999999999995</v>
      </c>
    </row>
    <row r="162" spans="1:29" ht="18" customHeight="1" x14ac:dyDescent="0.3">
      <c r="A162" s="94">
        <f t="shared" si="113"/>
        <v>19</v>
      </c>
      <c r="B162" s="209" t="s">
        <v>195</v>
      </c>
      <c r="C162" s="163">
        <v>4</v>
      </c>
      <c r="D162" s="189" t="s">
        <v>187</v>
      </c>
      <c r="E162" s="210" t="s">
        <v>199</v>
      </c>
      <c r="F162" s="95" t="s">
        <v>170</v>
      </c>
      <c r="G162" s="95" t="s">
        <v>150</v>
      </c>
      <c r="H162" s="211">
        <v>0.05</v>
      </c>
      <c r="I162" s="211">
        <v>0.3</v>
      </c>
      <c r="J162" s="212">
        <f t="shared" ref="J162:J165" si="125">H162*I162</f>
        <v>1.4999999999999999E-2</v>
      </c>
      <c r="K162" s="96"/>
      <c r="L162" s="96"/>
      <c r="M162" s="212"/>
      <c r="N162" s="212"/>
      <c r="O162" s="97">
        <v>1</v>
      </c>
      <c r="P162" s="98"/>
      <c r="Q162" s="97">
        <v>3</v>
      </c>
      <c r="R162" s="161">
        <f t="shared" si="108"/>
        <v>0</v>
      </c>
      <c r="S162" s="199" t="s">
        <v>184</v>
      </c>
      <c r="T162" s="104"/>
      <c r="U162" s="76" t="s">
        <v>157</v>
      </c>
      <c r="V162" s="149">
        <f t="shared" si="109"/>
        <v>3</v>
      </c>
      <c r="Z162" s="200">
        <f t="shared" ref="Z162:Z166" si="126">J162</f>
        <v>1.4999999999999999E-2</v>
      </c>
      <c r="AA162">
        <f t="shared" ref="AA162:AA166" si="127">Q162</f>
        <v>3</v>
      </c>
      <c r="AB162">
        <f t="shared" ref="AB162:AB166" si="128">AA162*Z162</f>
        <v>4.4999999999999998E-2</v>
      </c>
    </row>
    <row r="163" spans="1:29" ht="18" customHeight="1" x14ac:dyDescent="0.3">
      <c r="A163" s="94">
        <f t="shared" si="113"/>
        <v>20</v>
      </c>
      <c r="B163" s="209" t="s">
        <v>195</v>
      </c>
      <c r="C163" s="163">
        <v>4</v>
      </c>
      <c r="D163" s="189" t="s">
        <v>187</v>
      </c>
      <c r="E163" s="210" t="s">
        <v>199</v>
      </c>
      <c r="F163" s="95" t="s">
        <v>170</v>
      </c>
      <c r="G163" s="95" t="s">
        <v>150</v>
      </c>
      <c r="H163" s="211">
        <v>0.05</v>
      </c>
      <c r="I163" s="211">
        <v>0.5</v>
      </c>
      <c r="J163" s="212">
        <f t="shared" si="125"/>
        <v>2.5000000000000001E-2</v>
      </c>
      <c r="K163" s="96"/>
      <c r="L163" s="96"/>
      <c r="M163" s="212"/>
      <c r="N163" s="212"/>
      <c r="O163" s="97">
        <v>1</v>
      </c>
      <c r="P163" s="98"/>
      <c r="Q163" s="97">
        <v>1</v>
      </c>
      <c r="R163" s="161">
        <f t="shared" si="108"/>
        <v>0</v>
      </c>
      <c r="S163" s="199" t="s">
        <v>184</v>
      </c>
      <c r="U163" s="76" t="s">
        <v>157</v>
      </c>
      <c r="V163" s="149">
        <f t="shared" si="109"/>
        <v>1</v>
      </c>
      <c r="Z163" s="200">
        <f t="shared" si="126"/>
        <v>2.5000000000000001E-2</v>
      </c>
      <c r="AA163">
        <f t="shared" si="127"/>
        <v>1</v>
      </c>
      <c r="AB163">
        <f t="shared" si="128"/>
        <v>2.5000000000000001E-2</v>
      </c>
    </row>
    <row r="164" spans="1:29" ht="18" customHeight="1" x14ac:dyDescent="0.3">
      <c r="A164" s="94">
        <f t="shared" si="113"/>
        <v>21</v>
      </c>
      <c r="B164" s="209" t="s">
        <v>195</v>
      </c>
      <c r="C164" s="163">
        <v>4</v>
      </c>
      <c r="D164" s="189" t="s">
        <v>187</v>
      </c>
      <c r="E164" s="210" t="s">
        <v>199</v>
      </c>
      <c r="F164" s="95" t="s">
        <v>170</v>
      </c>
      <c r="G164" s="95" t="s">
        <v>152</v>
      </c>
      <c r="H164" s="211">
        <v>0.15</v>
      </c>
      <c r="I164" s="211">
        <v>0.15</v>
      </c>
      <c r="J164" s="212">
        <f t="shared" si="125"/>
        <v>2.2499999999999999E-2</v>
      </c>
      <c r="K164" s="96"/>
      <c r="L164" s="96"/>
      <c r="M164" s="212"/>
      <c r="N164" s="212"/>
      <c r="O164" s="97">
        <v>1</v>
      </c>
      <c r="P164" s="98"/>
      <c r="Q164" s="97">
        <v>1</v>
      </c>
      <c r="R164" s="161">
        <f t="shared" si="108"/>
        <v>0</v>
      </c>
      <c r="S164" s="199" t="s">
        <v>184</v>
      </c>
      <c r="T164" s="214"/>
      <c r="U164" s="76" t="s">
        <v>157</v>
      </c>
      <c r="V164" s="149">
        <f t="shared" si="109"/>
        <v>1</v>
      </c>
      <c r="Z164" s="200">
        <f t="shared" si="126"/>
        <v>2.2499999999999999E-2</v>
      </c>
      <c r="AA164">
        <f t="shared" si="127"/>
        <v>1</v>
      </c>
      <c r="AB164">
        <f t="shared" si="128"/>
        <v>2.2499999999999999E-2</v>
      </c>
    </row>
    <row r="165" spans="1:29" ht="18" customHeight="1" x14ac:dyDescent="0.3">
      <c r="A165" s="94">
        <f t="shared" si="113"/>
        <v>22</v>
      </c>
      <c r="B165" s="209" t="s">
        <v>195</v>
      </c>
      <c r="C165" s="163">
        <v>4</v>
      </c>
      <c r="D165" s="189" t="s">
        <v>187</v>
      </c>
      <c r="E165" s="210" t="s">
        <v>199</v>
      </c>
      <c r="F165" s="95" t="s">
        <v>170</v>
      </c>
      <c r="G165" s="95" t="s">
        <v>152</v>
      </c>
      <c r="H165" s="211">
        <v>0.1</v>
      </c>
      <c r="I165" s="211">
        <v>0.1</v>
      </c>
      <c r="J165" s="212">
        <f t="shared" si="125"/>
        <v>1.0000000000000002E-2</v>
      </c>
      <c r="K165" s="96"/>
      <c r="L165" s="96"/>
      <c r="M165" s="212"/>
      <c r="N165" s="212"/>
      <c r="O165" s="97">
        <v>1</v>
      </c>
      <c r="P165" s="98"/>
      <c r="Q165" s="97">
        <v>1</v>
      </c>
      <c r="R165" s="161">
        <f t="shared" si="108"/>
        <v>0</v>
      </c>
      <c r="S165" s="199" t="s">
        <v>184</v>
      </c>
      <c r="T165" s="214"/>
      <c r="U165" s="76" t="s">
        <v>157</v>
      </c>
      <c r="V165" s="149">
        <f t="shared" si="109"/>
        <v>1</v>
      </c>
      <c r="Z165" s="200">
        <f t="shared" si="126"/>
        <v>1.0000000000000002E-2</v>
      </c>
      <c r="AA165">
        <f t="shared" si="127"/>
        <v>1</v>
      </c>
      <c r="AB165">
        <f t="shared" si="128"/>
        <v>1.0000000000000002E-2</v>
      </c>
    </row>
    <row r="166" spans="1:29" ht="18" customHeight="1" x14ac:dyDescent="0.3">
      <c r="A166" s="94">
        <f t="shared" si="113"/>
        <v>23</v>
      </c>
      <c r="B166" s="209" t="s">
        <v>195</v>
      </c>
      <c r="C166" s="163">
        <v>4</v>
      </c>
      <c r="D166" s="189" t="s">
        <v>187</v>
      </c>
      <c r="E166" s="210" t="s">
        <v>199</v>
      </c>
      <c r="F166" s="95" t="s">
        <v>170</v>
      </c>
      <c r="G166" s="95" t="s">
        <v>152</v>
      </c>
      <c r="H166" s="211">
        <v>0.05</v>
      </c>
      <c r="I166" s="211">
        <v>7.0000000000000007E-2</v>
      </c>
      <c r="J166" s="212">
        <v>0.01</v>
      </c>
      <c r="K166" s="96"/>
      <c r="L166" s="96"/>
      <c r="M166" s="212"/>
      <c r="N166" s="212"/>
      <c r="O166" s="97">
        <v>1</v>
      </c>
      <c r="P166" s="98"/>
      <c r="Q166" s="97">
        <v>2</v>
      </c>
      <c r="R166" s="161">
        <f t="shared" si="108"/>
        <v>0</v>
      </c>
      <c r="S166" s="199" t="s">
        <v>184</v>
      </c>
      <c r="T166" s="214"/>
      <c r="U166" s="76" t="s">
        <v>157</v>
      </c>
      <c r="V166" s="149">
        <f t="shared" si="109"/>
        <v>2</v>
      </c>
      <c r="Z166" s="200">
        <f t="shared" si="126"/>
        <v>0.01</v>
      </c>
      <c r="AA166">
        <f t="shared" si="127"/>
        <v>2</v>
      </c>
      <c r="AB166">
        <f t="shared" si="128"/>
        <v>0.02</v>
      </c>
      <c r="AC166">
        <f>SUM(AB162:AB166)</f>
        <v>0.12250000000000001</v>
      </c>
    </row>
    <row r="167" spans="1:29" ht="18" customHeight="1" x14ac:dyDescent="0.3">
      <c r="A167" s="94">
        <f t="shared" si="113"/>
        <v>24</v>
      </c>
      <c r="B167" s="209" t="s">
        <v>195</v>
      </c>
      <c r="C167" s="163">
        <v>4</v>
      </c>
      <c r="D167" s="189" t="s">
        <v>187</v>
      </c>
      <c r="E167" s="210" t="s">
        <v>199</v>
      </c>
      <c r="F167" s="95" t="s">
        <v>170</v>
      </c>
      <c r="G167" s="95" t="s">
        <v>183</v>
      </c>
      <c r="H167" s="96"/>
      <c r="I167" s="96"/>
      <c r="J167" s="212"/>
      <c r="K167" s="211">
        <v>0.35</v>
      </c>
      <c r="L167" s="211">
        <v>1.8</v>
      </c>
      <c r="M167" s="212">
        <f t="shared" ref="M167" si="129">K167*L167</f>
        <v>0.63</v>
      </c>
      <c r="N167" s="217">
        <f>M167-AC166</f>
        <v>0.50749999999999995</v>
      </c>
      <c r="O167" s="97">
        <v>1</v>
      </c>
      <c r="P167" s="226">
        <v>680</v>
      </c>
      <c r="Q167" s="97">
        <v>1</v>
      </c>
      <c r="R167" s="161">
        <f>O167*P167*Q167*N167</f>
        <v>345.09999999999997</v>
      </c>
      <c r="S167" s="199" t="s">
        <v>184</v>
      </c>
      <c r="U167" s="76" t="s">
        <v>157</v>
      </c>
      <c r="V167" s="149">
        <f>O167*Q167*N167</f>
        <v>0.50749999999999995</v>
      </c>
    </row>
    <row r="168" spans="1:29" ht="18" customHeight="1" x14ac:dyDescent="0.3">
      <c r="U168" s="76" t="s">
        <v>157</v>
      </c>
    </row>
    <row r="169" spans="1:29" ht="18" customHeight="1" x14ac:dyDescent="0.3">
      <c r="A169" s="178" t="s">
        <v>230</v>
      </c>
      <c r="B169" s="180"/>
      <c r="C169" s="208"/>
      <c r="U169" s="76" t="s">
        <v>157</v>
      </c>
    </row>
    <row r="170" spans="1:29" ht="18" customHeight="1" x14ac:dyDescent="0.3">
      <c r="A170" s="94">
        <v>1</v>
      </c>
      <c r="B170" s="209" t="s">
        <v>200</v>
      </c>
      <c r="C170" s="163">
        <v>9</v>
      </c>
      <c r="D170" s="189" t="s">
        <v>80</v>
      </c>
      <c r="E170" s="210" t="s">
        <v>201</v>
      </c>
      <c r="F170" s="95" t="s">
        <v>170</v>
      </c>
      <c r="G170" s="95" t="s">
        <v>150</v>
      </c>
      <c r="H170" s="211">
        <v>0.05</v>
      </c>
      <c r="I170" s="211">
        <v>0.3</v>
      </c>
      <c r="J170" s="212">
        <f t="shared" ref="J170:J173" si="130">H170*I170</f>
        <v>1.4999999999999999E-2</v>
      </c>
      <c r="K170" s="96"/>
      <c r="L170" s="96"/>
      <c r="M170" s="212"/>
      <c r="N170" s="212"/>
      <c r="O170" s="97">
        <v>1</v>
      </c>
      <c r="P170" s="98"/>
      <c r="Q170" s="97">
        <v>3</v>
      </c>
      <c r="R170" s="161">
        <f t="shared" ref="R170:R192" si="131">O170*P170*Q170</f>
        <v>0</v>
      </c>
      <c r="S170" s="199" t="s">
        <v>184</v>
      </c>
      <c r="T170" s="104" t="s">
        <v>200</v>
      </c>
      <c r="U170" s="76" t="s">
        <v>157</v>
      </c>
      <c r="V170" s="149">
        <f t="shared" ref="V170:V192" si="132">O170*Q170</f>
        <v>3</v>
      </c>
      <c r="Z170" s="200">
        <f t="shared" ref="Z170:Z174" si="133">J170</f>
        <v>1.4999999999999999E-2</v>
      </c>
      <c r="AA170">
        <f t="shared" ref="AA170:AA174" si="134">Q170</f>
        <v>3</v>
      </c>
      <c r="AB170">
        <f t="shared" ref="AB170:AB174" si="135">AA170*Z170</f>
        <v>4.4999999999999998E-2</v>
      </c>
    </row>
    <row r="171" spans="1:29" ht="18" customHeight="1" x14ac:dyDescent="0.3">
      <c r="A171" s="94">
        <f t="shared" ref="A171:A193" si="136">A170+1</f>
        <v>2</v>
      </c>
      <c r="B171" s="209" t="s">
        <v>200</v>
      </c>
      <c r="C171" s="163">
        <v>9</v>
      </c>
      <c r="D171" s="189" t="s">
        <v>80</v>
      </c>
      <c r="E171" s="210" t="s">
        <v>201</v>
      </c>
      <c r="F171" s="95" t="s">
        <v>170</v>
      </c>
      <c r="G171" s="95" t="s">
        <v>150</v>
      </c>
      <c r="H171" s="211">
        <v>0.05</v>
      </c>
      <c r="I171" s="211">
        <v>0.5</v>
      </c>
      <c r="J171" s="212">
        <f t="shared" si="130"/>
        <v>2.5000000000000001E-2</v>
      </c>
      <c r="K171" s="96"/>
      <c r="L171" s="96"/>
      <c r="M171" s="212"/>
      <c r="N171" s="212"/>
      <c r="O171" s="97">
        <v>1</v>
      </c>
      <c r="P171" s="98"/>
      <c r="Q171" s="97">
        <v>1</v>
      </c>
      <c r="R171" s="161">
        <f t="shared" si="131"/>
        <v>0</v>
      </c>
      <c r="S171" s="199" t="s">
        <v>184</v>
      </c>
      <c r="U171" s="76" t="s">
        <v>157</v>
      </c>
      <c r="V171" s="149">
        <f t="shared" si="132"/>
        <v>1</v>
      </c>
      <c r="Z171" s="200">
        <f t="shared" si="133"/>
        <v>2.5000000000000001E-2</v>
      </c>
      <c r="AA171">
        <f t="shared" si="134"/>
        <v>1</v>
      </c>
      <c r="AB171">
        <f t="shared" si="135"/>
        <v>2.5000000000000001E-2</v>
      </c>
    </row>
    <row r="172" spans="1:29" ht="18" customHeight="1" x14ac:dyDescent="0.3">
      <c r="A172" s="94">
        <f t="shared" si="136"/>
        <v>3</v>
      </c>
      <c r="B172" s="209" t="s">
        <v>200</v>
      </c>
      <c r="C172" s="163">
        <v>9</v>
      </c>
      <c r="D172" s="189" t="s">
        <v>80</v>
      </c>
      <c r="E172" s="210" t="s">
        <v>201</v>
      </c>
      <c r="F172" s="95" t="s">
        <v>170</v>
      </c>
      <c r="G172" s="95" t="s">
        <v>152</v>
      </c>
      <c r="H172" s="211">
        <v>0.15</v>
      </c>
      <c r="I172" s="211">
        <v>0.15</v>
      </c>
      <c r="J172" s="212">
        <f t="shared" si="130"/>
        <v>2.2499999999999999E-2</v>
      </c>
      <c r="K172" s="96"/>
      <c r="L172" s="96"/>
      <c r="M172" s="212"/>
      <c r="N172" s="212"/>
      <c r="O172" s="97">
        <v>1</v>
      </c>
      <c r="P172" s="98"/>
      <c r="Q172" s="97">
        <v>1</v>
      </c>
      <c r="R172" s="161">
        <f t="shared" si="131"/>
        <v>0</v>
      </c>
      <c r="S172" s="199" t="s">
        <v>184</v>
      </c>
      <c r="T172" s="214"/>
      <c r="U172" s="76" t="s">
        <v>157</v>
      </c>
      <c r="V172" s="149">
        <f t="shared" si="132"/>
        <v>1</v>
      </c>
      <c r="Z172" s="200">
        <f t="shared" si="133"/>
        <v>2.2499999999999999E-2</v>
      </c>
      <c r="AA172">
        <f t="shared" si="134"/>
        <v>1</v>
      </c>
      <c r="AB172">
        <f t="shared" si="135"/>
        <v>2.2499999999999999E-2</v>
      </c>
    </row>
    <row r="173" spans="1:29" ht="18" customHeight="1" x14ac:dyDescent="0.3">
      <c r="A173" s="94">
        <f t="shared" si="136"/>
        <v>4</v>
      </c>
      <c r="B173" s="209" t="s">
        <v>200</v>
      </c>
      <c r="C173" s="163">
        <v>9</v>
      </c>
      <c r="D173" s="189" t="s">
        <v>80</v>
      </c>
      <c r="E173" s="210" t="s">
        <v>201</v>
      </c>
      <c r="F173" s="95" t="s">
        <v>170</v>
      </c>
      <c r="G173" s="95" t="s">
        <v>152</v>
      </c>
      <c r="H173" s="211">
        <v>0.1</v>
      </c>
      <c r="I173" s="211">
        <v>0.1</v>
      </c>
      <c r="J173" s="212">
        <f t="shared" si="130"/>
        <v>1.0000000000000002E-2</v>
      </c>
      <c r="K173" s="96"/>
      <c r="L173" s="96"/>
      <c r="M173" s="212"/>
      <c r="N173" s="212"/>
      <c r="O173" s="97">
        <v>1</v>
      </c>
      <c r="P173" s="98"/>
      <c r="Q173" s="97">
        <v>1</v>
      </c>
      <c r="R173" s="161">
        <f t="shared" si="131"/>
        <v>0</v>
      </c>
      <c r="S173" s="199" t="s">
        <v>184</v>
      </c>
      <c r="T173" s="214"/>
      <c r="U173" s="76" t="s">
        <v>157</v>
      </c>
      <c r="V173" s="149">
        <f t="shared" si="132"/>
        <v>1</v>
      </c>
      <c r="Z173" s="200">
        <f t="shared" si="133"/>
        <v>1.0000000000000002E-2</v>
      </c>
      <c r="AA173">
        <f t="shared" si="134"/>
        <v>1</v>
      </c>
      <c r="AB173">
        <f t="shared" si="135"/>
        <v>1.0000000000000002E-2</v>
      </c>
    </row>
    <row r="174" spans="1:29" ht="18" customHeight="1" x14ac:dyDescent="0.3">
      <c r="A174" s="94">
        <f t="shared" si="136"/>
        <v>5</v>
      </c>
      <c r="B174" s="209" t="s">
        <v>200</v>
      </c>
      <c r="C174" s="163">
        <v>9</v>
      </c>
      <c r="D174" s="189" t="s">
        <v>80</v>
      </c>
      <c r="E174" s="210" t="s">
        <v>201</v>
      </c>
      <c r="F174" s="95" t="s">
        <v>170</v>
      </c>
      <c r="G174" s="95" t="s">
        <v>152</v>
      </c>
      <c r="H174" s="211">
        <v>0.05</v>
      </c>
      <c r="I174" s="211">
        <v>7.0000000000000007E-2</v>
      </c>
      <c r="J174" s="212">
        <v>0.01</v>
      </c>
      <c r="K174" s="96"/>
      <c r="L174" s="96"/>
      <c r="M174" s="212"/>
      <c r="N174" s="212"/>
      <c r="O174" s="97">
        <v>1</v>
      </c>
      <c r="P174" s="98"/>
      <c r="Q174" s="97">
        <v>2</v>
      </c>
      <c r="R174" s="161">
        <f t="shared" si="131"/>
        <v>0</v>
      </c>
      <c r="S174" s="199" t="s">
        <v>184</v>
      </c>
      <c r="T174" s="214"/>
      <c r="U174" s="76" t="s">
        <v>157</v>
      </c>
      <c r="V174" s="149">
        <f t="shared" si="132"/>
        <v>2</v>
      </c>
      <c r="Z174" s="200">
        <f t="shared" si="133"/>
        <v>0.01</v>
      </c>
      <c r="AA174">
        <f t="shared" si="134"/>
        <v>2</v>
      </c>
      <c r="AB174">
        <f t="shared" si="135"/>
        <v>0.02</v>
      </c>
      <c r="AC174">
        <f>SUM(AB170:AB174)</f>
        <v>0.12250000000000001</v>
      </c>
    </row>
    <row r="175" spans="1:29" ht="18" customHeight="1" x14ac:dyDescent="0.3">
      <c r="A175" s="94">
        <f t="shared" si="136"/>
        <v>6</v>
      </c>
      <c r="B175" s="209" t="s">
        <v>200</v>
      </c>
      <c r="C175" s="163">
        <v>9</v>
      </c>
      <c r="D175" s="189" t="s">
        <v>80</v>
      </c>
      <c r="E175" s="210" t="s">
        <v>201</v>
      </c>
      <c r="F175" s="95" t="s">
        <v>170</v>
      </c>
      <c r="G175" s="95" t="s">
        <v>183</v>
      </c>
      <c r="H175" s="96"/>
      <c r="I175" s="96"/>
      <c r="J175" s="212"/>
      <c r="K175" s="211">
        <v>0.35</v>
      </c>
      <c r="L175" s="211">
        <v>1.8</v>
      </c>
      <c r="M175" s="212">
        <f t="shared" ref="M175" si="137">K175*L175</f>
        <v>0.63</v>
      </c>
      <c r="N175" s="217">
        <f>M175-AC174</f>
        <v>0.50749999999999995</v>
      </c>
      <c r="O175" s="97">
        <v>1</v>
      </c>
      <c r="P175" s="226">
        <v>680</v>
      </c>
      <c r="Q175" s="97">
        <v>1</v>
      </c>
      <c r="R175" s="161">
        <f>O175*P175*Q175*N175</f>
        <v>345.09999999999997</v>
      </c>
      <c r="S175" s="199" t="s">
        <v>184</v>
      </c>
      <c r="U175" s="76" t="s">
        <v>157</v>
      </c>
      <c r="V175" s="149">
        <f>O175*Q175*N175</f>
        <v>0.50749999999999995</v>
      </c>
    </row>
    <row r="176" spans="1:29" ht="18" customHeight="1" x14ac:dyDescent="0.3">
      <c r="A176" s="94">
        <f t="shared" si="136"/>
        <v>7</v>
      </c>
      <c r="B176" s="209" t="s">
        <v>200</v>
      </c>
      <c r="C176" s="163">
        <v>10</v>
      </c>
      <c r="D176" s="189" t="s">
        <v>124</v>
      </c>
      <c r="E176" s="210" t="s">
        <v>202</v>
      </c>
      <c r="F176" s="95" t="s">
        <v>170</v>
      </c>
      <c r="G176" s="95" t="s">
        <v>150</v>
      </c>
      <c r="H176" s="211">
        <v>0.05</v>
      </c>
      <c r="I176" s="211">
        <v>0.3</v>
      </c>
      <c r="J176" s="212">
        <f t="shared" ref="J176:J179" si="138">H176*I176</f>
        <v>1.4999999999999999E-2</v>
      </c>
      <c r="K176" s="96"/>
      <c r="L176" s="96"/>
      <c r="M176" s="212"/>
      <c r="N176" s="212"/>
      <c r="O176" s="97">
        <v>1</v>
      </c>
      <c r="P176" s="98"/>
      <c r="Q176" s="97">
        <v>3</v>
      </c>
      <c r="R176" s="161">
        <f t="shared" si="131"/>
        <v>0</v>
      </c>
      <c r="S176" s="199" t="s">
        <v>184</v>
      </c>
      <c r="T176" s="104"/>
      <c r="U176" s="76" t="s">
        <v>157</v>
      </c>
      <c r="V176" s="149">
        <f t="shared" si="132"/>
        <v>3</v>
      </c>
      <c r="Z176" s="200">
        <f t="shared" ref="Z176:Z180" si="139">J176</f>
        <v>1.4999999999999999E-2</v>
      </c>
      <c r="AA176">
        <f t="shared" ref="AA176:AA180" si="140">Q176</f>
        <v>3</v>
      </c>
      <c r="AB176">
        <f t="shared" ref="AB176:AB180" si="141">AA176*Z176</f>
        <v>4.4999999999999998E-2</v>
      </c>
    </row>
    <row r="177" spans="1:29" ht="18" customHeight="1" x14ac:dyDescent="0.3">
      <c r="A177" s="94">
        <f t="shared" si="136"/>
        <v>8</v>
      </c>
      <c r="B177" s="209" t="s">
        <v>200</v>
      </c>
      <c r="C177" s="163">
        <v>10</v>
      </c>
      <c r="D177" s="189" t="s">
        <v>124</v>
      </c>
      <c r="E177" s="210" t="s">
        <v>202</v>
      </c>
      <c r="F177" s="95" t="s">
        <v>170</v>
      </c>
      <c r="G177" s="95" t="s">
        <v>150</v>
      </c>
      <c r="H177" s="211">
        <v>0.05</v>
      </c>
      <c r="I177" s="211">
        <v>0.5</v>
      </c>
      <c r="J177" s="212">
        <f t="shared" si="138"/>
        <v>2.5000000000000001E-2</v>
      </c>
      <c r="K177" s="96"/>
      <c r="L177" s="96"/>
      <c r="M177" s="212"/>
      <c r="N177" s="212"/>
      <c r="O177" s="97">
        <v>1</v>
      </c>
      <c r="P177" s="98"/>
      <c r="Q177" s="97">
        <v>1</v>
      </c>
      <c r="R177" s="161">
        <f t="shared" si="131"/>
        <v>0</v>
      </c>
      <c r="S177" s="199" t="s">
        <v>184</v>
      </c>
      <c r="U177" s="76" t="s">
        <v>157</v>
      </c>
      <c r="V177" s="149">
        <f t="shared" si="132"/>
        <v>1</v>
      </c>
      <c r="Z177" s="200">
        <f t="shared" si="139"/>
        <v>2.5000000000000001E-2</v>
      </c>
      <c r="AA177">
        <f t="shared" si="140"/>
        <v>1</v>
      </c>
      <c r="AB177">
        <f t="shared" si="141"/>
        <v>2.5000000000000001E-2</v>
      </c>
    </row>
    <row r="178" spans="1:29" ht="18" customHeight="1" x14ac:dyDescent="0.3">
      <c r="A178" s="94">
        <f t="shared" si="136"/>
        <v>9</v>
      </c>
      <c r="B178" s="209" t="s">
        <v>200</v>
      </c>
      <c r="C178" s="163">
        <v>10</v>
      </c>
      <c r="D178" s="189" t="s">
        <v>124</v>
      </c>
      <c r="E178" s="210" t="s">
        <v>202</v>
      </c>
      <c r="F178" s="95" t="s">
        <v>170</v>
      </c>
      <c r="G178" s="95" t="s">
        <v>152</v>
      </c>
      <c r="H178" s="211">
        <v>0.15</v>
      </c>
      <c r="I178" s="211">
        <v>0.15</v>
      </c>
      <c r="J178" s="212">
        <f t="shared" si="138"/>
        <v>2.2499999999999999E-2</v>
      </c>
      <c r="K178" s="96"/>
      <c r="L178" s="96"/>
      <c r="M178" s="212"/>
      <c r="N178" s="212"/>
      <c r="O178" s="97">
        <v>1</v>
      </c>
      <c r="P178" s="98"/>
      <c r="Q178" s="97">
        <v>1</v>
      </c>
      <c r="R178" s="161">
        <f t="shared" si="131"/>
        <v>0</v>
      </c>
      <c r="S178" s="199" t="s">
        <v>184</v>
      </c>
      <c r="T178" s="214"/>
      <c r="U178" s="76" t="s">
        <v>157</v>
      </c>
      <c r="V178" s="149">
        <f t="shared" si="132"/>
        <v>1</v>
      </c>
      <c r="Z178" s="200">
        <f t="shared" si="139"/>
        <v>2.2499999999999999E-2</v>
      </c>
      <c r="AA178">
        <f t="shared" si="140"/>
        <v>1</v>
      </c>
      <c r="AB178">
        <f t="shared" si="141"/>
        <v>2.2499999999999999E-2</v>
      </c>
    </row>
    <row r="179" spans="1:29" ht="18" customHeight="1" x14ac:dyDescent="0.3">
      <c r="A179" s="94">
        <f t="shared" si="136"/>
        <v>10</v>
      </c>
      <c r="B179" s="209" t="s">
        <v>200</v>
      </c>
      <c r="C179" s="163">
        <v>10</v>
      </c>
      <c r="D179" s="189" t="s">
        <v>124</v>
      </c>
      <c r="E179" s="210" t="s">
        <v>202</v>
      </c>
      <c r="F179" s="95" t="s">
        <v>170</v>
      </c>
      <c r="G179" s="95" t="s">
        <v>152</v>
      </c>
      <c r="H179" s="211">
        <v>0.1</v>
      </c>
      <c r="I179" s="211">
        <v>0.1</v>
      </c>
      <c r="J179" s="212">
        <f t="shared" si="138"/>
        <v>1.0000000000000002E-2</v>
      </c>
      <c r="K179" s="96"/>
      <c r="L179" s="96"/>
      <c r="M179" s="212"/>
      <c r="N179" s="212"/>
      <c r="O179" s="97">
        <v>1</v>
      </c>
      <c r="P179" s="98"/>
      <c r="Q179" s="97">
        <v>1</v>
      </c>
      <c r="R179" s="161">
        <f t="shared" si="131"/>
        <v>0</v>
      </c>
      <c r="S179" s="199" t="s">
        <v>184</v>
      </c>
      <c r="T179" s="214"/>
      <c r="U179" s="76" t="s">
        <v>157</v>
      </c>
      <c r="V179" s="149">
        <f t="shared" si="132"/>
        <v>1</v>
      </c>
      <c r="Z179" s="200">
        <f t="shared" si="139"/>
        <v>1.0000000000000002E-2</v>
      </c>
      <c r="AA179">
        <f t="shared" si="140"/>
        <v>1</v>
      </c>
      <c r="AB179">
        <f t="shared" si="141"/>
        <v>1.0000000000000002E-2</v>
      </c>
    </row>
    <row r="180" spans="1:29" ht="18" customHeight="1" x14ac:dyDescent="0.3">
      <c r="A180" s="94">
        <f t="shared" si="136"/>
        <v>11</v>
      </c>
      <c r="B180" s="209" t="s">
        <v>200</v>
      </c>
      <c r="C180" s="163">
        <v>10</v>
      </c>
      <c r="D180" s="189" t="s">
        <v>124</v>
      </c>
      <c r="E180" s="210" t="s">
        <v>202</v>
      </c>
      <c r="F180" s="95" t="s">
        <v>170</v>
      </c>
      <c r="G180" s="95" t="s">
        <v>152</v>
      </c>
      <c r="H180" s="211">
        <v>0.05</v>
      </c>
      <c r="I180" s="211">
        <v>7.0000000000000007E-2</v>
      </c>
      <c r="J180" s="212">
        <v>0.01</v>
      </c>
      <c r="K180" s="96"/>
      <c r="L180" s="96"/>
      <c r="M180" s="212"/>
      <c r="N180" s="212"/>
      <c r="O180" s="97">
        <v>1</v>
      </c>
      <c r="P180" s="98"/>
      <c r="Q180" s="97">
        <v>2</v>
      </c>
      <c r="R180" s="161">
        <f t="shared" si="131"/>
        <v>0</v>
      </c>
      <c r="S180" s="199" t="s">
        <v>184</v>
      </c>
      <c r="T180" s="214"/>
      <c r="U180" s="76" t="s">
        <v>157</v>
      </c>
      <c r="V180" s="149">
        <f t="shared" si="132"/>
        <v>2</v>
      </c>
      <c r="Z180" s="200">
        <f t="shared" si="139"/>
        <v>0.01</v>
      </c>
      <c r="AA180">
        <f t="shared" si="140"/>
        <v>2</v>
      </c>
      <c r="AB180">
        <f t="shared" si="141"/>
        <v>0.02</v>
      </c>
      <c r="AC180">
        <f>SUM(AB176:AB180)</f>
        <v>0.12250000000000001</v>
      </c>
    </row>
    <row r="181" spans="1:29" ht="18" customHeight="1" x14ac:dyDescent="0.3">
      <c r="A181" s="94">
        <f t="shared" si="136"/>
        <v>12</v>
      </c>
      <c r="B181" s="209" t="s">
        <v>200</v>
      </c>
      <c r="C181" s="163">
        <v>10</v>
      </c>
      <c r="D181" s="189" t="s">
        <v>124</v>
      </c>
      <c r="E181" s="210" t="s">
        <v>202</v>
      </c>
      <c r="F181" s="95" t="s">
        <v>170</v>
      </c>
      <c r="G181" s="95" t="s">
        <v>183</v>
      </c>
      <c r="H181" s="96"/>
      <c r="I181" s="96"/>
      <c r="J181" s="212"/>
      <c r="K181" s="211">
        <v>0.35</v>
      </c>
      <c r="L181" s="211">
        <v>1.8</v>
      </c>
      <c r="M181" s="212">
        <f t="shared" ref="M181" si="142">K181*L181</f>
        <v>0.63</v>
      </c>
      <c r="N181" s="217">
        <f>M181-AC180</f>
        <v>0.50749999999999995</v>
      </c>
      <c r="O181" s="97">
        <v>1</v>
      </c>
      <c r="P181" s="226">
        <v>680</v>
      </c>
      <c r="Q181" s="97">
        <v>1</v>
      </c>
      <c r="R181" s="161">
        <f>O181*P181*Q181*N181</f>
        <v>345.09999999999997</v>
      </c>
      <c r="S181" s="199" t="s">
        <v>184</v>
      </c>
      <c r="U181" s="76" t="s">
        <v>157</v>
      </c>
      <c r="V181" s="149">
        <f>O181*Q181*N181</f>
        <v>0.50749999999999995</v>
      </c>
    </row>
    <row r="182" spans="1:29" ht="18" customHeight="1" x14ac:dyDescent="0.3">
      <c r="A182" s="94">
        <f t="shared" si="136"/>
        <v>13</v>
      </c>
      <c r="B182" s="209" t="s">
        <v>200</v>
      </c>
      <c r="C182" s="163">
        <v>11</v>
      </c>
      <c r="D182" s="189" t="s">
        <v>189</v>
      </c>
      <c r="E182" s="210" t="s">
        <v>203</v>
      </c>
      <c r="F182" s="95" t="s">
        <v>170</v>
      </c>
      <c r="G182" s="95" t="s">
        <v>150</v>
      </c>
      <c r="H182" s="211">
        <v>0.05</v>
      </c>
      <c r="I182" s="211">
        <v>0.3</v>
      </c>
      <c r="J182" s="212">
        <f t="shared" ref="J182:J185" si="143">H182*I182</f>
        <v>1.4999999999999999E-2</v>
      </c>
      <c r="K182" s="96"/>
      <c r="L182" s="96"/>
      <c r="M182" s="212"/>
      <c r="N182" s="212"/>
      <c r="O182" s="97">
        <v>1</v>
      </c>
      <c r="P182" s="98"/>
      <c r="Q182" s="97">
        <v>3</v>
      </c>
      <c r="R182" s="161">
        <f t="shared" si="131"/>
        <v>0</v>
      </c>
      <c r="S182" s="199" t="s">
        <v>184</v>
      </c>
      <c r="T182" s="104"/>
      <c r="U182" s="76" t="s">
        <v>157</v>
      </c>
      <c r="V182" s="149">
        <f t="shared" si="132"/>
        <v>3</v>
      </c>
      <c r="Z182" s="200">
        <f t="shared" ref="Z182:Z186" si="144">J182</f>
        <v>1.4999999999999999E-2</v>
      </c>
      <c r="AA182">
        <f t="shared" ref="AA182:AA186" si="145">Q182</f>
        <v>3</v>
      </c>
      <c r="AB182">
        <f t="shared" ref="AB182:AB186" si="146">AA182*Z182</f>
        <v>4.4999999999999998E-2</v>
      </c>
    </row>
    <row r="183" spans="1:29" ht="18" customHeight="1" x14ac:dyDescent="0.3">
      <c r="A183" s="94">
        <f t="shared" si="136"/>
        <v>14</v>
      </c>
      <c r="B183" s="209" t="s">
        <v>200</v>
      </c>
      <c r="C183" s="163">
        <v>11</v>
      </c>
      <c r="D183" s="189" t="s">
        <v>189</v>
      </c>
      <c r="E183" s="210" t="s">
        <v>203</v>
      </c>
      <c r="F183" s="95" t="s">
        <v>170</v>
      </c>
      <c r="G183" s="95" t="s">
        <v>150</v>
      </c>
      <c r="H183" s="211">
        <v>0.05</v>
      </c>
      <c r="I183" s="211">
        <v>0.5</v>
      </c>
      <c r="J183" s="212">
        <f t="shared" si="143"/>
        <v>2.5000000000000001E-2</v>
      </c>
      <c r="K183" s="96"/>
      <c r="L183" s="96"/>
      <c r="M183" s="212"/>
      <c r="N183" s="212"/>
      <c r="O183" s="97">
        <v>1</v>
      </c>
      <c r="P183" s="98"/>
      <c r="Q183" s="97">
        <v>1</v>
      </c>
      <c r="R183" s="161">
        <f t="shared" si="131"/>
        <v>0</v>
      </c>
      <c r="S183" s="199" t="s">
        <v>184</v>
      </c>
      <c r="U183" s="76" t="s">
        <v>157</v>
      </c>
      <c r="V183" s="149">
        <f t="shared" si="132"/>
        <v>1</v>
      </c>
      <c r="Z183" s="200">
        <f t="shared" si="144"/>
        <v>2.5000000000000001E-2</v>
      </c>
      <c r="AA183">
        <f t="shared" si="145"/>
        <v>1</v>
      </c>
      <c r="AB183">
        <f t="shared" si="146"/>
        <v>2.5000000000000001E-2</v>
      </c>
    </row>
    <row r="184" spans="1:29" ht="18" customHeight="1" x14ac:dyDescent="0.3">
      <c r="A184" s="94">
        <f t="shared" si="136"/>
        <v>15</v>
      </c>
      <c r="B184" s="209" t="s">
        <v>200</v>
      </c>
      <c r="C184" s="163">
        <v>11</v>
      </c>
      <c r="D184" s="189" t="s">
        <v>189</v>
      </c>
      <c r="E184" s="210" t="s">
        <v>203</v>
      </c>
      <c r="F184" s="95" t="s">
        <v>170</v>
      </c>
      <c r="G184" s="95" t="s">
        <v>152</v>
      </c>
      <c r="H184" s="211">
        <v>0.15</v>
      </c>
      <c r="I184" s="211">
        <v>0.15</v>
      </c>
      <c r="J184" s="212">
        <f t="shared" si="143"/>
        <v>2.2499999999999999E-2</v>
      </c>
      <c r="K184" s="96"/>
      <c r="L184" s="96"/>
      <c r="M184" s="212"/>
      <c r="N184" s="212"/>
      <c r="O184" s="97">
        <v>1</v>
      </c>
      <c r="P184" s="98"/>
      <c r="Q184" s="97">
        <v>1</v>
      </c>
      <c r="R184" s="161">
        <f t="shared" si="131"/>
        <v>0</v>
      </c>
      <c r="S184" s="199" t="s">
        <v>184</v>
      </c>
      <c r="T184" s="214"/>
      <c r="U184" s="76" t="s">
        <v>157</v>
      </c>
      <c r="V184" s="149">
        <f t="shared" si="132"/>
        <v>1</v>
      </c>
      <c r="Z184" s="200">
        <f t="shared" si="144"/>
        <v>2.2499999999999999E-2</v>
      </c>
      <c r="AA184">
        <f t="shared" si="145"/>
        <v>1</v>
      </c>
      <c r="AB184">
        <f t="shared" si="146"/>
        <v>2.2499999999999999E-2</v>
      </c>
    </row>
    <row r="185" spans="1:29" ht="18" customHeight="1" x14ac:dyDescent="0.3">
      <c r="A185" s="94">
        <f t="shared" si="136"/>
        <v>16</v>
      </c>
      <c r="B185" s="209" t="s">
        <v>200</v>
      </c>
      <c r="C185" s="163">
        <v>11</v>
      </c>
      <c r="D185" s="189" t="s">
        <v>189</v>
      </c>
      <c r="E185" s="210" t="s">
        <v>203</v>
      </c>
      <c r="F185" s="95" t="s">
        <v>170</v>
      </c>
      <c r="G185" s="95" t="s">
        <v>152</v>
      </c>
      <c r="H185" s="211">
        <v>0.1</v>
      </c>
      <c r="I185" s="211">
        <v>0.1</v>
      </c>
      <c r="J185" s="212">
        <f t="shared" si="143"/>
        <v>1.0000000000000002E-2</v>
      </c>
      <c r="K185" s="96"/>
      <c r="L185" s="96"/>
      <c r="M185" s="212"/>
      <c r="N185" s="212"/>
      <c r="O185" s="97">
        <v>1</v>
      </c>
      <c r="P185" s="98"/>
      <c r="Q185" s="97">
        <v>1</v>
      </c>
      <c r="R185" s="161">
        <f t="shared" si="131"/>
        <v>0</v>
      </c>
      <c r="S185" s="199" t="s">
        <v>184</v>
      </c>
      <c r="T185" s="214"/>
      <c r="U185" s="76" t="s">
        <v>157</v>
      </c>
      <c r="V185" s="149">
        <f t="shared" si="132"/>
        <v>1</v>
      </c>
      <c r="Z185" s="200">
        <f t="shared" si="144"/>
        <v>1.0000000000000002E-2</v>
      </c>
      <c r="AA185">
        <f t="shared" si="145"/>
        <v>1</v>
      </c>
      <c r="AB185">
        <f t="shared" si="146"/>
        <v>1.0000000000000002E-2</v>
      </c>
    </row>
    <row r="186" spans="1:29" ht="18" customHeight="1" x14ac:dyDescent="0.3">
      <c r="A186" s="94">
        <f t="shared" si="136"/>
        <v>17</v>
      </c>
      <c r="B186" s="209" t="s">
        <v>200</v>
      </c>
      <c r="C186" s="163">
        <v>11</v>
      </c>
      <c r="D186" s="189" t="s">
        <v>189</v>
      </c>
      <c r="E186" s="210" t="s">
        <v>203</v>
      </c>
      <c r="F186" s="95" t="s">
        <v>170</v>
      </c>
      <c r="G186" s="95" t="s">
        <v>152</v>
      </c>
      <c r="H186" s="211">
        <v>0.05</v>
      </c>
      <c r="I186" s="211">
        <v>7.0000000000000007E-2</v>
      </c>
      <c r="J186" s="212">
        <v>0.01</v>
      </c>
      <c r="K186" s="96"/>
      <c r="L186" s="96"/>
      <c r="M186" s="212"/>
      <c r="N186" s="212"/>
      <c r="O186" s="97">
        <v>1</v>
      </c>
      <c r="P186" s="98"/>
      <c r="Q186" s="97">
        <v>2</v>
      </c>
      <c r="R186" s="161">
        <f t="shared" si="131"/>
        <v>0</v>
      </c>
      <c r="S186" s="199" t="s">
        <v>184</v>
      </c>
      <c r="T186" s="214"/>
      <c r="U186" s="76" t="s">
        <v>157</v>
      </c>
      <c r="V186" s="149">
        <f t="shared" si="132"/>
        <v>2</v>
      </c>
      <c r="Z186" s="200">
        <f t="shared" si="144"/>
        <v>0.01</v>
      </c>
      <c r="AA186">
        <f t="shared" si="145"/>
        <v>2</v>
      </c>
      <c r="AB186">
        <f t="shared" si="146"/>
        <v>0.02</v>
      </c>
      <c r="AC186">
        <f>SUM(AB182:AB186)</f>
        <v>0.12250000000000001</v>
      </c>
    </row>
    <row r="187" spans="1:29" ht="18" customHeight="1" x14ac:dyDescent="0.3">
      <c r="A187" s="94">
        <f t="shared" si="136"/>
        <v>18</v>
      </c>
      <c r="B187" s="209" t="s">
        <v>200</v>
      </c>
      <c r="C187" s="163">
        <v>11</v>
      </c>
      <c r="D187" s="189" t="s">
        <v>189</v>
      </c>
      <c r="E187" s="210" t="s">
        <v>203</v>
      </c>
      <c r="F187" s="95" t="s">
        <v>170</v>
      </c>
      <c r="G187" s="95" t="s">
        <v>183</v>
      </c>
      <c r="H187" s="96"/>
      <c r="I187" s="96"/>
      <c r="J187" s="212"/>
      <c r="K187" s="211">
        <v>0.35</v>
      </c>
      <c r="L187" s="211">
        <v>1.8</v>
      </c>
      <c r="M187" s="212">
        <f t="shared" ref="M187" si="147">K187*L187</f>
        <v>0.63</v>
      </c>
      <c r="N187" s="217">
        <f>M187-AC186</f>
        <v>0.50749999999999995</v>
      </c>
      <c r="O187" s="97">
        <v>1</v>
      </c>
      <c r="P187" s="226">
        <v>680</v>
      </c>
      <c r="Q187" s="97">
        <v>1</v>
      </c>
      <c r="R187" s="161">
        <f>O187*P187*Q187*N187</f>
        <v>345.09999999999997</v>
      </c>
      <c r="S187" s="199" t="s">
        <v>184</v>
      </c>
      <c r="U187" s="76" t="s">
        <v>157</v>
      </c>
      <c r="V187" s="149">
        <f>O187*Q187*N187</f>
        <v>0.50749999999999995</v>
      </c>
    </row>
    <row r="188" spans="1:29" ht="18" customHeight="1" x14ac:dyDescent="0.3">
      <c r="A188" s="94">
        <f t="shared" si="136"/>
        <v>19</v>
      </c>
      <c r="B188" s="209" t="s">
        <v>200</v>
      </c>
      <c r="C188" s="163">
        <v>12</v>
      </c>
      <c r="D188" s="189" t="s">
        <v>129</v>
      </c>
      <c r="E188" s="210" t="s">
        <v>155</v>
      </c>
      <c r="F188" s="95" t="s">
        <v>170</v>
      </c>
      <c r="G188" s="95" t="s">
        <v>150</v>
      </c>
      <c r="H188" s="211">
        <v>0.05</v>
      </c>
      <c r="I188" s="211">
        <v>0.3</v>
      </c>
      <c r="J188" s="212">
        <f t="shared" ref="J188:J191" si="148">H188*I188</f>
        <v>1.4999999999999999E-2</v>
      </c>
      <c r="K188" s="96"/>
      <c r="L188" s="96"/>
      <c r="M188" s="212"/>
      <c r="N188" s="212"/>
      <c r="O188" s="97">
        <v>1</v>
      </c>
      <c r="P188" s="98"/>
      <c r="Q188" s="97">
        <v>3</v>
      </c>
      <c r="R188" s="161">
        <f t="shared" si="131"/>
        <v>0</v>
      </c>
      <c r="S188" s="199" t="s">
        <v>184</v>
      </c>
      <c r="T188" s="104"/>
      <c r="U188" s="76" t="s">
        <v>157</v>
      </c>
      <c r="V188" s="149">
        <f t="shared" si="132"/>
        <v>3</v>
      </c>
      <c r="Z188" s="200">
        <f t="shared" ref="Z188:Z192" si="149">J188</f>
        <v>1.4999999999999999E-2</v>
      </c>
      <c r="AA188">
        <f t="shared" ref="AA188:AA192" si="150">Q188</f>
        <v>3</v>
      </c>
      <c r="AB188">
        <f t="shared" ref="AB188:AB192" si="151">AA188*Z188</f>
        <v>4.4999999999999998E-2</v>
      </c>
    </row>
    <row r="189" spans="1:29" ht="18" customHeight="1" x14ac:dyDescent="0.3">
      <c r="A189" s="94">
        <f t="shared" si="136"/>
        <v>20</v>
      </c>
      <c r="B189" s="209" t="s">
        <v>200</v>
      </c>
      <c r="C189" s="163">
        <v>12</v>
      </c>
      <c r="D189" s="189" t="s">
        <v>129</v>
      </c>
      <c r="E189" s="210" t="s">
        <v>155</v>
      </c>
      <c r="F189" s="95" t="s">
        <v>170</v>
      </c>
      <c r="G189" s="95" t="s">
        <v>150</v>
      </c>
      <c r="H189" s="211">
        <v>0.05</v>
      </c>
      <c r="I189" s="211">
        <v>0.5</v>
      </c>
      <c r="J189" s="212">
        <f t="shared" si="148"/>
        <v>2.5000000000000001E-2</v>
      </c>
      <c r="K189" s="96"/>
      <c r="L189" s="96"/>
      <c r="M189" s="212"/>
      <c r="N189" s="212"/>
      <c r="O189" s="97">
        <v>1</v>
      </c>
      <c r="P189" s="98"/>
      <c r="Q189" s="97">
        <v>1</v>
      </c>
      <c r="R189" s="161">
        <f t="shared" si="131"/>
        <v>0</v>
      </c>
      <c r="S189" s="199" t="s">
        <v>184</v>
      </c>
      <c r="U189" s="76" t="s">
        <v>157</v>
      </c>
      <c r="V189" s="149">
        <f t="shared" si="132"/>
        <v>1</v>
      </c>
      <c r="Z189" s="200">
        <f t="shared" si="149"/>
        <v>2.5000000000000001E-2</v>
      </c>
      <c r="AA189">
        <f t="shared" si="150"/>
        <v>1</v>
      </c>
      <c r="AB189">
        <f t="shared" si="151"/>
        <v>2.5000000000000001E-2</v>
      </c>
    </row>
    <row r="190" spans="1:29" ht="18" customHeight="1" x14ac:dyDescent="0.3">
      <c r="A190" s="94">
        <f t="shared" si="136"/>
        <v>21</v>
      </c>
      <c r="B190" s="209" t="s">
        <v>200</v>
      </c>
      <c r="C190" s="163">
        <v>12</v>
      </c>
      <c r="D190" s="189" t="s">
        <v>129</v>
      </c>
      <c r="E190" s="210" t="s">
        <v>155</v>
      </c>
      <c r="F190" s="95" t="s">
        <v>170</v>
      </c>
      <c r="G190" s="95" t="s">
        <v>152</v>
      </c>
      <c r="H190" s="211">
        <v>0.15</v>
      </c>
      <c r="I190" s="211">
        <v>0.15</v>
      </c>
      <c r="J190" s="212">
        <f t="shared" si="148"/>
        <v>2.2499999999999999E-2</v>
      </c>
      <c r="K190" s="96"/>
      <c r="L190" s="96"/>
      <c r="M190" s="212"/>
      <c r="N190" s="212"/>
      <c r="O190" s="97">
        <v>1</v>
      </c>
      <c r="P190" s="98"/>
      <c r="Q190" s="97">
        <v>1</v>
      </c>
      <c r="R190" s="161">
        <f t="shared" si="131"/>
        <v>0</v>
      </c>
      <c r="S190" s="199" t="s">
        <v>184</v>
      </c>
      <c r="T190" s="214"/>
      <c r="U190" s="76" t="s">
        <v>157</v>
      </c>
      <c r="V190" s="149">
        <f t="shared" si="132"/>
        <v>1</v>
      </c>
      <c r="Z190" s="200">
        <f t="shared" si="149"/>
        <v>2.2499999999999999E-2</v>
      </c>
      <c r="AA190">
        <f t="shared" si="150"/>
        <v>1</v>
      </c>
      <c r="AB190">
        <f t="shared" si="151"/>
        <v>2.2499999999999999E-2</v>
      </c>
    </row>
    <row r="191" spans="1:29" ht="18" customHeight="1" x14ac:dyDescent="0.3">
      <c r="A191" s="94">
        <f t="shared" si="136"/>
        <v>22</v>
      </c>
      <c r="B191" s="209" t="s">
        <v>200</v>
      </c>
      <c r="C191" s="163">
        <v>12</v>
      </c>
      <c r="D191" s="189" t="s">
        <v>129</v>
      </c>
      <c r="E191" s="210" t="s">
        <v>155</v>
      </c>
      <c r="F191" s="95" t="s">
        <v>170</v>
      </c>
      <c r="G191" s="95" t="s">
        <v>152</v>
      </c>
      <c r="H191" s="211">
        <v>0.1</v>
      </c>
      <c r="I191" s="211">
        <v>0.1</v>
      </c>
      <c r="J191" s="212">
        <f t="shared" si="148"/>
        <v>1.0000000000000002E-2</v>
      </c>
      <c r="K191" s="96"/>
      <c r="L191" s="96"/>
      <c r="M191" s="212"/>
      <c r="N191" s="212"/>
      <c r="O191" s="97">
        <v>1</v>
      </c>
      <c r="P191" s="98"/>
      <c r="Q191" s="97">
        <v>1</v>
      </c>
      <c r="R191" s="161">
        <f t="shared" si="131"/>
        <v>0</v>
      </c>
      <c r="S191" s="199" t="s">
        <v>184</v>
      </c>
      <c r="T191" s="214"/>
      <c r="U191" s="76" t="s">
        <v>157</v>
      </c>
      <c r="V191" s="149">
        <f t="shared" si="132"/>
        <v>1</v>
      </c>
      <c r="Z191" s="200">
        <f t="shared" si="149"/>
        <v>1.0000000000000002E-2</v>
      </c>
      <c r="AA191">
        <f t="shared" si="150"/>
        <v>1</v>
      </c>
      <c r="AB191">
        <f t="shared" si="151"/>
        <v>1.0000000000000002E-2</v>
      </c>
    </row>
    <row r="192" spans="1:29" ht="18" customHeight="1" x14ac:dyDescent="0.3">
      <c r="A192" s="94">
        <f t="shared" si="136"/>
        <v>23</v>
      </c>
      <c r="B192" s="209" t="s">
        <v>200</v>
      </c>
      <c r="C192" s="163">
        <v>12</v>
      </c>
      <c r="D192" s="189" t="s">
        <v>129</v>
      </c>
      <c r="E192" s="210" t="s">
        <v>155</v>
      </c>
      <c r="F192" s="95" t="s">
        <v>170</v>
      </c>
      <c r="G192" s="95" t="s">
        <v>152</v>
      </c>
      <c r="H192" s="211">
        <v>0.05</v>
      </c>
      <c r="I192" s="211">
        <v>7.0000000000000007E-2</v>
      </c>
      <c r="J192" s="212">
        <v>0.01</v>
      </c>
      <c r="K192" s="96"/>
      <c r="L192" s="96"/>
      <c r="M192" s="212"/>
      <c r="N192" s="212"/>
      <c r="O192" s="97">
        <v>1</v>
      </c>
      <c r="P192" s="98"/>
      <c r="Q192" s="97">
        <v>2</v>
      </c>
      <c r="R192" s="161">
        <f t="shared" si="131"/>
        <v>0</v>
      </c>
      <c r="S192" s="199" t="s">
        <v>184</v>
      </c>
      <c r="T192" s="214"/>
      <c r="U192" s="76" t="s">
        <v>157</v>
      </c>
      <c r="V192" s="149">
        <f t="shared" si="132"/>
        <v>2</v>
      </c>
      <c r="Z192" s="200">
        <f t="shared" si="149"/>
        <v>0.01</v>
      </c>
      <c r="AA192">
        <f t="shared" si="150"/>
        <v>2</v>
      </c>
      <c r="AB192">
        <f t="shared" si="151"/>
        <v>0.02</v>
      </c>
      <c r="AC192">
        <f>SUM(AB188:AB192)</f>
        <v>0.12250000000000001</v>
      </c>
    </row>
    <row r="193" spans="1:22" ht="18" customHeight="1" x14ac:dyDescent="0.3">
      <c r="A193" s="94">
        <f t="shared" si="136"/>
        <v>24</v>
      </c>
      <c r="B193" s="209" t="s">
        <v>200</v>
      </c>
      <c r="C193" s="163">
        <v>12</v>
      </c>
      <c r="D193" s="189" t="s">
        <v>129</v>
      </c>
      <c r="E193" s="210" t="s">
        <v>155</v>
      </c>
      <c r="F193" s="95" t="s">
        <v>170</v>
      </c>
      <c r="G193" s="95" t="s">
        <v>183</v>
      </c>
      <c r="H193" s="96"/>
      <c r="I193" s="96"/>
      <c r="J193" s="212"/>
      <c r="K193" s="211">
        <v>0.35</v>
      </c>
      <c r="L193" s="211">
        <v>1.8</v>
      </c>
      <c r="M193" s="212">
        <f t="shared" ref="M193" si="152">K193*L193</f>
        <v>0.63</v>
      </c>
      <c r="N193" s="217">
        <f>M193-AC192</f>
        <v>0.50749999999999995</v>
      </c>
      <c r="O193" s="97">
        <v>1</v>
      </c>
      <c r="P193" s="226">
        <v>680</v>
      </c>
      <c r="Q193" s="97">
        <v>1</v>
      </c>
      <c r="R193" s="161">
        <f>O193*P193*Q193*N193</f>
        <v>345.09999999999997</v>
      </c>
      <c r="S193" s="199" t="s">
        <v>184</v>
      </c>
      <c r="U193" s="76" t="s">
        <v>157</v>
      </c>
      <c r="V193" s="149">
        <f>O193*Q193*N193</f>
        <v>0.50749999999999995</v>
      </c>
    </row>
    <row r="194" spans="1:22" ht="18" customHeight="1" x14ac:dyDescent="0.3">
      <c r="F194"/>
    </row>
    <row r="195" spans="1:22" ht="18" customHeight="1" x14ac:dyDescent="0.3">
      <c r="F195"/>
    </row>
    <row r="197" spans="1:22" ht="18" customHeight="1" thickBot="1" x14ac:dyDescent="0.4">
      <c r="P197" s="100" t="s">
        <v>85</v>
      </c>
      <c r="R197" s="101">
        <f>SUM(R8:R196)</f>
        <v>11835.862916000004</v>
      </c>
      <c r="S197" s="207">
        <f>'[1]MEP (Civil opening) (2)'!R197</f>
        <v>12843.836874999992</v>
      </c>
      <c r="T197" s="227">
        <f>R197-S197</f>
        <v>-1007.9739589999881</v>
      </c>
      <c r="U197" s="228"/>
      <c r="V197" s="229">
        <f>SUBTOTAL(9,V8:V196)</f>
        <v>422.48580647999995</v>
      </c>
    </row>
    <row r="198" spans="1:22" ht="18" customHeight="1" thickTop="1" x14ac:dyDescent="0.3"/>
    <row r="199" spans="1:22" ht="18" customHeight="1" x14ac:dyDescent="0.3">
      <c r="F199" s="253" t="s">
        <v>231</v>
      </c>
      <c r="G199" s="253"/>
    </row>
    <row r="200" spans="1:22" ht="18" customHeight="1" x14ac:dyDescent="0.3">
      <c r="F200" s="94" t="s">
        <v>172</v>
      </c>
      <c r="G200" s="230" t="s">
        <v>173</v>
      </c>
    </row>
    <row r="201" spans="1:22" ht="18" customHeight="1" x14ac:dyDescent="0.3">
      <c r="F201" s="94" t="s">
        <v>82</v>
      </c>
      <c r="G201" s="230" t="s">
        <v>161</v>
      </c>
      <c r="P201" s="231" t="s">
        <v>262</v>
      </c>
      <c r="Q201" s="232"/>
      <c r="R201" s="233">
        <f>R197</f>
        <v>11835.862916000004</v>
      </c>
    </row>
    <row r="202" spans="1:22" ht="18" customHeight="1" x14ac:dyDescent="0.3">
      <c r="F202" s="94" t="s">
        <v>188</v>
      </c>
      <c r="G202" s="230" t="s">
        <v>191</v>
      </c>
      <c r="P202" s="231"/>
      <c r="Q202" s="232"/>
      <c r="R202" s="234"/>
    </row>
    <row r="203" spans="1:22" ht="18" customHeight="1" x14ac:dyDescent="0.3">
      <c r="F203" s="94" t="s">
        <v>172</v>
      </c>
      <c r="G203" s="230" t="s">
        <v>192</v>
      </c>
      <c r="P203" s="231"/>
      <c r="Q203" s="232"/>
      <c r="R203" s="234"/>
    </row>
    <row r="204" spans="1:22" ht="18" customHeight="1" thickBot="1" x14ac:dyDescent="0.35">
      <c r="F204" s="94" t="s">
        <v>72</v>
      </c>
      <c r="G204" s="230" t="s">
        <v>193</v>
      </c>
      <c r="P204" s="103"/>
      <c r="Q204" s="232"/>
      <c r="R204" s="235"/>
    </row>
    <row r="205" spans="1:22" ht="18" customHeight="1" thickTop="1" x14ac:dyDescent="0.3">
      <c r="F205" s="94" t="s">
        <v>70</v>
      </c>
      <c r="G205" s="230" t="s">
        <v>194</v>
      </c>
    </row>
    <row r="206" spans="1:22" ht="18" customHeight="1" x14ac:dyDescent="0.3">
      <c r="F206" s="94" t="s">
        <v>185</v>
      </c>
      <c r="G206" s="94" t="s">
        <v>196</v>
      </c>
      <c r="H206" s="86" t="s">
        <v>265</v>
      </c>
    </row>
    <row r="207" spans="1:22" ht="18" customHeight="1" x14ac:dyDescent="0.3">
      <c r="F207" s="94" t="s">
        <v>120</v>
      </c>
      <c r="G207" s="94" t="s">
        <v>197</v>
      </c>
      <c r="H207" s="86" t="s">
        <v>265</v>
      </c>
    </row>
    <row r="208" spans="1:22" ht="18" customHeight="1" x14ac:dyDescent="0.3">
      <c r="F208" s="94" t="s">
        <v>186</v>
      </c>
      <c r="G208" s="230" t="s">
        <v>198</v>
      </c>
    </row>
    <row r="209" spans="6:18" ht="18" customHeight="1" x14ac:dyDescent="0.3">
      <c r="F209" s="94" t="s">
        <v>187</v>
      </c>
      <c r="G209" s="230" t="s">
        <v>199</v>
      </c>
    </row>
    <row r="210" spans="6:18" ht="18" customHeight="1" x14ac:dyDescent="0.3">
      <c r="F210" s="94" t="s">
        <v>80</v>
      </c>
      <c r="G210" s="230" t="s">
        <v>201</v>
      </c>
    </row>
    <row r="211" spans="6:18" ht="18" customHeight="1" x14ac:dyDescent="0.3">
      <c r="F211" s="94" t="s">
        <v>124</v>
      </c>
      <c r="G211" s="230" t="s">
        <v>202</v>
      </c>
    </row>
    <row r="212" spans="6:18" ht="18" customHeight="1" x14ac:dyDescent="0.3">
      <c r="F212" s="94" t="s">
        <v>189</v>
      </c>
      <c r="G212" s="230" t="s">
        <v>203</v>
      </c>
    </row>
    <row r="213" spans="6:18" ht="18" customHeight="1" x14ac:dyDescent="0.3">
      <c r="F213" s="94" t="s">
        <v>129</v>
      </c>
      <c r="G213" s="230" t="s">
        <v>155</v>
      </c>
    </row>
    <row r="214" spans="6:18" ht="18" customHeight="1" x14ac:dyDescent="0.3">
      <c r="F214" s="94" t="s">
        <v>129</v>
      </c>
      <c r="G214" s="230" t="s">
        <v>248</v>
      </c>
    </row>
    <row r="215" spans="6:18" ht="18" customHeight="1" x14ac:dyDescent="0.3">
      <c r="F215" s="94" t="s">
        <v>178</v>
      </c>
      <c r="G215" s="230" t="s">
        <v>260</v>
      </c>
    </row>
    <row r="221" spans="6:18" ht="18" customHeight="1" x14ac:dyDescent="0.3">
      <c r="R221" s="236"/>
    </row>
    <row r="222" spans="6:18" ht="18" customHeight="1" x14ac:dyDescent="0.3">
      <c r="R222" s="237"/>
    </row>
    <row r="223" spans="6:18" ht="18" customHeight="1" x14ac:dyDescent="0.3">
      <c r="R223" s="237"/>
    </row>
  </sheetData>
  <autoFilter ref="A8:W195" xr:uid="{3470903B-EC81-4F3B-94CB-2884B6D01B30}">
    <filterColumn colId="7" showButton="0"/>
    <filterColumn colId="10" showButton="0"/>
  </autoFilter>
  <mergeCells count="4">
    <mergeCell ref="A6:R6"/>
    <mergeCell ref="H8:I8"/>
    <mergeCell ref="K8:L8"/>
    <mergeCell ref="F199:G199"/>
  </mergeCells>
  <pageMargins left="0.2" right="0.2" top="0.75" bottom="0.75" header="0.3" footer="0.3"/>
  <pageSetup paperSize="9" scale="74" fitToHeight="0" orientation="landscape" r:id="rId1"/>
  <headerFooter>
    <oddFooter>Page &amp;P of &amp;N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D854-7D3A-4657-A490-80FEF0979EE6}">
  <sheetPr>
    <pageSetUpPr fitToPage="1"/>
  </sheetPr>
  <dimension ref="A1:AF94"/>
  <sheetViews>
    <sheetView topLeftCell="A86" zoomScaleNormal="100" workbookViewId="0">
      <selection activeCell="G97" sqref="G97"/>
    </sheetView>
  </sheetViews>
  <sheetFormatPr defaultRowHeight="18" customHeight="1" x14ac:dyDescent="0.3"/>
  <cols>
    <col min="1" max="1" width="4.5546875" customWidth="1"/>
    <col min="2" max="3" width="16.6640625" hidden="1" customWidth="1"/>
    <col min="4" max="4" width="13.33203125" style="12" customWidth="1"/>
    <col min="5" max="5" width="21.5546875" style="12" customWidth="1"/>
    <col min="6" max="6" width="18.33203125" style="44" customWidth="1"/>
    <col min="7" max="7" width="18.6640625" style="79" customWidth="1"/>
    <col min="8" max="8" width="7.6640625" style="86" hidden="1" customWidth="1"/>
    <col min="9" max="10" width="7.6640625" hidden="1" customWidth="1"/>
    <col min="11" max="11" width="7.6640625" style="86" customWidth="1"/>
    <col min="12" max="14" width="7.6640625" customWidth="1"/>
    <col min="15" max="15" width="7.88671875" style="86" hidden="1" customWidth="1"/>
    <col min="16" max="16" width="13.109375" style="82" hidden="1" customWidth="1"/>
    <col min="17" max="17" width="7.6640625" style="86" hidden="1" customWidth="1"/>
    <col min="18" max="18" width="19.6640625" customWidth="1"/>
    <col min="19" max="19" width="14" style="162" hidden="1" customWidth="1"/>
    <col min="20" max="20" width="12.44140625" hidden="1" customWidth="1"/>
    <col min="21" max="21" width="15.33203125" style="76" hidden="1" customWidth="1"/>
    <col min="22" max="22" width="9.44140625" style="149" bestFit="1" customWidth="1"/>
  </cols>
  <sheetData>
    <row r="1" spans="1:22" ht="18" customHeight="1" x14ac:dyDescent="0.35">
      <c r="A1" s="77" t="s">
        <v>53</v>
      </c>
      <c r="B1" s="77"/>
      <c r="C1" s="77"/>
      <c r="D1" s="147"/>
      <c r="E1" s="147"/>
      <c r="F1" s="78" t="s">
        <v>54</v>
      </c>
      <c r="H1" s="80"/>
      <c r="I1" s="80"/>
      <c r="J1" s="80"/>
      <c r="K1" s="80"/>
      <c r="L1" s="80"/>
      <c r="M1" s="80"/>
      <c r="N1" s="80"/>
      <c r="O1" s="81"/>
      <c r="Q1" s="81"/>
      <c r="S1" s="148"/>
    </row>
    <row r="2" spans="1:22" ht="18" customHeight="1" x14ac:dyDescent="0.35">
      <c r="A2" s="77" t="s">
        <v>55</v>
      </c>
      <c r="B2" s="77"/>
      <c r="C2" s="77"/>
      <c r="D2" s="147"/>
      <c r="E2" s="147"/>
      <c r="F2" s="78" t="s">
        <v>56</v>
      </c>
      <c r="H2" s="80"/>
      <c r="I2" s="80"/>
      <c r="J2" s="80"/>
      <c r="K2" s="80"/>
      <c r="L2" s="80"/>
      <c r="M2" s="80"/>
      <c r="N2" s="80"/>
      <c r="O2" s="81"/>
      <c r="Q2" s="81"/>
      <c r="S2" s="148"/>
    </row>
    <row r="3" spans="1:22" ht="18" customHeight="1" x14ac:dyDescent="0.35">
      <c r="A3" s="77" t="s">
        <v>142</v>
      </c>
      <c r="B3" s="77"/>
      <c r="C3" s="77"/>
      <c r="D3" s="147"/>
      <c r="E3" s="147"/>
      <c r="F3" s="83" t="s">
        <v>57</v>
      </c>
      <c r="H3" s="80"/>
      <c r="I3" s="80"/>
      <c r="J3" s="80"/>
      <c r="K3" s="80"/>
      <c r="L3" s="80"/>
      <c r="M3" s="80"/>
      <c r="N3" s="80"/>
      <c r="O3" s="81"/>
      <c r="Q3" s="81"/>
      <c r="S3" s="148"/>
    </row>
    <row r="4" spans="1:22" ht="18" customHeight="1" x14ac:dyDescent="0.35">
      <c r="A4" s="84"/>
      <c r="B4" s="84"/>
      <c r="C4" s="84"/>
      <c r="D4" s="150"/>
      <c r="E4" s="150"/>
      <c r="F4" s="151"/>
      <c r="G4" s="151"/>
      <c r="H4" s="80"/>
      <c r="I4" s="80"/>
      <c r="J4" s="80"/>
      <c r="K4" s="80"/>
      <c r="L4" s="80"/>
      <c r="M4" s="80"/>
      <c r="N4" s="80"/>
      <c r="O4" s="81"/>
      <c r="Q4" s="81"/>
      <c r="S4" s="148"/>
    </row>
    <row r="5" spans="1:22" ht="18" customHeight="1" x14ac:dyDescent="0.35">
      <c r="A5" s="84"/>
      <c r="B5" s="84"/>
      <c r="C5" s="84"/>
      <c r="D5" s="150"/>
      <c r="E5" s="150"/>
      <c r="F5" s="151"/>
      <c r="G5" s="151"/>
      <c r="H5" s="80"/>
      <c r="I5" s="80"/>
      <c r="J5" s="80"/>
      <c r="K5" s="80"/>
      <c r="L5" s="80"/>
      <c r="M5" s="80"/>
      <c r="N5" s="80"/>
      <c r="O5" s="81"/>
      <c r="Q5" s="81"/>
      <c r="S5" s="148"/>
    </row>
    <row r="6" spans="1:22" ht="18" customHeight="1" x14ac:dyDescent="0.4">
      <c r="A6" s="249" t="s">
        <v>143</v>
      </c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54"/>
      <c r="Q6" s="249"/>
      <c r="R6" s="249"/>
      <c r="S6" s="148"/>
      <c r="T6" s="77"/>
      <c r="U6" s="152"/>
    </row>
    <row r="7" spans="1:22" ht="18" customHeight="1" thickBot="1" x14ac:dyDescent="0.35">
      <c r="A7" s="45"/>
      <c r="B7" s="45"/>
      <c r="C7" s="45"/>
      <c r="F7" s="79"/>
      <c r="H7" s="87"/>
      <c r="I7" s="87"/>
      <c r="J7" s="87"/>
      <c r="K7" s="87"/>
      <c r="L7" s="87"/>
      <c r="M7" s="87"/>
      <c r="N7" s="87"/>
      <c r="O7" s="81"/>
      <c r="Q7" s="81"/>
      <c r="S7" s="148"/>
    </row>
    <row r="8" spans="1:22" ht="45" customHeight="1" thickBot="1" x14ac:dyDescent="0.35">
      <c r="A8" s="88" t="s">
        <v>36</v>
      </c>
      <c r="B8" s="88" t="s">
        <v>127</v>
      </c>
      <c r="C8" s="119" t="s">
        <v>144</v>
      </c>
      <c r="D8" s="88" t="s">
        <v>58</v>
      </c>
      <c r="E8" s="89" t="s">
        <v>59</v>
      </c>
      <c r="F8" s="88" t="s">
        <v>60</v>
      </c>
      <c r="G8" s="153" t="s">
        <v>145</v>
      </c>
      <c r="H8" s="255" t="s">
        <v>146</v>
      </c>
      <c r="I8" s="255"/>
      <c r="J8" s="154" t="s">
        <v>147</v>
      </c>
      <c r="K8" s="256" t="s">
        <v>148</v>
      </c>
      <c r="L8" s="256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90" t="s">
        <v>64</v>
      </c>
      <c r="S8" s="148"/>
      <c r="T8" s="91"/>
      <c r="U8" s="92" t="s">
        <v>65</v>
      </c>
      <c r="V8" s="93" t="s">
        <v>66</v>
      </c>
    </row>
    <row r="10" spans="1:22" ht="18" customHeight="1" x14ac:dyDescent="0.3">
      <c r="A10" s="94">
        <v>6</v>
      </c>
      <c r="B10" s="146" t="s">
        <v>154</v>
      </c>
      <c r="C10" s="163">
        <v>5</v>
      </c>
      <c r="D10" s="94" t="s">
        <v>129</v>
      </c>
      <c r="E10" s="94" t="s">
        <v>155</v>
      </c>
      <c r="F10" s="95" t="s">
        <v>131</v>
      </c>
      <c r="G10" s="95" t="s">
        <v>152</v>
      </c>
      <c r="H10" s="96"/>
      <c r="I10" s="96"/>
      <c r="J10" s="160"/>
      <c r="K10" s="96">
        <v>0.15</v>
      </c>
      <c r="L10" s="96">
        <v>0.15</v>
      </c>
      <c r="M10" s="160">
        <v>2.2499999999999999E-2</v>
      </c>
      <c r="N10" s="160"/>
      <c r="O10" s="97">
        <v>2</v>
      </c>
      <c r="P10" s="98">
        <v>50</v>
      </c>
      <c r="Q10" s="97">
        <v>1</v>
      </c>
      <c r="R10" s="161">
        <v>100</v>
      </c>
      <c r="S10" s="148" t="s">
        <v>156</v>
      </c>
      <c r="T10" s="164"/>
      <c r="U10" s="76" t="s">
        <v>157</v>
      </c>
      <c r="V10" s="149">
        <v>2</v>
      </c>
    </row>
    <row r="11" spans="1:22" ht="18" customHeight="1" x14ac:dyDescent="0.3">
      <c r="A11" s="94">
        <v>9</v>
      </c>
      <c r="B11" s="146" t="s">
        <v>154</v>
      </c>
      <c r="C11" s="163">
        <v>7</v>
      </c>
      <c r="D11" s="94" t="s">
        <v>129</v>
      </c>
      <c r="E11" s="94" t="s">
        <v>155</v>
      </c>
      <c r="F11" s="95" t="s">
        <v>131</v>
      </c>
      <c r="G11" s="95" t="s">
        <v>151</v>
      </c>
      <c r="H11" s="96"/>
      <c r="I11" s="96"/>
      <c r="J11" s="160"/>
      <c r="K11" s="96">
        <v>0.2</v>
      </c>
      <c r="L11" s="96">
        <v>0.2</v>
      </c>
      <c r="M11" s="160">
        <v>4.0000000000000008E-2</v>
      </c>
      <c r="N11" s="160">
        <v>2.9509375000000004E-2</v>
      </c>
      <c r="O11" s="97">
        <v>2</v>
      </c>
      <c r="P11" s="98">
        <v>50</v>
      </c>
      <c r="Q11" s="97">
        <v>1</v>
      </c>
      <c r="R11" s="161">
        <v>100</v>
      </c>
      <c r="S11" s="148" t="s">
        <v>153</v>
      </c>
      <c r="T11" s="164"/>
      <c r="U11" s="76" t="s">
        <v>157</v>
      </c>
      <c r="V11" s="149">
        <v>2</v>
      </c>
    </row>
    <row r="12" spans="1:22" ht="18" customHeight="1" x14ac:dyDescent="0.3">
      <c r="A12" s="94">
        <v>12</v>
      </c>
      <c r="B12" s="146" t="s">
        <v>154</v>
      </c>
      <c r="C12" s="163">
        <v>9</v>
      </c>
      <c r="D12" s="94" t="s">
        <v>129</v>
      </c>
      <c r="E12" s="94" t="s">
        <v>155</v>
      </c>
      <c r="F12" s="95" t="s">
        <v>158</v>
      </c>
      <c r="G12" s="95" t="s">
        <v>151</v>
      </c>
      <c r="H12" s="96"/>
      <c r="I12" s="96"/>
      <c r="J12" s="160"/>
      <c r="K12" s="96">
        <v>0.2</v>
      </c>
      <c r="L12" s="96">
        <v>0.2</v>
      </c>
      <c r="M12" s="160">
        <v>4.0000000000000008E-2</v>
      </c>
      <c r="N12" s="160">
        <v>2.9509375000000004E-2</v>
      </c>
      <c r="O12" s="97">
        <v>2</v>
      </c>
      <c r="P12" s="98">
        <v>50</v>
      </c>
      <c r="Q12" s="97">
        <v>1</v>
      </c>
      <c r="R12" s="161">
        <v>100</v>
      </c>
      <c r="S12" s="148" t="s">
        <v>153</v>
      </c>
      <c r="T12" s="164"/>
      <c r="U12" s="76" t="s">
        <v>157</v>
      </c>
      <c r="V12" s="149">
        <v>2</v>
      </c>
    </row>
    <row r="13" spans="1:22" ht="18" customHeight="1" x14ac:dyDescent="0.3">
      <c r="A13" s="94">
        <v>17</v>
      </c>
      <c r="B13" s="146" t="s">
        <v>154</v>
      </c>
      <c r="C13" s="163">
        <v>13</v>
      </c>
      <c r="D13" s="94" t="s">
        <v>129</v>
      </c>
      <c r="E13" s="94" t="s">
        <v>155</v>
      </c>
      <c r="F13" s="95" t="s">
        <v>158</v>
      </c>
      <c r="G13" s="95" t="s">
        <v>152</v>
      </c>
      <c r="H13" s="96"/>
      <c r="I13" s="96"/>
      <c r="J13" s="160"/>
      <c r="K13" s="96">
        <v>0.15</v>
      </c>
      <c r="L13" s="96">
        <v>0.17</v>
      </c>
      <c r="M13" s="160">
        <v>2.5500000000000002E-2</v>
      </c>
      <c r="N13" s="160"/>
      <c r="O13" s="97">
        <v>2</v>
      </c>
      <c r="P13" s="98">
        <v>50</v>
      </c>
      <c r="Q13" s="97">
        <v>1</v>
      </c>
      <c r="R13" s="161">
        <v>100</v>
      </c>
      <c r="S13" s="148" t="s">
        <v>156</v>
      </c>
      <c r="T13" s="164"/>
      <c r="U13" s="76" t="s">
        <v>157</v>
      </c>
      <c r="V13" s="149">
        <v>2</v>
      </c>
    </row>
    <row r="14" spans="1:22" ht="18" customHeight="1" x14ac:dyDescent="0.3">
      <c r="A14" s="94">
        <v>20</v>
      </c>
      <c r="B14" s="146" t="s">
        <v>154</v>
      </c>
      <c r="C14" s="163">
        <v>15</v>
      </c>
      <c r="D14" s="94" t="s">
        <v>129</v>
      </c>
      <c r="E14" s="94" t="s">
        <v>155</v>
      </c>
      <c r="F14" s="95" t="s">
        <v>158</v>
      </c>
      <c r="G14" s="95" t="s">
        <v>151</v>
      </c>
      <c r="H14" s="96"/>
      <c r="I14" s="96"/>
      <c r="J14" s="160"/>
      <c r="K14" s="96">
        <v>0.2</v>
      </c>
      <c r="L14" s="96">
        <v>0.25</v>
      </c>
      <c r="M14" s="160">
        <v>0.05</v>
      </c>
      <c r="N14" s="160">
        <v>3.9509374999999999E-2</v>
      </c>
      <c r="O14" s="97">
        <v>2</v>
      </c>
      <c r="P14" s="98">
        <v>50</v>
      </c>
      <c r="Q14" s="97">
        <v>1</v>
      </c>
      <c r="R14" s="161">
        <v>100</v>
      </c>
      <c r="S14" s="148" t="s">
        <v>153</v>
      </c>
      <c r="U14" s="76" t="s">
        <v>157</v>
      </c>
      <c r="V14" s="149">
        <v>2</v>
      </c>
    </row>
    <row r="15" spans="1:22" ht="18" customHeight="1" x14ac:dyDescent="0.3">
      <c r="A15" s="94">
        <v>29</v>
      </c>
      <c r="B15" s="146" t="s">
        <v>154</v>
      </c>
      <c r="C15" s="163">
        <v>22</v>
      </c>
      <c r="D15" s="94" t="s">
        <v>129</v>
      </c>
      <c r="E15" s="94" t="s">
        <v>155</v>
      </c>
      <c r="F15" s="95" t="s">
        <v>159</v>
      </c>
      <c r="G15" s="95" t="s">
        <v>152</v>
      </c>
      <c r="H15" s="96"/>
      <c r="I15" s="96"/>
      <c r="J15" s="160"/>
      <c r="K15" s="96">
        <v>0.15</v>
      </c>
      <c r="L15" s="96">
        <v>0.2</v>
      </c>
      <c r="M15" s="160">
        <v>0.03</v>
      </c>
      <c r="N15" s="160"/>
      <c r="O15" s="97">
        <v>2</v>
      </c>
      <c r="P15" s="98">
        <v>50</v>
      </c>
      <c r="Q15" s="97">
        <v>1</v>
      </c>
      <c r="R15" s="161">
        <v>100</v>
      </c>
      <c r="S15" s="148" t="s">
        <v>156</v>
      </c>
      <c r="T15" s="164"/>
      <c r="U15" s="76" t="s">
        <v>157</v>
      </c>
      <c r="V15" s="149">
        <v>2</v>
      </c>
    </row>
    <row r="16" spans="1:22" ht="18" customHeight="1" x14ac:dyDescent="0.3">
      <c r="A16" s="94">
        <v>21</v>
      </c>
      <c r="B16" s="146" t="s">
        <v>160</v>
      </c>
      <c r="C16" s="163">
        <v>17</v>
      </c>
      <c r="D16" s="94" t="s">
        <v>82</v>
      </c>
      <c r="E16" s="94" t="s">
        <v>161</v>
      </c>
      <c r="F16" s="95" t="s">
        <v>162</v>
      </c>
      <c r="G16" s="95" t="s">
        <v>150</v>
      </c>
      <c r="H16" s="96"/>
      <c r="I16" s="96"/>
      <c r="J16" s="160"/>
      <c r="K16" s="96">
        <v>0.1</v>
      </c>
      <c r="L16" s="96">
        <v>0.4</v>
      </c>
      <c r="M16" s="160">
        <v>4.0000000000000008E-2</v>
      </c>
      <c r="N16" s="160"/>
      <c r="O16" s="97">
        <v>2</v>
      </c>
      <c r="P16" s="98">
        <v>50</v>
      </c>
      <c r="Q16" s="97">
        <v>1</v>
      </c>
      <c r="R16" s="161">
        <v>100</v>
      </c>
      <c r="S16" s="148" t="s">
        <v>156</v>
      </c>
      <c r="T16" s="164"/>
      <c r="U16" s="76" t="s">
        <v>157</v>
      </c>
      <c r="V16" s="149">
        <v>2</v>
      </c>
    </row>
    <row r="17" spans="1:32" ht="18" customHeight="1" x14ac:dyDescent="0.3">
      <c r="A17" s="94">
        <v>23</v>
      </c>
      <c r="B17" s="146" t="s">
        <v>160</v>
      </c>
      <c r="C17" s="163">
        <v>18</v>
      </c>
      <c r="D17" s="94" t="s">
        <v>82</v>
      </c>
      <c r="E17" s="94" t="s">
        <v>161</v>
      </c>
      <c r="F17" s="95" t="s">
        <v>162</v>
      </c>
      <c r="G17" s="95" t="s">
        <v>151</v>
      </c>
      <c r="H17" s="96"/>
      <c r="I17" s="96"/>
      <c r="J17" s="160"/>
      <c r="K17" s="96">
        <v>0.25</v>
      </c>
      <c r="L17" s="96">
        <v>0.5</v>
      </c>
      <c r="M17" s="160">
        <v>0.125</v>
      </c>
      <c r="N17" s="160">
        <v>4.4999999999999984E-2</v>
      </c>
      <c r="O17" s="97">
        <v>2</v>
      </c>
      <c r="P17" s="98">
        <v>50</v>
      </c>
      <c r="Q17" s="97">
        <v>1</v>
      </c>
      <c r="R17" s="161">
        <v>100</v>
      </c>
      <c r="S17" s="148" t="s">
        <v>153</v>
      </c>
      <c r="T17" s="164"/>
      <c r="U17" s="76" t="s">
        <v>157</v>
      </c>
      <c r="V17" s="149">
        <v>2</v>
      </c>
    </row>
    <row r="18" spans="1:32" ht="18" customHeight="1" x14ac:dyDescent="0.3">
      <c r="A18" s="94">
        <v>16</v>
      </c>
      <c r="B18" s="146" t="s">
        <v>163</v>
      </c>
      <c r="C18" s="163">
        <v>37</v>
      </c>
      <c r="D18" s="94" t="s">
        <v>82</v>
      </c>
      <c r="E18" s="94" t="s">
        <v>161</v>
      </c>
      <c r="F18" s="95" t="s">
        <v>162</v>
      </c>
      <c r="G18" s="95" t="s">
        <v>150</v>
      </c>
      <c r="H18" s="96"/>
      <c r="I18" s="96"/>
      <c r="J18" s="160"/>
      <c r="K18" s="96">
        <v>0.09</v>
      </c>
      <c r="L18" s="96">
        <v>0.16</v>
      </c>
      <c r="M18" s="160">
        <v>1.44E-2</v>
      </c>
      <c r="N18" s="160"/>
      <c r="O18" s="97">
        <v>2</v>
      </c>
      <c r="P18" s="98">
        <v>50</v>
      </c>
      <c r="Q18" s="97">
        <v>1</v>
      </c>
      <c r="R18" s="161">
        <v>100</v>
      </c>
      <c r="S18" s="148" t="s">
        <v>156</v>
      </c>
      <c r="T18" s="164"/>
      <c r="U18" s="76" t="s">
        <v>157</v>
      </c>
      <c r="V18" s="149">
        <v>2</v>
      </c>
    </row>
    <row r="19" spans="1:32" ht="18" customHeight="1" x14ac:dyDescent="0.3">
      <c r="A19" s="94">
        <v>17</v>
      </c>
      <c r="B19" s="146" t="s">
        <v>163</v>
      </c>
      <c r="C19" s="163">
        <v>38</v>
      </c>
      <c r="D19" s="94" t="s">
        <v>82</v>
      </c>
      <c r="E19" s="94" t="s">
        <v>161</v>
      </c>
      <c r="F19" s="95" t="s">
        <v>162</v>
      </c>
      <c r="G19" s="95" t="s">
        <v>152</v>
      </c>
      <c r="H19" s="96"/>
      <c r="I19" s="96"/>
      <c r="J19" s="160"/>
      <c r="K19" s="96">
        <v>0.15</v>
      </c>
      <c r="L19" s="96">
        <v>0.15</v>
      </c>
      <c r="M19" s="160">
        <v>2.2499999999999999E-2</v>
      </c>
      <c r="N19" s="160"/>
      <c r="O19" s="97">
        <v>2</v>
      </c>
      <c r="P19" s="98">
        <v>50</v>
      </c>
      <c r="Q19" s="97">
        <v>1</v>
      </c>
      <c r="R19" s="161">
        <v>100</v>
      </c>
      <c r="S19" s="148" t="s">
        <v>156</v>
      </c>
      <c r="T19" s="164"/>
      <c r="U19" s="76" t="s">
        <v>157</v>
      </c>
      <c r="V19" s="149">
        <v>2</v>
      </c>
    </row>
    <row r="20" spans="1:32" ht="18" customHeight="1" thickBot="1" x14ac:dyDescent="0.35"/>
    <row r="21" spans="1:32" ht="18" customHeight="1" thickBot="1" x14ac:dyDescent="0.4">
      <c r="N21" s="100" t="s">
        <v>164</v>
      </c>
      <c r="P21" s="100"/>
      <c r="R21" s="101">
        <f>SUM(R9:R20)</f>
        <v>1000</v>
      </c>
      <c r="T21" s="165"/>
      <c r="U21" s="102"/>
      <c r="V21" s="166">
        <f>SUM(V9:V20)</f>
        <v>20</v>
      </c>
    </row>
    <row r="22" spans="1:32" ht="18" customHeight="1" thickTop="1" x14ac:dyDescent="0.3"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</row>
    <row r="25" spans="1:32" ht="18" customHeight="1" x14ac:dyDescent="0.3">
      <c r="A25" s="94">
        <v>4</v>
      </c>
      <c r="B25" s="146" t="s">
        <v>154</v>
      </c>
      <c r="C25" s="163">
        <v>3</v>
      </c>
      <c r="D25" s="94" t="s">
        <v>129</v>
      </c>
      <c r="E25" s="94" t="s">
        <v>155</v>
      </c>
      <c r="F25" s="95" t="s">
        <v>131</v>
      </c>
      <c r="G25" s="95" t="s">
        <v>151</v>
      </c>
      <c r="H25" s="96"/>
      <c r="I25" s="96"/>
      <c r="J25" s="160"/>
      <c r="K25" s="96">
        <v>0.3</v>
      </c>
      <c r="L25" s="96">
        <v>0.4</v>
      </c>
      <c r="M25" s="160">
        <v>0.12</v>
      </c>
      <c r="N25" s="160">
        <v>9.9509375000000011E-2</v>
      </c>
      <c r="O25" s="97">
        <v>2</v>
      </c>
      <c r="P25" s="98">
        <v>95</v>
      </c>
      <c r="Q25" s="97">
        <v>1</v>
      </c>
      <c r="R25" s="161">
        <v>190</v>
      </c>
      <c r="S25" s="148" t="s">
        <v>153</v>
      </c>
      <c r="T25" s="164"/>
      <c r="U25" s="76" t="s">
        <v>157</v>
      </c>
      <c r="V25" s="149">
        <v>2</v>
      </c>
    </row>
    <row r="26" spans="1:32" ht="18" customHeight="1" x14ac:dyDescent="0.3">
      <c r="A26" s="94">
        <v>16</v>
      </c>
      <c r="B26" s="146" t="s">
        <v>154</v>
      </c>
      <c r="C26" s="163">
        <v>12</v>
      </c>
      <c r="D26" s="94" t="s">
        <v>129</v>
      </c>
      <c r="E26" s="94" t="s">
        <v>155</v>
      </c>
      <c r="F26" s="95" t="s">
        <v>158</v>
      </c>
      <c r="G26" s="95" t="s">
        <v>151</v>
      </c>
      <c r="H26" s="96"/>
      <c r="I26" s="96"/>
      <c r="J26" s="160"/>
      <c r="K26" s="96">
        <v>0.3</v>
      </c>
      <c r="L26" s="96">
        <v>0.6</v>
      </c>
      <c r="M26" s="160">
        <v>0.18</v>
      </c>
      <c r="N26" s="160">
        <v>8.9509374999999988E-2</v>
      </c>
      <c r="O26" s="97">
        <v>2</v>
      </c>
      <c r="P26" s="98">
        <v>95</v>
      </c>
      <c r="Q26" s="97">
        <v>1</v>
      </c>
      <c r="R26" s="161">
        <v>190</v>
      </c>
      <c r="S26" s="148" t="s">
        <v>153</v>
      </c>
      <c r="T26" s="164"/>
      <c r="U26" s="76" t="s">
        <v>157</v>
      </c>
      <c r="V26" s="149">
        <v>2</v>
      </c>
    </row>
    <row r="27" spans="1:32" ht="18" customHeight="1" x14ac:dyDescent="0.3">
      <c r="A27" s="94">
        <v>24</v>
      </c>
      <c r="B27" s="146" t="s">
        <v>154</v>
      </c>
      <c r="C27" s="163">
        <v>18</v>
      </c>
      <c r="D27" s="94" t="s">
        <v>129</v>
      </c>
      <c r="E27" s="94" t="s">
        <v>155</v>
      </c>
      <c r="F27" s="95" t="s">
        <v>159</v>
      </c>
      <c r="G27" s="95" t="s">
        <v>151</v>
      </c>
      <c r="H27" s="96"/>
      <c r="I27" s="96"/>
      <c r="J27" s="160"/>
      <c r="K27" s="96">
        <v>0.3</v>
      </c>
      <c r="L27" s="96">
        <v>0.48</v>
      </c>
      <c r="M27" s="160">
        <v>0.14399999999999999</v>
      </c>
      <c r="N27" s="160">
        <v>6.3999999999999974E-2</v>
      </c>
      <c r="O27" s="97">
        <v>2</v>
      </c>
      <c r="P27" s="98">
        <v>95</v>
      </c>
      <c r="Q27" s="97">
        <v>1</v>
      </c>
      <c r="R27" s="161">
        <v>190</v>
      </c>
      <c r="S27" s="148" t="s">
        <v>153</v>
      </c>
      <c r="T27" s="164"/>
      <c r="U27" s="76" t="s">
        <v>157</v>
      </c>
      <c r="V27" s="149">
        <v>2</v>
      </c>
    </row>
    <row r="28" spans="1:32" ht="18" customHeight="1" x14ac:dyDescent="0.3">
      <c r="A28" s="94">
        <v>26</v>
      </c>
      <c r="B28" s="146" t="s">
        <v>154</v>
      </c>
      <c r="C28" s="163">
        <v>19</v>
      </c>
      <c r="D28" s="94" t="s">
        <v>129</v>
      </c>
      <c r="E28" s="94" t="s">
        <v>155</v>
      </c>
      <c r="F28" s="95" t="s">
        <v>159</v>
      </c>
      <c r="G28" s="95" t="s">
        <v>151</v>
      </c>
      <c r="H28" s="96"/>
      <c r="I28" s="96"/>
      <c r="J28" s="160"/>
      <c r="K28" s="96">
        <v>0.3</v>
      </c>
      <c r="L28" s="96">
        <v>0.48</v>
      </c>
      <c r="M28" s="160">
        <v>0.14399999999999999</v>
      </c>
      <c r="N28" s="160">
        <v>6.3999999999999974E-2</v>
      </c>
      <c r="O28" s="97">
        <v>2</v>
      </c>
      <c r="P28" s="98">
        <v>95</v>
      </c>
      <c r="Q28" s="97">
        <v>1</v>
      </c>
      <c r="R28" s="161">
        <v>190</v>
      </c>
      <c r="S28" s="148" t="s">
        <v>153</v>
      </c>
      <c r="U28" s="76" t="s">
        <v>157</v>
      </c>
      <c r="V28" s="149">
        <v>2</v>
      </c>
    </row>
    <row r="29" spans="1:32" ht="18" customHeight="1" x14ac:dyDescent="0.3">
      <c r="A29" s="94">
        <v>10</v>
      </c>
      <c r="B29" s="146" t="s">
        <v>160</v>
      </c>
      <c r="C29" s="163">
        <v>8</v>
      </c>
      <c r="D29" s="94" t="s">
        <v>82</v>
      </c>
      <c r="E29" s="94" t="s">
        <v>161</v>
      </c>
      <c r="F29" s="95" t="s">
        <v>162</v>
      </c>
      <c r="G29" s="95" t="s">
        <v>151</v>
      </c>
      <c r="H29" s="96"/>
      <c r="I29" s="96"/>
      <c r="J29" s="160"/>
      <c r="K29" s="96">
        <v>0.45</v>
      </c>
      <c r="L29" s="96">
        <v>0.45</v>
      </c>
      <c r="M29" s="160">
        <v>0.20250000000000001</v>
      </c>
      <c r="N29" s="160">
        <v>8.0000000000000029E-2</v>
      </c>
      <c r="O29" s="97">
        <v>2</v>
      </c>
      <c r="P29" s="98">
        <v>95</v>
      </c>
      <c r="Q29" s="97">
        <v>1</v>
      </c>
      <c r="R29" s="161">
        <v>190</v>
      </c>
      <c r="S29" s="148" t="s">
        <v>153</v>
      </c>
      <c r="T29" s="164"/>
      <c r="U29" s="76" t="s">
        <v>157</v>
      </c>
      <c r="V29" s="149">
        <v>2</v>
      </c>
    </row>
    <row r="30" spans="1:32" ht="18" customHeight="1" thickBot="1" x14ac:dyDescent="0.35"/>
    <row r="31" spans="1:32" ht="18" customHeight="1" thickBot="1" x14ac:dyDescent="0.4">
      <c r="N31" s="100" t="s">
        <v>165</v>
      </c>
      <c r="P31" s="100"/>
      <c r="R31" s="101">
        <f>SUM(R25:R30)</f>
        <v>950</v>
      </c>
      <c r="T31" s="165"/>
      <c r="U31" s="102"/>
      <c r="V31" s="166">
        <f>SUM(V25:V30)</f>
        <v>10</v>
      </c>
    </row>
    <row r="32" spans="1:32" ht="18" customHeight="1" thickTop="1" x14ac:dyDescent="0.3"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</row>
    <row r="36" spans="1:32" ht="18" customHeight="1" thickBot="1" x14ac:dyDescent="0.35"/>
    <row r="37" spans="1:32" ht="18" customHeight="1" thickBot="1" x14ac:dyDescent="0.4">
      <c r="N37" s="100" t="s">
        <v>167</v>
      </c>
      <c r="P37" s="100"/>
      <c r="R37" s="101">
        <f>SUM(R36:R36)</f>
        <v>0</v>
      </c>
      <c r="T37" s="165"/>
      <c r="U37" s="102"/>
      <c r="V37" s="166">
        <f>SUM(V36:V36)</f>
        <v>0</v>
      </c>
    </row>
    <row r="38" spans="1:32" ht="18" customHeight="1" thickTop="1" x14ac:dyDescent="0.3"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</row>
    <row r="44" spans="1:32" ht="18" customHeight="1" x14ac:dyDescent="0.3">
      <c r="A44" s="94">
        <v>32</v>
      </c>
      <c r="B44" s="146" t="s">
        <v>154</v>
      </c>
      <c r="C44" s="163">
        <v>24</v>
      </c>
      <c r="D44" s="94" t="s">
        <v>129</v>
      </c>
      <c r="E44" s="94" t="s">
        <v>155</v>
      </c>
      <c r="F44" s="95" t="s">
        <v>159</v>
      </c>
      <c r="G44" s="95" t="s">
        <v>151</v>
      </c>
      <c r="H44" s="96"/>
      <c r="I44" s="96"/>
      <c r="J44" s="160"/>
      <c r="K44" s="96">
        <v>0.2</v>
      </c>
      <c r="L44" s="96">
        <v>0.8</v>
      </c>
      <c r="M44" s="160">
        <v>0.16000000000000003</v>
      </c>
      <c r="N44" s="160">
        <v>0.15950937500000004</v>
      </c>
      <c r="O44" s="97">
        <v>2</v>
      </c>
      <c r="P44" s="98">
        <v>180</v>
      </c>
      <c r="Q44" s="97">
        <v>1</v>
      </c>
      <c r="R44" s="161">
        <v>360</v>
      </c>
      <c r="S44" s="148" t="s">
        <v>153</v>
      </c>
      <c r="T44" s="164"/>
      <c r="U44" s="76" t="s">
        <v>157</v>
      </c>
      <c r="V44" s="149">
        <v>2</v>
      </c>
    </row>
    <row r="45" spans="1:32" ht="18" customHeight="1" x14ac:dyDescent="0.3">
      <c r="A45" s="94">
        <v>20</v>
      </c>
      <c r="B45" s="146" t="s">
        <v>160</v>
      </c>
      <c r="C45" s="163">
        <v>16</v>
      </c>
      <c r="D45" s="94" t="s">
        <v>82</v>
      </c>
      <c r="E45" s="94" t="s">
        <v>161</v>
      </c>
      <c r="F45" s="95" t="s">
        <v>162</v>
      </c>
      <c r="G45" s="95" t="s">
        <v>151</v>
      </c>
      <c r="H45" s="96"/>
      <c r="I45" s="96"/>
      <c r="J45" s="160"/>
      <c r="K45" s="96">
        <v>0.35</v>
      </c>
      <c r="L45" s="96">
        <v>0.6</v>
      </c>
      <c r="M45" s="160">
        <v>0.21</v>
      </c>
      <c r="N45" s="160">
        <v>0.19009375000000001</v>
      </c>
      <c r="O45" s="97">
        <v>2</v>
      </c>
      <c r="P45" s="98">
        <v>180</v>
      </c>
      <c r="Q45" s="97">
        <v>1</v>
      </c>
      <c r="R45" s="161">
        <v>360</v>
      </c>
      <c r="S45" s="148" t="s">
        <v>153</v>
      </c>
      <c r="U45" s="76" t="s">
        <v>157</v>
      </c>
      <c r="V45" s="149">
        <v>2</v>
      </c>
    </row>
    <row r="46" spans="1:32" ht="18" customHeight="1" thickBot="1" x14ac:dyDescent="0.35"/>
    <row r="47" spans="1:32" ht="18" customHeight="1" thickBot="1" x14ac:dyDescent="0.4">
      <c r="N47" s="100" t="s">
        <v>168</v>
      </c>
      <c r="P47" s="100"/>
      <c r="R47" s="101">
        <f>SUM(R42:R46)</f>
        <v>720</v>
      </c>
      <c r="T47" s="165"/>
      <c r="U47" s="102"/>
      <c r="V47" s="166">
        <f>SUM(V42:V46)</f>
        <v>4</v>
      </c>
    </row>
    <row r="48" spans="1:32" ht="18" customHeight="1" thickTop="1" x14ac:dyDescent="0.3"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</row>
    <row r="52" spans="1:32" ht="18" customHeight="1" thickBot="1" x14ac:dyDescent="0.35"/>
    <row r="53" spans="1:32" ht="18" customHeight="1" thickBot="1" x14ac:dyDescent="0.4">
      <c r="N53" s="100" t="s">
        <v>169</v>
      </c>
      <c r="P53" s="100"/>
      <c r="R53" s="101">
        <f>SUM(R52:R52)</f>
        <v>0</v>
      </c>
      <c r="T53" s="165"/>
      <c r="U53" s="102"/>
      <c r="V53" s="166">
        <f>SUM(V52:V52)</f>
        <v>0</v>
      </c>
    </row>
    <row r="54" spans="1:32" ht="18" customHeight="1" thickTop="1" x14ac:dyDescent="0.3">
      <c r="W54" s="162"/>
      <c r="X54" s="162"/>
      <c r="Y54" s="162"/>
      <c r="Z54" s="162"/>
      <c r="AA54" s="162"/>
      <c r="AB54" s="162"/>
      <c r="AC54" s="162"/>
      <c r="AD54" s="162"/>
      <c r="AE54" s="162"/>
      <c r="AF54" s="162"/>
    </row>
    <row r="58" spans="1:32" ht="18" customHeight="1" x14ac:dyDescent="0.3">
      <c r="A58" s="94">
        <v>7</v>
      </c>
      <c r="B58" s="146" t="s">
        <v>171</v>
      </c>
      <c r="C58" s="163"/>
      <c r="D58" s="94" t="s">
        <v>172</v>
      </c>
      <c r="E58" s="94" t="s">
        <v>173</v>
      </c>
      <c r="F58" s="95" t="s">
        <v>166</v>
      </c>
      <c r="G58" s="95" t="s">
        <v>151</v>
      </c>
      <c r="H58" s="96"/>
      <c r="I58" s="96"/>
      <c r="J58" s="160"/>
      <c r="K58" s="96">
        <v>0.35</v>
      </c>
      <c r="L58" s="96">
        <v>1.65</v>
      </c>
      <c r="M58" s="160">
        <v>0.5774999999999999</v>
      </c>
      <c r="N58" s="160">
        <v>0.49952280999999987</v>
      </c>
      <c r="O58" s="97">
        <v>2</v>
      </c>
      <c r="P58" s="98">
        <v>310</v>
      </c>
      <c r="Q58" s="97">
        <v>1</v>
      </c>
      <c r="R58" s="161">
        <v>620</v>
      </c>
      <c r="S58" s="148" t="s">
        <v>174</v>
      </c>
      <c r="T58" s="164"/>
      <c r="U58" s="76" t="s">
        <v>67</v>
      </c>
      <c r="V58" s="149">
        <v>2</v>
      </c>
    </row>
    <row r="59" spans="1:32" ht="18" customHeight="1" x14ac:dyDescent="0.3">
      <c r="A59" s="94">
        <v>5</v>
      </c>
      <c r="B59" s="146" t="s">
        <v>175</v>
      </c>
      <c r="C59" s="163">
        <v>29</v>
      </c>
      <c r="D59" s="94" t="s">
        <v>129</v>
      </c>
      <c r="E59" s="94" t="s">
        <v>155</v>
      </c>
      <c r="F59" s="95" t="s">
        <v>159</v>
      </c>
      <c r="G59" s="95" t="s">
        <v>151</v>
      </c>
      <c r="H59" s="96"/>
      <c r="I59" s="96"/>
      <c r="J59" s="160"/>
      <c r="K59" s="96">
        <v>0.25</v>
      </c>
      <c r="L59" s="96">
        <v>1.5</v>
      </c>
      <c r="M59" s="160">
        <v>0.375</v>
      </c>
      <c r="N59" s="160">
        <v>0.36205624999999997</v>
      </c>
      <c r="O59" s="97">
        <v>2</v>
      </c>
      <c r="P59" s="98">
        <v>310</v>
      </c>
      <c r="Q59" s="97">
        <v>1</v>
      </c>
      <c r="R59" s="161">
        <v>620</v>
      </c>
      <c r="S59" s="148" t="s">
        <v>176</v>
      </c>
      <c r="T59" s="164"/>
      <c r="U59" s="76" t="s">
        <v>157</v>
      </c>
      <c r="V59" s="149">
        <v>2</v>
      </c>
    </row>
    <row r="60" spans="1:32" ht="18" customHeight="1" x14ac:dyDescent="0.3">
      <c r="A60" s="94">
        <v>4</v>
      </c>
      <c r="B60" s="146" t="s">
        <v>160</v>
      </c>
      <c r="C60" s="163">
        <v>3</v>
      </c>
      <c r="D60" s="94" t="s">
        <v>82</v>
      </c>
      <c r="E60" s="94" t="s">
        <v>161</v>
      </c>
      <c r="F60" s="95" t="s">
        <v>162</v>
      </c>
      <c r="G60" s="95" t="s">
        <v>151</v>
      </c>
      <c r="H60" s="96"/>
      <c r="I60" s="96"/>
      <c r="J60" s="160"/>
      <c r="K60" s="96">
        <v>0.6</v>
      </c>
      <c r="L60" s="96">
        <v>0.8</v>
      </c>
      <c r="M60" s="160">
        <v>0.48</v>
      </c>
      <c r="N60" s="160">
        <v>0.43999999999999995</v>
      </c>
      <c r="O60" s="97">
        <v>2</v>
      </c>
      <c r="P60" s="98">
        <v>310</v>
      </c>
      <c r="Q60" s="97">
        <v>1</v>
      </c>
      <c r="R60" s="161">
        <v>620</v>
      </c>
      <c r="S60" s="148" t="s">
        <v>153</v>
      </c>
      <c r="T60" s="164"/>
      <c r="U60" s="76" t="s">
        <v>157</v>
      </c>
      <c r="V60" s="149">
        <v>2</v>
      </c>
    </row>
    <row r="61" spans="1:32" ht="18" customHeight="1" x14ac:dyDescent="0.3">
      <c r="A61" s="94">
        <v>7</v>
      </c>
      <c r="B61" s="146" t="s">
        <v>177</v>
      </c>
      <c r="C61" s="163"/>
      <c r="D61" s="94" t="s">
        <v>178</v>
      </c>
      <c r="E61" s="94"/>
      <c r="F61" s="95" t="s">
        <v>166</v>
      </c>
      <c r="G61" s="95" t="s">
        <v>151</v>
      </c>
      <c r="H61" s="96"/>
      <c r="I61" s="96"/>
      <c r="J61" s="160"/>
      <c r="K61" s="96">
        <v>0.35</v>
      </c>
      <c r="L61" s="96">
        <v>1.65</v>
      </c>
      <c r="M61" s="160">
        <v>0.5774999999999999</v>
      </c>
      <c r="N61" s="160">
        <v>0.49952280999999987</v>
      </c>
      <c r="O61" s="97">
        <v>2</v>
      </c>
      <c r="P61" s="98">
        <v>310</v>
      </c>
      <c r="Q61" s="97">
        <v>1</v>
      </c>
      <c r="R61" s="161">
        <v>620</v>
      </c>
      <c r="S61" s="148" t="s">
        <v>174</v>
      </c>
      <c r="T61" s="164"/>
      <c r="U61" s="76" t="s">
        <v>67</v>
      </c>
      <c r="V61" s="149">
        <v>2</v>
      </c>
    </row>
    <row r="62" spans="1:32" ht="18" customHeight="1" thickBot="1" x14ac:dyDescent="0.35"/>
    <row r="63" spans="1:32" ht="18" customHeight="1" thickBot="1" x14ac:dyDescent="0.4">
      <c r="N63" s="100" t="s">
        <v>179</v>
      </c>
      <c r="P63" s="100"/>
      <c r="R63" s="101">
        <f>SUM(R58:R62)</f>
        <v>2480</v>
      </c>
      <c r="T63" s="165"/>
      <c r="U63" s="102"/>
      <c r="V63" s="166">
        <f>SUM(V58:V62)</f>
        <v>8</v>
      </c>
    </row>
    <row r="64" spans="1:32" ht="18" customHeight="1" thickTop="1" x14ac:dyDescent="0.3">
      <c r="W64" s="162"/>
      <c r="X64" s="162"/>
      <c r="Y64" s="162"/>
      <c r="Z64" s="162"/>
      <c r="AA64" s="162"/>
      <c r="AB64" s="162"/>
      <c r="AC64" s="162"/>
      <c r="AD64" s="162"/>
      <c r="AE64" s="162"/>
      <c r="AF64" s="162"/>
    </row>
    <row r="69" spans="1:32" ht="18" customHeight="1" thickBot="1" x14ac:dyDescent="0.35"/>
    <row r="70" spans="1:32" ht="18" customHeight="1" thickBot="1" x14ac:dyDescent="0.4">
      <c r="N70" s="100" t="s">
        <v>180</v>
      </c>
      <c r="P70" s="100"/>
      <c r="R70" s="101">
        <f>SUM(R68:R69)</f>
        <v>0</v>
      </c>
      <c r="T70" s="165"/>
      <c r="U70" s="102"/>
      <c r="V70" s="166">
        <f>SUM(V68:V69)</f>
        <v>0</v>
      </c>
    </row>
    <row r="71" spans="1:32" ht="18" customHeight="1" thickTop="1" x14ac:dyDescent="0.3">
      <c r="W71" s="162"/>
      <c r="X71" s="162"/>
      <c r="Y71" s="162"/>
      <c r="Z71" s="162"/>
      <c r="AA71" s="162"/>
      <c r="AB71" s="162"/>
      <c r="AC71" s="162"/>
      <c r="AD71" s="162"/>
      <c r="AE71" s="162"/>
      <c r="AF71" s="162"/>
    </row>
    <row r="77" spans="1:32" ht="18" customHeight="1" x14ac:dyDescent="0.3">
      <c r="A77" s="94">
        <f t="shared" ref="A77" si="0">A76+1</f>
        <v>1</v>
      </c>
      <c r="B77" s="146" t="s">
        <v>160</v>
      </c>
      <c r="C77" s="163">
        <v>13</v>
      </c>
      <c r="D77" s="94" t="s">
        <v>82</v>
      </c>
      <c r="E77" s="94" t="s">
        <v>161</v>
      </c>
      <c r="F77" s="95" t="s">
        <v>162</v>
      </c>
      <c r="G77" s="95" t="s">
        <v>151</v>
      </c>
      <c r="H77" s="96"/>
      <c r="I77" s="96"/>
      <c r="J77" s="160"/>
      <c r="K77" s="96">
        <v>0.55000000000000004</v>
      </c>
      <c r="L77" s="96">
        <v>1.5</v>
      </c>
      <c r="M77" s="160">
        <f t="shared" ref="M77" si="1">K77*L77</f>
        <v>0.82500000000000007</v>
      </c>
      <c r="N77" s="160">
        <v>0.78303750000000016</v>
      </c>
      <c r="O77" s="97">
        <v>2</v>
      </c>
      <c r="P77" s="98">
        <v>400</v>
      </c>
      <c r="Q77" s="97">
        <v>1</v>
      </c>
      <c r="R77" s="161">
        <f t="shared" ref="R77" si="2">O77*P77*Q77</f>
        <v>800</v>
      </c>
      <c r="S77" s="148" t="s">
        <v>153</v>
      </c>
      <c r="T77" s="164"/>
      <c r="U77" s="76" t="s">
        <v>157</v>
      </c>
      <c r="V77" s="149">
        <f t="shared" ref="V77" si="3">O77*Q77</f>
        <v>2</v>
      </c>
    </row>
    <row r="78" spans="1:32" ht="18" customHeight="1" thickBot="1" x14ac:dyDescent="0.35"/>
    <row r="79" spans="1:32" ht="18" customHeight="1" thickBot="1" x14ac:dyDescent="0.4">
      <c r="N79" s="100" t="s">
        <v>181</v>
      </c>
      <c r="P79" s="100"/>
      <c r="R79" s="101">
        <f>SUM(R75:R78)</f>
        <v>800</v>
      </c>
      <c r="T79" s="165"/>
      <c r="U79" s="102"/>
      <c r="V79" s="166">
        <f>SUM(V75:V78)</f>
        <v>2</v>
      </c>
    </row>
    <row r="80" spans="1:32" ht="18" customHeight="1" thickTop="1" x14ac:dyDescent="0.3">
      <c r="W80" s="162"/>
      <c r="X80" s="162"/>
      <c r="Y80" s="162"/>
      <c r="Z80" s="162"/>
      <c r="AA80" s="162"/>
      <c r="AB80" s="162"/>
      <c r="AC80" s="162"/>
      <c r="AD80" s="162"/>
      <c r="AE80" s="162"/>
      <c r="AF80" s="162"/>
    </row>
    <row r="86" spans="1:32" ht="18" customHeight="1" x14ac:dyDescent="0.3">
      <c r="A86" s="94">
        <f t="shared" ref="A86" si="4">A85+1</f>
        <v>1</v>
      </c>
      <c r="B86" s="146" t="s">
        <v>163</v>
      </c>
      <c r="C86" s="163">
        <v>29</v>
      </c>
      <c r="D86" s="94" t="s">
        <v>82</v>
      </c>
      <c r="E86" s="94" t="s">
        <v>161</v>
      </c>
      <c r="F86" s="95" t="s">
        <v>162</v>
      </c>
      <c r="G86" s="95" t="s">
        <v>151</v>
      </c>
      <c r="H86" s="96"/>
      <c r="I86" s="96"/>
      <c r="J86" s="160"/>
      <c r="K86" s="96">
        <v>0.85</v>
      </c>
      <c r="L86" s="96">
        <v>3.25</v>
      </c>
      <c r="M86" s="160">
        <f t="shared" ref="M86" si="5">K86*L86</f>
        <v>2.7624999999999997</v>
      </c>
      <c r="N86" s="160">
        <v>2.6958187500000004</v>
      </c>
      <c r="O86" s="97">
        <v>2</v>
      </c>
      <c r="P86" s="98">
        <v>450</v>
      </c>
      <c r="Q86" s="97">
        <v>1</v>
      </c>
      <c r="R86" s="161">
        <f>O86*P86*Q86*N86</f>
        <v>2426.2368750000005</v>
      </c>
      <c r="S86" s="148" t="s">
        <v>153</v>
      </c>
      <c r="U86" s="76" t="s">
        <v>157</v>
      </c>
      <c r="V86" s="149">
        <f>O86*Q86*N86</f>
        <v>5.3916375000000007</v>
      </c>
    </row>
    <row r="87" spans="1:32" ht="18" customHeight="1" thickBot="1" x14ac:dyDescent="0.35"/>
    <row r="88" spans="1:32" ht="18" customHeight="1" thickBot="1" x14ac:dyDescent="0.4">
      <c r="N88" s="100" t="s">
        <v>182</v>
      </c>
      <c r="P88" s="100"/>
      <c r="R88" s="101">
        <f>SUM(R84:R87)</f>
        <v>2426.2368750000005</v>
      </c>
      <c r="T88" s="165"/>
      <c r="U88" s="102"/>
      <c r="V88" s="166">
        <f>SUM(V84:V87)</f>
        <v>5.3916375000000007</v>
      </c>
    </row>
    <row r="89" spans="1:32" ht="18" customHeight="1" thickTop="1" x14ac:dyDescent="0.3">
      <c r="W89" s="162"/>
      <c r="X89" s="162"/>
      <c r="Y89" s="162"/>
      <c r="Z89" s="162"/>
      <c r="AA89" s="162"/>
      <c r="AB89" s="162"/>
      <c r="AC89" s="162"/>
      <c r="AD89" s="162"/>
      <c r="AE89" s="162"/>
      <c r="AF89" s="162"/>
    </row>
    <row r="92" spans="1:32" ht="18" customHeight="1" thickBot="1" x14ac:dyDescent="0.35"/>
    <row r="93" spans="1:32" ht="18" customHeight="1" thickBot="1" x14ac:dyDescent="0.4">
      <c r="L93" s="257"/>
      <c r="M93" s="257"/>
      <c r="P93" s="100" t="s">
        <v>85</v>
      </c>
      <c r="R93" s="101">
        <f>R88+R79+R70+R63+R53+R47+R37+R31+R21</f>
        <v>8376.2368750000005</v>
      </c>
      <c r="T93" s="165"/>
      <c r="U93" s="102" t="s">
        <v>86</v>
      </c>
      <c r="V93" s="166">
        <f>V88+V79+V70+V63+V53+V47+V37+V31+V21</f>
        <v>49.391637500000002</v>
      </c>
    </row>
    <row r="94" spans="1:32" ht="18" customHeight="1" thickTop="1" x14ac:dyDescent="0.3">
      <c r="W94" s="162"/>
      <c r="X94" s="162"/>
      <c r="Y94" s="162"/>
      <c r="Z94" s="162"/>
      <c r="AA94" s="162"/>
      <c r="AB94" s="162"/>
      <c r="AC94" s="162"/>
      <c r="AD94" s="162"/>
      <c r="AE94" s="162"/>
      <c r="AF94" s="162"/>
    </row>
  </sheetData>
  <autoFilter ref="A8:W93" xr:uid="{6539EDF6-FDCE-43FE-AF53-904B48A35BEC}">
    <filterColumn colId="7" showButton="0"/>
    <filterColumn colId="10" showButton="0"/>
  </autoFilter>
  <mergeCells count="4">
    <mergeCell ref="A6:R6"/>
    <mergeCell ref="H8:I8"/>
    <mergeCell ref="K8:L8"/>
    <mergeCell ref="L93:M93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561F-86AB-4FB6-83D6-1B2A54AD6A6E}">
  <sheetPr>
    <pageSetUpPr fitToPage="1"/>
  </sheetPr>
  <dimension ref="A1:X29"/>
  <sheetViews>
    <sheetView topLeftCell="A23" zoomScaleNormal="100" workbookViewId="0">
      <selection activeCell="K34" sqref="K34"/>
    </sheetView>
  </sheetViews>
  <sheetFormatPr defaultRowHeight="18" customHeight="1" x14ac:dyDescent="0.3"/>
  <cols>
    <col min="1" max="1" width="4.5546875" customWidth="1"/>
    <col min="2" max="3" width="16.88671875" hidden="1" customWidth="1"/>
    <col min="4" max="4" width="13.33203125" style="12" customWidth="1"/>
    <col min="5" max="5" width="21.5546875" style="12" customWidth="1"/>
    <col min="6" max="6" width="18.33203125" style="44" customWidth="1"/>
    <col min="7" max="7" width="18.6640625" style="79" customWidth="1"/>
    <col min="8" max="8" width="7.6640625" style="86" hidden="1" customWidth="1"/>
    <col min="9" max="10" width="7.6640625" hidden="1" customWidth="1"/>
    <col min="11" max="11" width="7.6640625" style="86" customWidth="1"/>
    <col min="12" max="14" width="7.6640625" customWidth="1"/>
    <col min="15" max="15" width="7.88671875" style="86" hidden="1" customWidth="1"/>
    <col min="16" max="16" width="13.109375" style="82" hidden="1" customWidth="1"/>
    <col min="17" max="17" width="7.6640625" style="86" hidden="1" customWidth="1"/>
    <col min="18" max="18" width="19.6640625" customWidth="1"/>
    <col min="19" max="19" width="14" style="162" hidden="1" customWidth="1"/>
    <col min="20" max="20" width="12.44140625" hidden="1" customWidth="1"/>
    <col min="21" max="21" width="15.33203125" style="76" hidden="1" customWidth="1"/>
    <col min="22" max="22" width="9.44140625" style="149" bestFit="1" customWidth="1"/>
  </cols>
  <sheetData>
    <row r="1" spans="1:22" ht="18" customHeight="1" x14ac:dyDescent="0.35">
      <c r="A1" s="77" t="s">
        <v>53</v>
      </c>
      <c r="B1" s="77"/>
      <c r="C1" s="77"/>
      <c r="D1" s="147"/>
      <c r="E1" s="147"/>
      <c r="F1" s="78" t="s">
        <v>54</v>
      </c>
      <c r="H1" s="80"/>
      <c r="I1" s="80"/>
      <c r="J1" s="80"/>
      <c r="K1" s="80"/>
      <c r="L1" s="80"/>
      <c r="M1" s="80"/>
      <c r="N1" s="80"/>
      <c r="O1" s="81"/>
      <c r="Q1" s="81"/>
      <c r="S1" s="148"/>
    </row>
    <row r="2" spans="1:22" ht="18" customHeight="1" x14ac:dyDescent="0.35">
      <c r="A2" s="77" t="s">
        <v>55</v>
      </c>
      <c r="B2" s="77"/>
      <c r="C2" s="77"/>
      <c r="D2" s="147"/>
      <c r="E2" s="147"/>
      <c r="F2" s="78" t="s">
        <v>56</v>
      </c>
      <c r="H2" s="80"/>
      <c r="I2" s="80"/>
      <c r="J2" s="80"/>
      <c r="K2" s="80"/>
      <c r="L2" s="80"/>
      <c r="M2" s="80"/>
      <c r="N2" s="80"/>
      <c r="O2" s="81"/>
      <c r="Q2" s="81"/>
      <c r="S2" s="148"/>
    </row>
    <row r="3" spans="1:22" ht="18" customHeight="1" x14ac:dyDescent="0.35">
      <c r="A3" s="77" t="s">
        <v>142</v>
      </c>
      <c r="B3" s="77"/>
      <c r="C3" s="77"/>
      <c r="D3" s="147"/>
      <c r="E3" s="147"/>
      <c r="F3" s="83" t="s">
        <v>57</v>
      </c>
      <c r="H3" s="80"/>
      <c r="I3" s="80"/>
      <c r="J3" s="80"/>
      <c r="K3" s="80"/>
      <c r="L3" s="80"/>
      <c r="M3" s="80"/>
      <c r="N3" s="80"/>
      <c r="O3" s="81"/>
      <c r="Q3" s="81"/>
      <c r="S3" s="148"/>
    </row>
    <row r="4" spans="1:22" ht="18" customHeight="1" x14ac:dyDescent="0.35">
      <c r="A4" s="84"/>
      <c r="B4" s="84"/>
      <c r="C4" s="84"/>
      <c r="D4" s="150"/>
      <c r="E4" s="150"/>
      <c r="F4" s="151"/>
      <c r="G4" s="151"/>
      <c r="H4" s="80"/>
      <c r="I4" s="80"/>
      <c r="J4" s="80"/>
      <c r="K4" s="80"/>
      <c r="L4" s="80"/>
      <c r="M4" s="80"/>
      <c r="N4" s="80"/>
      <c r="O4" s="81"/>
      <c r="Q4" s="81"/>
      <c r="S4" s="148"/>
    </row>
    <row r="5" spans="1:22" ht="18" customHeight="1" x14ac:dyDescent="0.35">
      <c r="A5" s="84"/>
      <c r="B5" s="84"/>
      <c r="C5" s="84"/>
      <c r="D5" s="150"/>
      <c r="E5" s="150"/>
      <c r="F5" s="151"/>
      <c r="G5" s="151"/>
      <c r="H5" s="80"/>
      <c r="I5" s="80"/>
      <c r="J5" s="80"/>
      <c r="K5" s="80"/>
      <c r="L5" s="80"/>
      <c r="M5" s="80"/>
      <c r="N5" s="80"/>
      <c r="O5" s="81"/>
      <c r="Q5" s="81"/>
      <c r="S5" s="148"/>
    </row>
    <row r="6" spans="1:22" ht="18" customHeight="1" x14ac:dyDescent="0.4">
      <c r="A6" s="249" t="s">
        <v>143</v>
      </c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54"/>
      <c r="Q6" s="249"/>
      <c r="R6" s="249"/>
      <c r="S6" s="148"/>
      <c r="T6" s="77"/>
      <c r="U6" s="152"/>
    </row>
    <row r="7" spans="1:22" ht="18" customHeight="1" thickBot="1" x14ac:dyDescent="0.35">
      <c r="A7" s="45"/>
      <c r="B7" s="45"/>
      <c r="C7" s="45"/>
      <c r="F7" s="79"/>
      <c r="H7" s="87"/>
      <c r="I7" s="87"/>
      <c r="J7" s="87"/>
      <c r="K7" s="87"/>
      <c r="L7" s="87"/>
      <c r="M7" s="87"/>
      <c r="N7" s="87"/>
      <c r="O7" s="81"/>
      <c r="Q7" s="81"/>
      <c r="S7" s="148"/>
    </row>
    <row r="8" spans="1:22" ht="45" customHeight="1" thickBot="1" x14ac:dyDescent="0.35">
      <c r="A8" s="88" t="s">
        <v>36</v>
      </c>
      <c r="B8" s="88" t="s">
        <v>127</v>
      </c>
      <c r="C8" s="119" t="s">
        <v>144</v>
      </c>
      <c r="D8" s="88" t="s">
        <v>58</v>
      </c>
      <c r="E8" s="89" t="s">
        <v>59</v>
      </c>
      <c r="F8" s="88" t="s">
        <v>60</v>
      </c>
      <c r="G8" s="153" t="s">
        <v>145</v>
      </c>
      <c r="H8" s="255" t="s">
        <v>146</v>
      </c>
      <c r="I8" s="255"/>
      <c r="J8" s="154" t="s">
        <v>147</v>
      </c>
      <c r="K8" s="256" t="s">
        <v>148</v>
      </c>
      <c r="L8" s="256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90" t="s">
        <v>64</v>
      </c>
      <c r="S8" s="148"/>
      <c r="T8" s="91"/>
      <c r="U8" s="92" t="s">
        <v>65</v>
      </c>
      <c r="V8" s="93" t="s">
        <v>66</v>
      </c>
    </row>
    <row r="12" spans="1:22" ht="18" customHeight="1" x14ac:dyDescent="0.3">
      <c r="A12" s="94">
        <v>6</v>
      </c>
      <c r="B12" s="146" t="s">
        <v>190</v>
      </c>
      <c r="C12" s="163">
        <v>5</v>
      </c>
      <c r="D12" s="94" t="s">
        <v>188</v>
      </c>
      <c r="E12" s="94" t="s">
        <v>191</v>
      </c>
      <c r="F12" s="95" t="s">
        <v>170</v>
      </c>
      <c r="G12" s="95" t="s">
        <v>183</v>
      </c>
      <c r="H12" s="96"/>
      <c r="I12" s="96"/>
      <c r="J12" s="160"/>
      <c r="K12" s="96">
        <v>0.35</v>
      </c>
      <c r="L12" s="96">
        <v>1.8</v>
      </c>
      <c r="M12" s="160">
        <v>0.63</v>
      </c>
      <c r="N12" s="160">
        <v>0.54749999999999999</v>
      </c>
      <c r="O12" s="97">
        <v>1</v>
      </c>
      <c r="P12" s="98">
        <v>680</v>
      </c>
      <c r="Q12" s="97">
        <v>1</v>
      </c>
      <c r="R12" s="161">
        <v>372.3</v>
      </c>
      <c r="S12" s="148" t="s">
        <v>184</v>
      </c>
      <c r="U12" s="76" t="s">
        <v>157</v>
      </c>
      <c r="V12" s="149">
        <v>0.54749999999999999</v>
      </c>
    </row>
    <row r="13" spans="1:22" ht="18" customHeight="1" x14ac:dyDescent="0.3">
      <c r="A13" s="94">
        <v>12</v>
      </c>
      <c r="B13" s="146" t="s">
        <v>190</v>
      </c>
      <c r="C13" s="163">
        <v>6</v>
      </c>
      <c r="D13" s="94" t="s">
        <v>172</v>
      </c>
      <c r="E13" s="94" t="s">
        <v>192</v>
      </c>
      <c r="F13" s="95" t="s">
        <v>170</v>
      </c>
      <c r="G13" s="95" t="s">
        <v>183</v>
      </c>
      <c r="H13" s="96"/>
      <c r="I13" s="96"/>
      <c r="J13" s="160"/>
      <c r="K13" s="96">
        <v>0.35</v>
      </c>
      <c r="L13" s="96">
        <v>1.8</v>
      </c>
      <c r="M13" s="160">
        <v>0.63</v>
      </c>
      <c r="N13" s="160">
        <v>0.54749999999999999</v>
      </c>
      <c r="O13" s="97">
        <v>1</v>
      </c>
      <c r="P13" s="98">
        <v>680</v>
      </c>
      <c r="Q13" s="97">
        <v>1</v>
      </c>
      <c r="R13" s="161">
        <v>372.3</v>
      </c>
      <c r="S13" s="148" t="s">
        <v>184</v>
      </c>
      <c r="U13" s="76" t="s">
        <v>157</v>
      </c>
      <c r="V13" s="149">
        <v>0.54749999999999999</v>
      </c>
    </row>
    <row r="14" spans="1:22" ht="18" customHeight="1" x14ac:dyDescent="0.3">
      <c r="A14" s="94">
        <v>18</v>
      </c>
      <c r="B14" s="146" t="s">
        <v>190</v>
      </c>
      <c r="C14" s="163">
        <v>7</v>
      </c>
      <c r="D14" s="94" t="s">
        <v>72</v>
      </c>
      <c r="E14" s="94" t="s">
        <v>193</v>
      </c>
      <c r="F14" s="95" t="s">
        <v>170</v>
      </c>
      <c r="G14" s="95" t="s">
        <v>183</v>
      </c>
      <c r="H14" s="96"/>
      <c r="I14" s="96"/>
      <c r="J14" s="160"/>
      <c r="K14" s="96">
        <v>0.35</v>
      </c>
      <c r="L14" s="96">
        <v>1.8</v>
      </c>
      <c r="M14" s="160">
        <v>0.63</v>
      </c>
      <c r="N14" s="160">
        <v>0.54749999999999999</v>
      </c>
      <c r="O14" s="97">
        <v>1</v>
      </c>
      <c r="P14" s="98">
        <v>680</v>
      </c>
      <c r="Q14" s="97">
        <v>1</v>
      </c>
      <c r="R14" s="161">
        <v>372.3</v>
      </c>
      <c r="S14" s="148" t="s">
        <v>184</v>
      </c>
      <c r="U14" s="76" t="s">
        <v>157</v>
      </c>
      <c r="V14" s="149">
        <v>0.54749999999999999</v>
      </c>
    </row>
    <row r="15" spans="1:22" ht="18" customHeight="1" x14ac:dyDescent="0.3">
      <c r="A15" s="94">
        <v>24</v>
      </c>
      <c r="B15" s="146" t="s">
        <v>190</v>
      </c>
      <c r="C15" s="163">
        <v>8</v>
      </c>
      <c r="D15" s="94" t="s">
        <v>70</v>
      </c>
      <c r="E15" s="94" t="s">
        <v>194</v>
      </c>
      <c r="F15" s="95" t="s">
        <v>170</v>
      </c>
      <c r="G15" s="95" t="s">
        <v>183</v>
      </c>
      <c r="H15" s="96"/>
      <c r="I15" s="96"/>
      <c r="J15" s="160"/>
      <c r="K15" s="96">
        <v>0.35</v>
      </c>
      <c r="L15" s="96">
        <v>1.8</v>
      </c>
      <c r="M15" s="160">
        <v>0.63</v>
      </c>
      <c r="N15" s="160">
        <v>0.54749999999999999</v>
      </c>
      <c r="O15" s="97">
        <v>1</v>
      </c>
      <c r="P15" s="98">
        <v>680</v>
      </c>
      <c r="Q15" s="97">
        <v>1</v>
      </c>
      <c r="R15" s="161">
        <v>372.3</v>
      </c>
      <c r="S15" s="148" t="s">
        <v>184</v>
      </c>
      <c r="U15" s="76" t="s">
        <v>157</v>
      </c>
      <c r="V15" s="149">
        <v>0.54749999999999999</v>
      </c>
    </row>
    <row r="16" spans="1:22" ht="18" customHeight="1" x14ac:dyDescent="0.3">
      <c r="A16" s="94">
        <v>6</v>
      </c>
      <c r="B16" s="146" t="s">
        <v>195</v>
      </c>
      <c r="C16" s="163">
        <v>1</v>
      </c>
      <c r="D16" s="94" t="s">
        <v>185</v>
      </c>
      <c r="E16" s="94" t="s">
        <v>196</v>
      </c>
      <c r="F16" s="95" t="s">
        <v>170</v>
      </c>
      <c r="G16" s="95" t="s">
        <v>183</v>
      </c>
      <c r="H16" s="96"/>
      <c r="I16" s="96"/>
      <c r="J16" s="160"/>
      <c r="K16" s="96">
        <v>0.35</v>
      </c>
      <c r="L16" s="96">
        <v>1.8</v>
      </c>
      <c r="M16" s="160">
        <v>0.63</v>
      </c>
      <c r="N16" s="160">
        <v>0.54749999999999999</v>
      </c>
      <c r="O16" s="97">
        <v>1</v>
      </c>
      <c r="P16" s="98">
        <v>680</v>
      </c>
      <c r="Q16" s="97">
        <v>1</v>
      </c>
      <c r="R16" s="161">
        <v>372.3</v>
      </c>
      <c r="S16" s="148" t="s">
        <v>184</v>
      </c>
      <c r="U16" s="76" t="s">
        <v>157</v>
      </c>
      <c r="V16" s="149">
        <v>0.54749999999999999</v>
      </c>
    </row>
    <row r="17" spans="1:24" ht="18" customHeight="1" x14ac:dyDescent="0.3">
      <c r="A17" s="94">
        <v>12</v>
      </c>
      <c r="B17" s="146" t="s">
        <v>195</v>
      </c>
      <c r="C17" s="163">
        <v>2</v>
      </c>
      <c r="D17" s="94" t="s">
        <v>120</v>
      </c>
      <c r="E17" s="94" t="s">
        <v>197</v>
      </c>
      <c r="F17" s="95" t="s">
        <v>170</v>
      </c>
      <c r="G17" s="95" t="s">
        <v>183</v>
      </c>
      <c r="H17" s="96"/>
      <c r="I17" s="96"/>
      <c r="J17" s="160"/>
      <c r="K17" s="96">
        <v>0.35</v>
      </c>
      <c r="L17" s="96">
        <v>1.8</v>
      </c>
      <c r="M17" s="160">
        <v>0.63</v>
      </c>
      <c r="N17" s="160">
        <v>0.54749999999999999</v>
      </c>
      <c r="O17" s="97">
        <v>1</v>
      </c>
      <c r="P17" s="98">
        <v>680</v>
      </c>
      <c r="Q17" s="97">
        <v>1</v>
      </c>
      <c r="R17" s="161">
        <v>372.3</v>
      </c>
      <c r="S17" s="148" t="s">
        <v>184</v>
      </c>
      <c r="U17" s="76" t="s">
        <v>157</v>
      </c>
      <c r="V17" s="149">
        <v>0.54749999999999999</v>
      </c>
    </row>
    <row r="18" spans="1:24" ht="18" customHeight="1" x14ac:dyDescent="0.3">
      <c r="A18" s="94">
        <v>18</v>
      </c>
      <c r="B18" s="146" t="s">
        <v>195</v>
      </c>
      <c r="C18" s="163">
        <v>3</v>
      </c>
      <c r="D18" s="94" t="s">
        <v>186</v>
      </c>
      <c r="E18" s="94" t="s">
        <v>198</v>
      </c>
      <c r="F18" s="95" t="s">
        <v>170</v>
      </c>
      <c r="G18" s="95" t="s">
        <v>183</v>
      </c>
      <c r="H18" s="96"/>
      <c r="I18" s="96"/>
      <c r="J18" s="160"/>
      <c r="K18" s="96">
        <v>0.35</v>
      </c>
      <c r="L18" s="96">
        <v>1.8</v>
      </c>
      <c r="M18" s="160">
        <v>0.63</v>
      </c>
      <c r="N18" s="160">
        <v>0.54749999999999999</v>
      </c>
      <c r="O18" s="97">
        <v>1</v>
      </c>
      <c r="P18" s="98">
        <v>680</v>
      </c>
      <c r="Q18" s="97">
        <v>1</v>
      </c>
      <c r="R18" s="161">
        <v>372.3</v>
      </c>
      <c r="S18" s="148" t="s">
        <v>184</v>
      </c>
      <c r="U18" s="76" t="s">
        <v>157</v>
      </c>
      <c r="V18" s="149">
        <v>0.54749999999999999</v>
      </c>
    </row>
    <row r="19" spans="1:24" ht="18" customHeight="1" x14ac:dyDescent="0.3">
      <c r="A19" s="94">
        <v>24</v>
      </c>
      <c r="B19" s="146" t="s">
        <v>195</v>
      </c>
      <c r="C19" s="163">
        <v>4</v>
      </c>
      <c r="D19" s="94" t="s">
        <v>187</v>
      </c>
      <c r="E19" s="94" t="s">
        <v>199</v>
      </c>
      <c r="F19" s="95" t="s">
        <v>170</v>
      </c>
      <c r="G19" s="95" t="s">
        <v>183</v>
      </c>
      <c r="H19" s="96"/>
      <c r="I19" s="96"/>
      <c r="J19" s="160"/>
      <c r="K19" s="96">
        <v>0.35</v>
      </c>
      <c r="L19" s="96">
        <v>1.8</v>
      </c>
      <c r="M19" s="160">
        <v>0.63</v>
      </c>
      <c r="N19" s="160">
        <v>0.54749999999999999</v>
      </c>
      <c r="O19" s="97">
        <v>1</v>
      </c>
      <c r="P19" s="98">
        <v>680</v>
      </c>
      <c r="Q19" s="97">
        <v>1</v>
      </c>
      <c r="R19" s="161">
        <v>372.3</v>
      </c>
      <c r="S19" s="148" t="s">
        <v>184</v>
      </c>
      <c r="U19" s="76" t="s">
        <v>157</v>
      </c>
      <c r="V19" s="149">
        <v>0.54749999999999999</v>
      </c>
    </row>
    <row r="20" spans="1:24" ht="18" customHeight="1" x14ac:dyDescent="0.3">
      <c r="A20" s="94">
        <v>6</v>
      </c>
      <c r="B20" s="146" t="s">
        <v>200</v>
      </c>
      <c r="C20" s="163">
        <v>9</v>
      </c>
      <c r="D20" s="94" t="s">
        <v>80</v>
      </c>
      <c r="E20" s="94" t="s">
        <v>201</v>
      </c>
      <c r="F20" s="95" t="s">
        <v>170</v>
      </c>
      <c r="G20" s="95" t="s">
        <v>183</v>
      </c>
      <c r="H20" s="96"/>
      <c r="I20" s="96"/>
      <c r="J20" s="160"/>
      <c r="K20" s="96">
        <v>0.35</v>
      </c>
      <c r="L20" s="96">
        <v>1.8</v>
      </c>
      <c r="M20" s="160">
        <v>0.63</v>
      </c>
      <c r="N20" s="160">
        <v>0.54749999999999999</v>
      </c>
      <c r="O20" s="97">
        <v>1</v>
      </c>
      <c r="P20" s="98">
        <v>680</v>
      </c>
      <c r="Q20" s="97">
        <v>1</v>
      </c>
      <c r="R20" s="161">
        <v>372.3</v>
      </c>
      <c r="S20" s="148" t="s">
        <v>184</v>
      </c>
      <c r="U20" s="76" t="s">
        <v>157</v>
      </c>
      <c r="V20" s="149">
        <v>0.54749999999999999</v>
      </c>
    </row>
    <row r="21" spans="1:24" ht="18" customHeight="1" x14ac:dyDescent="0.3">
      <c r="A21" s="94">
        <v>12</v>
      </c>
      <c r="B21" s="146" t="s">
        <v>200</v>
      </c>
      <c r="C21" s="163">
        <v>10</v>
      </c>
      <c r="D21" s="94" t="s">
        <v>124</v>
      </c>
      <c r="E21" s="94" t="s">
        <v>202</v>
      </c>
      <c r="F21" s="95" t="s">
        <v>170</v>
      </c>
      <c r="G21" s="95" t="s">
        <v>183</v>
      </c>
      <c r="H21" s="96"/>
      <c r="I21" s="96"/>
      <c r="J21" s="160"/>
      <c r="K21" s="96">
        <v>0.35</v>
      </c>
      <c r="L21" s="96">
        <v>1.8</v>
      </c>
      <c r="M21" s="160">
        <v>0.63</v>
      </c>
      <c r="N21" s="160">
        <v>0.54749999999999999</v>
      </c>
      <c r="O21" s="97">
        <v>1</v>
      </c>
      <c r="P21" s="98">
        <v>680</v>
      </c>
      <c r="Q21" s="97">
        <v>1</v>
      </c>
      <c r="R21" s="161">
        <v>372.3</v>
      </c>
      <c r="S21" s="148" t="s">
        <v>184</v>
      </c>
      <c r="U21" s="76" t="s">
        <v>157</v>
      </c>
      <c r="V21" s="149">
        <v>0.54749999999999999</v>
      </c>
    </row>
    <row r="22" spans="1:24" ht="18" customHeight="1" x14ac:dyDescent="0.3">
      <c r="A22" s="94">
        <v>18</v>
      </c>
      <c r="B22" s="146" t="s">
        <v>200</v>
      </c>
      <c r="C22" s="163">
        <v>11</v>
      </c>
      <c r="D22" s="94" t="s">
        <v>189</v>
      </c>
      <c r="E22" s="94" t="s">
        <v>203</v>
      </c>
      <c r="F22" s="95" t="s">
        <v>170</v>
      </c>
      <c r="G22" s="95" t="s">
        <v>183</v>
      </c>
      <c r="H22" s="96"/>
      <c r="I22" s="96"/>
      <c r="J22" s="160"/>
      <c r="K22" s="96">
        <v>0.35</v>
      </c>
      <c r="L22" s="96">
        <v>1.8</v>
      </c>
      <c r="M22" s="160">
        <v>0.63</v>
      </c>
      <c r="N22" s="160">
        <v>0.54749999999999999</v>
      </c>
      <c r="O22" s="97">
        <v>1</v>
      </c>
      <c r="P22" s="98">
        <v>680</v>
      </c>
      <c r="Q22" s="97">
        <v>1</v>
      </c>
      <c r="R22" s="161">
        <v>372.3</v>
      </c>
      <c r="S22" s="148" t="s">
        <v>184</v>
      </c>
      <c r="U22" s="76" t="s">
        <v>157</v>
      </c>
      <c r="V22" s="149">
        <v>0.54749999999999999</v>
      </c>
    </row>
    <row r="23" spans="1:24" ht="18" customHeight="1" x14ac:dyDescent="0.3">
      <c r="A23" s="94">
        <v>24</v>
      </c>
      <c r="B23" s="146" t="s">
        <v>200</v>
      </c>
      <c r="C23" s="163">
        <v>12</v>
      </c>
      <c r="D23" s="94" t="s">
        <v>129</v>
      </c>
      <c r="E23" s="94" t="s">
        <v>155</v>
      </c>
      <c r="F23" s="95" t="s">
        <v>170</v>
      </c>
      <c r="G23" s="95" t="s">
        <v>183</v>
      </c>
      <c r="H23" s="96"/>
      <c r="I23" s="96"/>
      <c r="J23" s="160"/>
      <c r="K23" s="96">
        <v>0.35</v>
      </c>
      <c r="L23" s="96">
        <v>1.8</v>
      </c>
      <c r="M23" s="160">
        <v>0.63</v>
      </c>
      <c r="N23" s="160">
        <v>0.54749999999999999</v>
      </c>
      <c r="O23" s="97">
        <v>1</v>
      </c>
      <c r="P23" s="98">
        <v>680</v>
      </c>
      <c r="Q23" s="97">
        <v>1</v>
      </c>
      <c r="R23" s="161">
        <v>372.3</v>
      </c>
      <c r="S23" s="148" t="s">
        <v>184</v>
      </c>
      <c r="U23" s="76" t="s">
        <v>157</v>
      </c>
      <c r="V23" s="149">
        <v>0.54749999999999999</v>
      </c>
    </row>
    <row r="24" spans="1:24" ht="18" customHeight="1" x14ac:dyDescent="0.3">
      <c r="W24" s="162"/>
      <c r="X24" s="162"/>
    </row>
    <row r="27" spans="1:24" ht="18" customHeight="1" thickBot="1" x14ac:dyDescent="0.35"/>
    <row r="28" spans="1:24" ht="18" customHeight="1" thickBot="1" x14ac:dyDescent="0.4">
      <c r="L28" s="257"/>
      <c r="M28" s="257"/>
      <c r="P28" s="100" t="s">
        <v>85</v>
      </c>
      <c r="R28" s="101">
        <f>SUM(R8:R27)</f>
        <v>4467.6000000000013</v>
      </c>
      <c r="T28" s="165"/>
      <c r="U28" s="102" t="s">
        <v>86</v>
      </c>
      <c r="V28" s="166">
        <f>SUM(V8:V27)</f>
        <v>6.5700000000000012</v>
      </c>
    </row>
    <row r="29" spans="1:24" ht="18" customHeight="1" thickTop="1" x14ac:dyDescent="0.3">
      <c r="W29" s="162"/>
      <c r="X29" s="162"/>
    </row>
  </sheetData>
  <autoFilter ref="A8:W28" xr:uid="{6539EDF6-FDCE-43FE-AF53-904B48A35BEC}">
    <filterColumn colId="7" showButton="0"/>
    <filterColumn colId="10" showButton="0"/>
  </autoFilter>
  <mergeCells count="4">
    <mergeCell ref="A6:R6"/>
    <mergeCell ref="H8:I8"/>
    <mergeCell ref="K8:L8"/>
    <mergeCell ref="L28:M2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E2B27B-B6BD-4673-9C3E-B51EF626CC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C3D65-005D-4737-8C9D-F41B996DD8C0}">
  <ds:schemaRefs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1ADA4BDB-439E-417A-8882-C01835309B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IPC-6</vt:lpstr>
      <vt:lpstr>Contract</vt:lpstr>
      <vt:lpstr>Joints</vt:lpstr>
      <vt:lpstr>Joints 20mm</vt:lpstr>
      <vt:lpstr>Joints 30mm</vt:lpstr>
      <vt:lpstr>MEP (Civil opening)</vt:lpstr>
      <vt:lpstr>civil opening</vt:lpstr>
      <vt:lpstr>civil opening (FR 230)</vt:lpstr>
      <vt:lpstr>'civil opening'!Print_Area</vt:lpstr>
      <vt:lpstr>'civil opening (FR 230)'!Print_Area</vt:lpstr>
      <vt:lpstr>Contract!Print_Area</vt:lpstr>
      <vt:lpstr>'IPC-6'!Print_Area</vt:lpstr>
      <vt:lpstr>Joints!Print_Area</vt:lpstr>
      <vt:lpstr>'Joints 20mm'!Print_Area</vt:lpstr>
      <vt:lpstr>'Joints 30mm'!Print_Area</vt:lpstr>
      <vt:lpstr>'MEP (Civil opening)'!Print_Area</vt:lpstr>
      <vt:lpstr>'civil opening'!Print_Titles</vt:lpstr>
      <vt:lpstr>'civil opening (FR 230)'!Print_Titles</vt:lpstr>
      <vt:lpstr>Joints!Print_Titles</vt:lpstr>
      <vt:lpstr>'Joints 20mm'!Print_Titles</vt:lpstr>
      <vt:lpstr>'Joints 30mm'!Print_Titles</vt:lpstr>
      <vt:lpstr>'MEP (Civil opening)'!Print_Titles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Nazeer Ahamed</dc:creator>
  <cp:lastModifiedBy>Himal Kosala</cp:lastModifiedBy>
  <cp:lastPrinted>2022-09-29T10:25:18Z</cp:lastPrinted>
  <dcterms:created xsi:type="dcterms:W3CDTF">2015-06-05T18:17:20Z</dcterms:created>
  <dcterms:modified xsi:type="dcterms:W3CDTF">2022-10-12T13:29:22Z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{364C3D65-005D-4737-8C9D-F41B996DD8C0}</vt:lpwstr>
  </property>
</Properties>
</file>