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Dorchester Hotel &amp; Residence\"/>
    </mc:Choice>
  </mc:AlternateContent>
  <xr:revisionPtr revIDLastSave="0" documentId="13_ncr:1_{A605D6E6-267D-4C5E-90C2-09718E405D1E}" xr6:coauthVersionLast="47" xr6:coauthVersionMax="47" xr10:uidLastSave="{00000000-0000-0000-0000-000000000000}"/>
  <bookViews>
    <workbookView xWindow="-110" yWindow="-110" windowWidth="25820" windowHeight="13900" xr2:uid="{6249A7CF-9992-4040-B1A0-704808B431B4}"/>
  </bookViews>
  <sheets>
    <sheet name="Summary" sheetId="1" r:id="rId1"/>
  </sheets>
  <definedNames>
    <definedName name="_xlnm.Print_Area" localSheetId="0">Summary!$A$1:$I$122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" i="1" l="1"/>
  <c r="G112" i="1"/>
  <c r="H112" i="1"/>
  <c r="I112" i="1"/>
  <c r="K4" i="1"/>
  <c r="K5" i="1"/>
  <c r="K6" i="1"/>
  <c r="K10" i="1"/>
  <c r="K11" i="1"/>
  <c r="K14" i="1"/>
  <c r="K114" i="1"/>
  <c r="K115" i="1"/>
  <c r="K118" i="1"/>
  <c r="K119" i="1"/>
  <c r="K120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" i="1"/>
  <c r="I120" i="1"/>
  <c r="H120" i="1"/>
  <c r="G120" i="1"/>
  <c r="I119" i="1"/>
  <c r="H119" i="1"/>
  <c r="G119" i="1"/>
  <c r="I118" i="1"/>
  <c r="H118" i="1"/>
  <c r="G118" i="1"/>
  <c r="I115" i="1"/>
  <c r="H115" i="1"/>
  <c r="G115" i="1"/>
  <c r="I114" i="1"/>
  <c r="H114" i="1"/>
  <c r="G114" i="1"/>
  <c r="G14" i="1"/>
  <c r="H14" i="1"/>
  <c r="I14" i="1"/>
  <c r="C122" i="1"/>
  <c r="C125" i="1" s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I95" i="1"/>
  <c r="H95" i="1"/>
  <c r="G95" i="1"/>
  <c r="G91" i="1"/>
  <c r="H91" i="1"/>
  <c r="I91" i="1"/>
  <c r="G92" i="1"/>
  <c r="H92" i="1"/>
  <c r="I92" i="1"/>
  <c r="G93" i="1"/>
  <c r="H93" i="1"/>
  <c r="I93" i="1"/>
  <c r="G94" i="1"/>
  <c r="H94" i="1"/>
  <c r="I94" i="1"/>
  <c r="I90" i="1"/>
  <c r="H90" i="1"/>
  <c r="G90" i="1"/>
  <c r="G89" i="1"/>
  <c r="H89" i="1"/>
  <c r="I89" i="1"/>
  <c r="G88" i="1"/>
  <c r="H88" i="1"/>
  <c r="I88" i="1"/>
  <c r="I87" i="1"/>
  <c r="H87" i="1"/>
  <c r="G87" i="1"/>
  <c r="G85" i="1"/>
  <c r="H85" i="1"/>
  <c r="I85" i="1"/>
  <c r="G86" i="1"/>
  <c r="H86" i="1"/>
  <c r="I86" i="1"/>
  <c r="I84" i="1"/>
  <c r="H84" i="1"/>
  <c r="G84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I30" i="1"/>
  <c r="H30" i="1"/>
  <c r="G30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I18" i="1"/>
  <c r="H18" i="1"/>
  <c r="G18" i="1"/>
  <c r="I11" i="1"/>
  <c r="H11" i="1"/>
  <c r="G11" i="1"/>
  <c r="I10" i="1"/>
  <c r="H10" i="1"/>
  <c r="G10" i="1"/>
  <c r="G4" i="1"/>
  <c r="H4" i="1"/>
  <c r="I4" i="1"/>
  <c r="G5" i="1"/>
  <c r="H5" i="1"/>
  <c r="I5" i="1"/>
  <c r="G6" i="1"/>
  <c r="H6" i="1"/>
  <c r="I6" i="1"/>
  <c r="H3" i="1"/>
  <c r="I3" i="1"/>
  <c r="G3" i="1"/>
  <c r="I122" i="1" l="1"/>
  <c r="H122" i="1"/>
  <c r="G122" i="1"/>
</calcChain>
</file>

<file path=xl/sharedStrings.xml><?xml version="1.0" encoding="utf-8"?>
<sst xmlns="http://schemas.openxmlformats.org/spreadsheetml/2006/main" count="126" uniqueCount="126">
  <si>
    <t>Item No</t>
  </si>
  <si>
    <t>SCOPE OF WORKS</t>
  </si>
  <si>
    <t>Hotel Component</t>
  </si>
  <si>
    <t>Residence Component</t>
  </si>
  <si>
    <t>Retail Component</t>
  </si>
  <si>
    <t xml:space="preserve">Hotel </t>
  </si>
  <si>
    <t>Resident</t>
  </si>
  <si>
    <t xml:space="preserve">Retail </t>
  </si>
  <si>
    <t>PRELIMINARIES</t>
  </si>
  <si>
    <t>Management and Staff (10 months)</t>
  </si>
  <si>
    <t>MEP Subcontractor Staff (10 months)</t>
  </si>
  <si>
    <t>General Preliminaries (10 months)</t>
  </si>
  <si>
    <t>MEP Subcontractor Preliminaries (10 months)</t>
  </si>
  <si>
    <t xml:space="preserve">DIRECT WORKS </t>
  </si>
  <si>
    <t xml:space="preserve">Civil Work </t>
  </si>
  <si>
    <t>Civil Work Approvals</t>
  </si>
  <si>
    <t xml:space="preserve">Civil Labour </t>
  </si>
  <si>
    <t xml:space="preserve">DEFECT NOTIFICATION PERIOD </t>
  </si>
  <si>
    <t>Staff and Indirect Labour (12 months)</t>
  </si>
  <si>
    <t>General Preliminaries (12 months)</t>
  </si>
  <si>
    <t>OHP</t>
  </si>
  <si>
    <t>MEP Subcontractor's OHP (12.5%)</t>
  </si>
  <si>
    <t>Main Contractor's OHP on MEP (10%)</t>
  </si>
  <si>
    <t>Main Contractor's OHP (12.5%)</t>
  </si>
  <si>
    <t>CONTRACT SUM</t>
  </si>
  <si>
    <t>Electrical works Hotel Public areas</t>
  </si>
  <si>
    <t>Fit out Hotel Public areas</t>
  </si>
  <si>
    <t>Electrical works Hotel 19-27</t>
  </si>
  <si>
    <t>Supply Wiring accessories Hotel</t>
  </si>
  <si>
    <t>ELV hotel 19 &amp; 27</t>
  </si>
  <si>
    <t xml:space="preserve">Void Column light fittings </t>
  </si>
  <si>
    <t>BMU</t>
  </si>
  <si>
    <t>Hotel Ceiling and partition</t>
  </si>
  <si>
    <t>Sanitary ware</t>
  </si>
  <si>
    <t>10a</t>
  </si>
  <si>
    <t xml:space="preserve">Hotel guestroom Sanitary ware descope from Sanipex in lieu of Al Futtaim </t>
  </si>
  <si>
    <t>10b</t>
  </si>
  <si>
    <t>Hotel guestroom Sanitary ware descope from sanipex (Already in PS VO-154)</t>
  </si>
  <si>
    <t xml:space="preserve">Hotel guestroom Sanitary ware descope from sanipex </t>
  </si>
  <si>
    <t>Access control system Hotel Gust room</t>
  </si>
  <si>
    <t>Stone works</t>
  </si>
  <si>
    <t>Ironmongery supply</t>
  </si>
  <si>
    <t>Joinery works</t>
  </si>
  <si>
    <t>Internal Glazing</t>
  </si>
  <si>
    <t>External Ceiling</t>
  </si>
  <si>
    <t>Internal &amp; external painting</t>
  </si>
  <si>
    <t>GRC claddiing -Edge Profile</t>
  </si>
  <si>
    <t>Glass façade (Towers and Preliminaries)</t>
  </si>
  <si>
    <t>Glass façade (Podium)</t>
  </si>
  <si>
    <t>Vertical Transport</t>
  </si>
  <si>
    <t>Glass balustrade</t>
  </si>
  <si>
    <t>L8 fit out</t>
  </si>
  <si>
    <t>Hotel guest room light fittings</t>
  </si>
  <si>
    <t xml:space="preserve">Medical alarm system (panic alarm &amp; disabled toilet alarm) </t>
  </si>
  <si>
    <t>Landscape secondary structure</t>
  </si>
  <si>
    <t>ELV specialistic works Hotel Public Areas (2, 4, 28)</t>
  </si>
  <si>
    <t>Lighting control System Hotel&amp;resi Public Areas</t>
  </si>
  <si>
    <t>Balcony Tiles  installation</t>
  </si>
  <si>
    <t>Supply balcony tiles</t>
  </si>
  <si>
    <t>Fit out Corridors Level 7 to 16 &amp; 19 to 27: wall covering, stones, painting</t>
  </si>
  <si>
    <t>Fit out Corridors Level 7 to 16 &amp; 19 to 27: metalworks</t>
  </si>
  <si>
    <t>External wall cladding instread of GRC (Terraco)</t>
  </si>
  <si>
    <t>Front door ironmongery supply - Guestrooms Hotel</t>
  </si>
  <si>
    <t>ELV Box in Hotel Guest Rooms</t>
  </si>
  <si>
    <t>Landscape - Softscape package</t>
  </si>
  <si>
    <t>Landscape - Hardscape package</t>
  </si>
  <si>
    <t>Landscape - MEP package</t>
  </si>
  <si>
    <t>Landscape - Swimming pool and water features package</t>
  </si>
  <si>
    <t>GRC claddiing to Stair Plaza&amp;retail</t>
  </si>
  <si>
    <t>GRC Fluted Entrances (Hotel Podium)</t>
  </si>
  <si>
    <t>GRP Cladding to underside of Pool view deck at L29</t>
  </si>
  <si>
    <t>EIFS Cladding at back side and GRC Cladding at front side at Hotel Rooftop Pool Area -  Level 29</t>
  </si>
  <si>
    <t>GRC Wall Cladding at Hotel Levels 8,11,14,16,21,23,25&amp;27</t>
  </si>
  <si>
    <t>Timber Ceiling and flooring, skirting to match timber flooring</t>
  </si>
  <si>
    <t>Painted Timber Skirting Hotel Rooms</t>
  </si>
  <si>
    <t>Hotel Guestrooms media hub</t>
  </si>
  <si>
    <t>Fire Hose Cabinet Doors to Hotel Corridors</t>
  </si>
  <si>
    <t>Light fittings Supply for Hotel Corridors</t>
  </si>
  <si>
    <t>Light fittings Supply for Hotel Public Areas (LV2,4, 28) excluding L4</t>
  </si>
  <si>
    <t>Light fittings Supply for Residential Public Areas (GF, LV2, LV4, LV23)</t>
  </si>
  <si>
    <t xml:space="preserve">Light fittings Supply for Balconies and Tower Façade </t>
  </si>
  <si>
    <t>Hotel Ground Floor Light fittings (ballroom&amp;meeting rooms)</t>
  </si>
  <si>
    <t xml:space="preserve">Electrical FOH at Level-07 to 11 Hotel </t>
  </si>
  <si>
    <t xml:space="preserve">Electrical FOH at Level-8 Residential </t>
  </si>
  <si>
    <t xml:space="preserve">Electrical FOH at Level-12 to 16 Hotel </t>
  </si>
  <si>
    <t>External facade lighting provisions (balcony and void areas)</t>
  </si>
  <si>
    <t>Electrical Works Hotel Corridors MEP/ELV</t>
  </si>
  <si>
    <t>Light fittings for Hotel Public areas (Level 4)</t>
  </si>
  <si>
    <t>47,48</t>
  </si>
  <si>
    <t>Light fittings Supply for Podium Façade - landscape</t>
  </si>
  <si>
    <t>Void area lighting Control Cable</t>
  </si>
  <si>
    <t>Balance Joinery,ironmongery in Hotel Corridors</t>
  </si>
  <si>
    <t>Sanitaryware for hotel guestrooms 7A and 15A</t>
  </si>
  <si>
    <t>Ommission Provisional Sum Sanipex (9 rooms 7A,15A,Royal and Presidential Suites</t>
  </si>
  <si>
    <t>Signages and wayfinding</t>
  </si>
  <si>
    <t>Sanitaryware to  hotel guestrooms Royal and presidential suites</t>
  </si>
  <si>
    <t>Additional Fit-out items in guestroom suites (ie. Balustrades)</t>
  </si>
  <si>
    <t>Fitout residence public area</t>
  </si>
  <si>
    <t>ELV specialistic works Resi Public Areas (G,2, 4, 23)</t>
  </si>
  <si>
    <t>Electrical works resi FOH public areas (GF,2,4,23)</t>
  </si>
  <si>
    <t>Headboards</t>
  </si>
  <si>
    <t>Hotel Kitchen equipment works (Hoods and Cold Rooms only)</t>
  </si>
  <si>
    <t>Kitchens and BOH Areas - GF,L2, L28 (Fitout)</t>
  </si>
  <si>
    <t>2 No. Penthouse lifts and 2 No. Retail Lobby Lifts (Coring only by RPJV, Lifts by OM)</t>
  </si>
  <si>
    <t>Carpet and Wallpaper for Hotel</t>
  </si>
  <si>
    <t>Turn Key Fitout -Ball Room L0</t>
  </si>
  <si>
    <t>MEP and ELV - Ball room L0+Additional lift</t>
  </si>
  <si>
    <t>Royalsuits fitout works</t>
  </si>
  <si>
    <t>Presidential suites fitout  works</t>
  </si>
  <si>
    <t>Royal  and Presidential Suites MEP Works</t>
  </si>
  <si>
    <t>LV 28 Gym fitout works</t>
  </si>
  <si>
    <t>LV 28 Gym MEP (electrical, ELV and lighting)</t>
  </si>
  <si>
    <t>Turn Key Fitout - GF and Level 1 Ablution</t>
  </si>
  <si>
    <t>Turn Key Fitout - Rooftop LV 29 (amenties)</t>
  </si>
  <si>
    <t xml:space="preserve">MEP Works - GF,Level 1 Ablution room and Roof Top L29 </t>
  </si>
  <si>
    <t>Turnkey fitout  - Signature resturant LV 17</t>
  </si>
  <si>
    <t>Electrical Works Hotel FOH Public area - LV17, LV29 including ELV</t>
  </si>
  <si>
    <t>Lighting fitting supply (L29, L17</t>
  </si>
  <si>
    <t>Carpet - Guest rooms Hotel</t>
  </si>
  <si>
    <t>Decorative Wall Covering - Guest room Hotels</t>
  </si>
  <si>
    <t>Light fittings (Inc. point wiring, switches and sockets) - Residence Corridor</t>
  </si>
  <si>
    <t>Psum Steel Cabana Level 29 (e/over)</t>
  </si>
  <si>
    <t xml:space="preserve">PROVISIONAL SUM PACKAGES </t>
  </si>
  <si>
    <t xml:space="preserve">MEP Work </t>
  </si>
  <si>
    <t xml:space="preserve">MEP Work Approvals </t>
  </si>
  <si>
    <t xml:space="preserve">MEP Labour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</si>
</sst>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59">
    <xf numFmtId="0" fontId="0" fillId="0" borderId="0" xfId="0"/>
    <xf numFmtId="43" fontId="0" fillId="0" borderId="0" xfId="1" applyFont="1"/>
    <xf numFmtId="9" fontId="0" fillId="0" borderId="0" xfId="2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wrapText="1"/>
    </xf>
    <xf numFmtId="9" fontId="0" fillId="0" borderId="16" xfId="0" applyNumberFormat="1" applyBorder="1"/>
    <xf numFmtId="43" fontId="3" fillId="0" borderId="16" xfId="0" applyNumberFormat="1" applyFont="1" applyBorder="1"/>
    <xf numFmtId="9" fontId="0" fillId="0" borderId="2" xfId="2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9" fontId="2" fillId="0" borderId="4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3" fontId="0" fillId="3" borderId="2" xfId="0" applyNumberForma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0" fillId="5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3" fontId="0" fillId="3" borderId="4" xfId="0" applyNumberForma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0" fillId="5" borderId="10" xfId="0" applyNumberFormat="1" applyFill="1" applyBorder="1" applyAlignment="1">
      <alignment horizontal="center" vertical="center"/>
    </xf>
    <xf numFmtId="43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3" fontId="3" fillId="3" borderId="16" xfId="0" applyNumberFormat="1" applyFont="1" applyFill="1" applyBorder="1" applyAlignment="1">
      <alignment horizontal="center" vertical="center"/>
    </xf>
    <xf numFmtId="43" fontId="3" fillId="4" borderId="16" xfId="0" applyNumberFormat="1" applyFont="1" applyFill="1" applyBorder="1" applyAlignment="1">
      <alignment horizontal="center" vertical="center"/>
    </xf>
    <xf numFmtId="43" fontId="3" fillId="5" borderId="1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43" fontId="3" fillId="2" borderId="13" xfId="1" applyFont="1" applyFill="1" applyBorder="1" applyAlignment="1">
      <alignment horizontal="center" vertical="center" wrapText="1"/>
    </xf>
    <xf numFmtId="0" fontId="6" fillId="2" borderId="13" xfId="4" applyFont="1" applyFill="1" applyBorder="1" applyAlignment="1">
      <alignment horizontal="center" vertical="center" wrapText="1"/>
    </xf>
    <xf numFmtId="0" fontId="6" fillId="2" borderId="12" xfId="4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4" xr:uid="{D7B563D7-0BF0-4057-8F18-43FE6FF45B23}"/>
    <cellStyle name="Normal 2 2" xfId="3" xr:uid="{2100AF2F-F74C-475F-9C7F-97027BA2CA5A}"/>
    <cellStyle name="Percent" xfId="2" builtinId="5"/>
  </cellStyles>
  <dxfs count="21">
    <dxf>
      <font>
        <strike val="0"/>
        <outline val="0"/>
        <shadow val="0"/>
        <u val="none"/>
        <vertAlign val="baseline"/>
        <sz val="11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rgb="FF66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rgb="FF99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35" formatCode="_(* #,##0.00_);_(* \(#,##0.00\);_(* &quot;-&quot;??_);_(@_)"/>
      <fill>
        <patternFill>
          <fgColor indexed="64"/>
          <bgColor rgb="FF66FFFF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numFmt numFmtId="35" formatCode="_(* #,##0.00_);_(* \(#,##0.00\);_(* &quot;-&quot;??_);_(@_)"/>
      <fill>
        <patternFill>
          <fgColor indexed="64"/>
          <bgColor rgb="FFFFFFCC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numFmt numFmtId="35" formatCode="_(* #,##0.00_);_(* \(#,##0.00\);_(* &quot;-&quot;??_);_(@_)"/>
      <fill>
        <patternFill>
          <fgColor indexed="64"/>
          <bgColor rgb="FF99FFCC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auto="1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66FFFF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2BB08-16F7-46D7-A28D-5EFEE182B78B}" name="Table1" displayName="Table1" ref="A1:I122" totalsRowCount="1" headerRowDxfId="0" headerRowBorderDxfId="20" tableBorderDxfId="19">
  <autoFilter ref="A1:I121" xr:uid="{D192BB08-16F7-46D7-A28D-5EFEE182B78B}"/>
  <tableColumns count="9">
    <tableColumn id="1" xr3:uid="{6AFF2ADF-B3CF-4B9D-89CF-4DD8A6947C36}" name="Item No" dataDxfId="18" totalsRowDxfId="9"/>
    <tableColumn id="2" xr3:uid="{2432D6B8-27A5-433F-84FE-94EA06416DB9}" name="SCOPE OF WORKS" dataDxfId="17" totalsRowDxfId="8"/>
    <tableColumn id="3" xr3:uid="{E8D0F855-59DD-42D2-8DD7-3DDD88D43260}" name="CONTRACT SUM" totalsRowFunction="sum" dataDxfId="16" totalsRowDxfId="7" dataCellStyle="Comma"/>
    <tableColumn id="4" xr3:uid="{0CDAE0A0-02CB-4E7A-8FE4-B93D58864284}" name="Hotel Component" dataDxfId="15" totalsRowDxfId="6" dataCellStyle="Percent"/>
    <tableColumn id="5" xr3:uid="{9F10E02F-8BDF-4E3C-87C9-409E4D4C4FAE}" name="Residence Component" dataDxfId="14" totalsRowDxfId="5" dataCellStyle="Percent"/>
    <tableColumn id="6" xr3:uid="{19413E11-0194-4FA4-81D1-B37236AE473D}" name="Retail Component" dataDxfId="13" totalsRowDxfId="4" dataCellStyle="Percent"/>
    <tableColumn id="7" xr3:uid="{F70E3D19-FD10-4289-BDA5-F0E2CF9CC9E5}" name="Hotel " totalsRowFunction="sum" dataDxfId="12" totalsRowDxfId="3">
      <calculatedColumnFormula>D2*$C2</calculatedColumnFormula>
    </tableColumn>
    <tableColumn id="8" xr3:uid="{8B31D539-5FB4-4E81-856F-EE99D4C442F5}" name="Resident" totalsRowFunction="sum" dataDxfId="11" totalsRowDxfId="2">
      <calculatedColumnFormula>E2*$C2</calculatedColumnFormula>
    </tableColumn>
    <tableColumn id="9" xr3:uid="{267E0D6F-5F25-44F6-AFA9-55E50A762194}" name="Retail " totalsRowFunction="sum" dataDxfId="10" totalsRowDxfId="1">
      <calculatedColumnFormula>F2*$C2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61E9-6475-4D46-A706-678B85A2812A}">
  <dimension ref="A1:K130"/>
  <sheetViews>
    <sheetView tabSelected="1" view="pageBreakPreview" zoomScaleNormal="100" zoomScaleSheetLayoutView="100" workbookViewId="0"/>
  </sheetViews>
  <sheetFormatPr defaultRowHeight="14.5" x14ac:dyDescent="0.35"/>
  <cols>
    <col min="1" max="1" width="8.90625" style="6" customWidth="1"/>
    <col min="2" max="2" width="40.08984375" style="12" customWidth="1"/>
    <col min="3" max="3" width="18.6328125" style="1" bestFit="1" customWidth="1"/>
    <col min="4" max="4" width="17.7265625" customWidth="1"/>
    <col min="5" max="5" width="22.1796875" customWidth="1"/>
    <col min="6" max="6" width="18.08984375" customWidth="1"/>
    <col min="7" max="7" width="17.54296875" style="51" customWidth="1"/>
    <col min="8" max="8" width="18.1796875" style="52" customWidth="1"/>
    <col min="9" max="9" width="18.1796875" style="53" customWidth="1"/>
    <col min="11" max="11" width="8.7265625" style="2"/>
  </cols>
  <sheetData>
    <row r="1" spans="1:11" ht="30" customHeight="1" x14ac:dyDescent="0.35">
      <c r="A1" s="54" t="s">
        <v>0</v>
      </c>
      <c r="B1" s="55" t="s">
        <v>1</v>
      </c>
      <c r="C1" s="56" t="s">
        <v>24</v>
      </c>
      <c r="D1" s="57" t="s">
        <v>2</v>
      </c>
      <c r="E1" s="58" t="s">
        <v>3</v>
      </c>
      <c r="F1" s="58" t="s">
        <v>4</v>
      </c>
      <c r="G1" s="16" t="s">
        <v>5</v>
      </c>
      <c r="H1" s="17" t="s">
        <v>6</v>
      </c>
      <c r="I1" s="18" t="s">
        <v>7</v>
      </c>
    </row>
    <row r="2" spans="1:11" x14ac:dyDescent="0.35">
      <c r="A2" s="13"/>
      <c r="B2" s="7" t="s">
        <v>8</v>
      </c>
      <c r="C2" s="27"/>
      <c r="D2" s="3"/>
      <c r="E2" s="3"/>
      <c r="F2" s="3"/>
      <c r="G2" s="31"/>
      <c r="H2" s="32"/>
      <c r="I2" s="33"/>
    </row>
    <row r="3" spans="1:11" x14ac:dyDescent="0.35">
      <c r="A3" s="14"/>
      <c r="B3" s="8" t="s">
        <v>9</v>
      </c>
      <c r="C3" s="28">
        <v>9449750</v>
      </c>
      <c r="D3" s="23">
        <v>0.51622056965846563</v>
      </c>
      <c r="E3" s="23">
        <v>0.44757930076701208</v>
      </c>
      <c r="F3" s="23">
        <v>3.6200129574522177E-2</v>
      </c>
      <c r="G3" s="34">
        <f>D3*$C3</f>
        <v>4878155.328130086</v>
      </c>
      <c r="H3" s="35">
        <f t="shared" ref="H3:I3" si="0">E3*$C3</f>
        <v>4229512.4974230723</v>
      </c>
      <c r="I3" s="36">
        <f t="shared" si="0"/>
        <v>342082.17444684095</v>
      </c>
      <c r="K3" s="2">
        <f>SUM(Table1[[#This Row],[Hotel Component]:[Retail Component]])</f>
        <v>1</v>
      </c>
    </row>
    <row r="4" spans="1:11" x14ac:dyDescent="0.35">
      <c r="A4" s="14"/>
      <c r="B4" s="8" t="s">
        <v>10</v>
      </c>
      <c r="C4" s="28">
        <v>10059900</v>
      </c>
      <c r="D4" s="23">
        <v>0.51622056965846563</v>
      </c>
      <c r="E4" s="23">
        <v>0.44757930076701208</v>
      </c>
      <c r="F4" s="23">
        <v>3.6200129574522177E-2</v>
      </c>
      <c r="G4" s="34">
        <f t="shared" ref="G4:G6" si="1">D4*$C4</f>
        <v>5193127.3087071981</v>
      </c>
      <c r="H4" s="35">
        <f t="shared" ref="H4:H6" si="2">E4*$C4</f>
        <v>4502603.0077860644</v>
      </c>
      <c r="I4" s="36">
        <f t="shared" ref="I4:I6" si="3">F4*$C4</f>
        <v>364169.68350673566</v>
      </c>
      <c r="K4" s="2">
        <f>SUM(Table1[[#This Row],[Hotel Component]:[Retail Component]])</f>
        <v>1</v>
      </c>
    </row>
    <row r="5" spans="1:11" x14ac:dyDescent="0.35">
      <c r="A5" s="14"/>
      <c r="B5" s="8" t="s">
        <v>11</v>
      </c>
      <c r="C5" s="28">
        <v>4000000</v>
      </c>
      <c r="D5" s="23">
        <v>0.51622056965846563</v>
      </c>
      <c r="E5" s="23">
        <v>0.44757930076701208</v>
      </c>
      <c r="F5" s="23">
        <v>3.6200129574522177E-2</v>
      </c>
      <c r="G5" s="34">
        <f t="shared" si="1"/>
        <v>2064882.2786338625</v>
      </c>
      <c r="H5" s="35">
        <f t="shared" si="2"/>
        <v>1790317.2030680482</v>
      </c>
      <c r="I5" s="36">
        <f t="shared" si="3"/>
        <v>144800.51829808872</v>
      </c>
      <c r="K5" s="2">
        <f>SUM(Table1[[#This Row],[Hotel Component]:[Retail Component]])</f>
        <v>1</v>
      </c>
    </row>
    <row r="6" spans="1:11" x14ac:dyDescent="0.35">
      <c r="A6" s="14"/>
      <c r="B6" s="8" t="s">
        <v>12</v>
      </c>
      <c r="C6" s="28">
        <v>1000000</v>
      </c>
      <c r="D6" s="23">
        <v>0.51622056965846563</v>
      </c>
      <c r="E6" s="23">
        <v>0.44757930076701208</v>
      </c>
      <c r="F6" s="23">
        <v>3.6200129574522177E-2</v>
      </c>
      <c r="G6" s="34">
        <f t="shared" si="1"/>
        <v>516220.56965846563</v>
      </c>
      <c r="H6" s="35">
        <f t="shared" si="2"/>
        <v>447579.30076701206</v>
      </c>
      <c r="I6" s="36">
        <f t="shared" si="3"/>
        <v>36200.12957452218</v>
      </c>
      <c r="K6" s="2">
        <f>SUM(Table1[[#This Row],[Hotel Component]:[Retail Component]])</f>
        <v>1</v>
      </c>
    </row>
    <row r="7" spans="1:11" x14ac:dyDescent="0.35">
      <c r="A7" s="14"/>
      <c r="B7" s="8"/>
      <c r="C7" s="28"/>
      <c r="D7" s="4"/>
      <c r="E7" s="4"/>
      <c r="F7" s="4"/>
      <c r="G7" s="37"/>
      <c r="H7" s="38"/>
      <c r="I7" s="39"/>
    </row>
    <row r="8" spans="1:11" x14ac:dyDescent="0.35">
      <c r="A8" s="14"/>
      <c r="B8" s="9" t="s">
        <v>13</v>
      </c>
      <c r="C8" s="28"/>
      <c r="D8" s="4"/>
      <c r="E8" s="4"/>
      <c r="F8" s="4"/>
      <c r="G8" s="37"/>
      <c r="H8" s="38"/>
      <c r="I8" s="39"/>
    </row>
    <row r="9" spans="1:11" x14ac:dyDescent="0.35">
      <c r="A9" s="14"/>
      <c r="B9" s="8" t="s">
        <v>14</v>
      </c>
      <c r="C9" s="28"/>
      <c r="D9" s="4"/>
      <c r="E9" s="4"/>
      <c r="F9" s="4"/>
      <c r="G9" s="37"/>
      <c r="H9" s="38"/>
      <c r="I9" s="39"/>
    </row>
    <row r="10" spans="1:11" x14ac:dyDescent="0.35">
      <c r="A10" s="14"/>
      <c r="B10" s="8" t="s">
        <v>15</v>
      </c>
      <c r="C10" s="28">
        <v>8300000</v>
      </c>
      <c r="D10" s="23">
        <v>0.51622056965846563</v>
      </c>
      <c r="E10" s="23">
        <v>0.44757930076701208</v>
      </c>
      <c r="F10" s="23">
        <v>3.6200129574522177E-2</v>
      </c>
      <c r="G10" s="34">
        <f t="shared" ref="G10:G11" si="4">D10*$C10</f>
        <v>4284630.7281652652</v>
      </c>
      <c r="H10" s="35">
        <f t="shared" ref="H10:H11" si="5">E10*$C10</f>
        <v>3714908.1963662002</v>
      </c>
      <c r="I10" s="36">
        <f t="shared" ref="I10:I11" si="6">F10*$C10</f>
        <v>300461.07546853408</v>
      </c>
      <c r="K10" s="2">
        <f>SUM(Table1[[#This Row],[Hotel Component]:[Retail Component]])</f>
        <v>1</v>
      </c>
    </row>
    <row r="11" spans="1:11" x14ac:dyDescent="0.35">
      <c r="A11" s="14"/>
      <c r="B11" s="8" t="s">
        <v>16</v>
      </c>
      <c r="C11" s="28">
        <v>1034790</v>
      </c>
      <c r="D11" s="23">
        <v>0.51622056965846563</v>
      </c>
      <c r="E11" s="23">
        <v>0.44757930076701208</v>
      </c>
      <c r="F11" s="23">
        <v>3.6200129574522177E-2</v>
      </c>
      <c r="G11" s="34">
        <f t="shared" si="4"/>
        <v>534179.88327688363</v>
      </c>
      <c r="H11" s="35">
        <f t="shared" si="5"/>
        <v>463150.58464069641</v>
      </c>
      <c r="I11" s="36">
        <f t="shared" si="6"/>
        <v>37459.532082419806</v>
      </c>
      <c r="K11" s="2">
        <f>SUM(Table1[[#This Row],[Hotel Component]:[Retail Component]])</f>
        <v>1</v>
      </c>
    </row>
    <row r="12" spans="1:11" x14ac:dyDescent="0.35">
      <c r="A12" s="14"/>
      <c r="B12" s="8"/>
      <c r="C12" s="28"/>
      <c r="D12" s="23"/>
      <c r="E12" s="23"/>
      <c r="F12" s="23"/>
      <c r="G12" s="34"/>
      <c r="H12" s="35"/>
      <c r="I12" s="36"/>
    </row>
    <row r="13" spans="1:11" x14ac:dyDescent="0.35">
      <c r="A13" s="14"/>
      <c r="B13" s="8" t="s">
        <v>123</v>
      </c>
      <c r="C13" s="28"/>
      <c r="D13" s="23"/>
      <c r="E13" s="23"/>
      <c r="F13" s="23"/>
      <c r="G13" s="34"/>
      <c r="H13" s="35"/>
      <c r="I13" s="36"/>
    </row>
    <row r="14" spans="1:11" x14ac:dyDescent="0.35">
      <c r="A14" s="14"/>
      <c r="B14" s="8" t="s">
        <v>124</v>
      </c>
      <c r="C14" s="28">
        <v>22000000</v>
      </c>
      <c r="D14" s="23">
        <v>0.51622056965846563</v>
      </c>
      <c r="E14" s="23">
        <v>0.44757930076701208</v>
      </c>
      <c r="F14" s="23">
        <v>3.6200129574522177E-2</v>
      </c>
      <c r="G14" s="34">
        <f>D14*$C14</f>
        <v>11356852.532486243</v>
      </c>
      <c r="H14" s="35">
        <f>E14*$C14</f>
        <v>9846744.6168742664</v>
      </c>
      <c r="I14" s="36">
        <f>F14*$C14</f>
        <v>796402.85063948785</v>
      </c>
      <c r="K14" s="2">
        <f>SUM(Table1[[#This Row],[Hotel Component]:[Retail Component]])</f>
        <v>1</v>
      </c>
    </row>
    <row r="15" spans="1:11" x14ac:dyDescent="0.35">
      <c r="A15" s="14"/>
      <c r="B15" s="8" t="s">
        <v>125</v>
      </c>
      <c r="C15" s="28"/>
      <c r="D15" s="23"/>
      <c r="E15" s="23"/>
      <c r="F15" s="23"/>
      <c r="G15" s="34"/>
      <c r="H15" s="35"/>
      <c r="I15" s="36"/>
    </row>
    <row r="16" spans="1:11" x14ac:dyDescent="0.35">
      <c r="A16" s="14"/>
      <c r="B16" s="8"/>
      <c r="C16" s="28"/>
      <c r="D16" s="23"/>
      <c r="E16" s="23"/>
      <c r="F16" s="23"/>
      <c r="G16" s="34"/>
      <c r="H16" s="35"/>
      <c r="I16" s="36"/>
    </row>
    <row r="17" spans="1:11" x14ac:dyDescent="0.35">
      <c r="A17" s="14"/>
      <c r="B17" s="9" t="s">
        <v>122</v>
      </c>
      <c r="C17" s="28"/>
      <c r="D17" s="4"/>
      <c r="E17" s="4"/>
      <c r="F17" s="4"/>
      <c r="G17" s="37"/>
      <c r="H17" s="38"/>
      <c r="I17" s="39"/>
    </row>
    <row r="18" spans="1:11" x14ac:dyDescent="0.35">
      <c r="A18" s="14">
        <v>1</v>
      </c>
      <c r="B18" s="8" t="s">
        <v>25</v>
      </c>
      <c r="C18" s="28">
        <v>237871.59</v>
      </c>
      <c r="D18" s="23">
        <v>1</v>
      </c>
      <c r="E18" s="23">
        <v>0</v>
      </c>
      <c r="F18" s="23">
        <v>0</v>
      </c>
      <c r="G18" s="34">
        <f t="shared" ref="G18" si="7">D18*$C18</f>
        <v>237871.59</v>
      </c>
      <c r="H18" s="35">
        <f t="shared" ref="H18" si="8">E18*$C18</f>
        <v>0</v>
      </c>
      <c r="I18" s="36">
        <f t="shared" ref="I18" si="9">F18*$C18</f>
        <v>0</v>
      </c>
      <c r="K18" s="2">
        <f>SUM(Table1[[#This Row],[Hotel Component]:[Retail Component]])</f>
        <v>1</v>
      </c>
    </row>
    <row r="19" spans="1:11" x14ac:dyDescent="0.35">
      <c r="A19" s="14">
        <v>2</v>
      </c>
      <c r="B19" s="8" t="s">
        <v>26</v>
      </c>
      <c r="C19" s="28">
        <v>3970008.61</v>
      </c>
      <c r="D19" s="23">
        <v>1</v>
      </c>
      <c r="E19" s="23">
        <v>0</v>
      </c>
      <c r="F19" s="23">
        <v>0</v>
      </c>
      <c r="G19" s="34">
        <f t="shared" ref="G19:G27" si="10">D19*$C19</f>
        <v>3970008.61</v>
      </c>
      <c r="H19" s="35">
        <f t="shared" ref="H19:H27" si="11">E19*$C19</f>
        <v>0</v>
      </c>
      <c r="I19" s="36">
        <f t="shared" ref="I19:I27" si="12">F19*$C19</f>
        <v>0</v>
      </c>
      <c r="K19" s="2">
        <f>SUM(Table1[[#This Row],[Hotel Component]:[Retail Component]])</f>
        <v>1</v>
      </c>
    </row>
    <row r="20" spans="1:11" x14ac:dyDescent="0.35">
      <c r="A20" s="14">
        <v>3</v>
      </c>
      <c r="B20" s="8" t="s">
        <v>27</v>
      </c>
      <c r="C20" s="28">
        <v>0</v>
      </c>
      <c r="D20" s="23">
        <v>1</v>
      </c>
      <c r="E20" s="23">
        <v>0</v>
      </c>
      <c r="F20" s="23">
        <v>0</v>
      </c>
      <c r="G20" s="34">
        <f t="shared" si="10"/>
        <v>0</v>
      </c>
      <c r="H20" s="35">
        <f t="shared" si="11"/>
        <v>0</v>
      </c>
      <c r="I20" s="36">
        <f t="shared" si="12"/>
        <v>0</v>
      </c>
      <c r="K20" s="2">
        <f>SUM(Table1[[#This Row],[Hotel Component]:[Retail Component]])</f>
        <v>1</v>
      </c>
    </row>
    <row r="21" spans="1:11" x14ac:dyDescent="0.35">
      <c r="A21" s="14">
        <v>4</v>
      </c>
      <c r="B21" s="8" t="s">
        <v>28</v>
      </c>
      <c r="C21" s="28">
        <v>0</v>
      </c>
      <c r="D21" s="23">
        <v>1</v>
      </c>
      <c r="E21" s="23">
        <v>0</v>
      </c>
      <c r="F21" s="23">
        <v>0</v>
      </c>
      <c r="G21" s="34">
        <f t="shared" si="10"/>
        <v>0</v>
      </c>
      <c r="H21" s="35">
        <f t="shared" si="11"/>
        <v>0</v>
      </c>
      <c r="I21" s="36">
        <f t="shared" si="12"/>
        <v>0</v>
      </c>
      <c r="K21" s="2">
        <f>SUM(Table1[[#This Row],[Hotel Component]:[Retail Component]])</f>
        <v>1</v>
      </c>
    </row>
    <row r="22" spans="1:11" x14ac:dyDescent="0.35">
      <c r="A22" s="14">
        <v>5</v>
      </c>
      <c r="B22" s="8" t="s">
        <v>29</v>
      </c>
      <c r="C22" s="28">
        <v>90611.54</v>
      </c>
      <c r="D22" s="23">
        <v>1</v>
      </c>
      <c r="E22" s="23">
        <v>0</v>
      </c>
      <c r="F22" s="23">
        <v>0</v>
      </c>
      <c r="G22" s="34">
        <f t="shared" si="10"/>
        <v>90611.54</v>
      </c>
      <c r="H22" s="35">
        <f t="shared" si="11"/>
        <v>0</v>
      </c>
      <c r="I22" s="36">
        <f t="shared" si="12"/>
        <v>0</v>
      </c>
      <c r="K22" s="2">
        <f>SUM(Table1[[#This Row],[Hotel Component]:[Retail Component]])</f>
        <v>1</v>
      </c>
    </row>
    <row r="23" spans="1:11" x14ac:dyDescent="0.35">
      <c r="A23" s="14">
        <v>6</v>
      </c>
      <c r="B23" s="8" t="s">
        <v>30</v>
      </c>
      <c r="C23" s="28">
        <v>0</v>
      </c>
      <c r="D23" s="23">
        <v>0.51622056965846563</v>
      </c>
      <c r="E23" s="23">
        <v>0.44757930076701208</v>
      </c>
      <c r="F23" s="23">
        <v>3.6200129574522177E-2</v>
      </c>
      <c r="G23" s="34">
        <f t="shared" si="10"/>
        <v>0</v>
      </c>
      <c r="H23" s="35">
        <f t="shared" si="11"/>
        <v>0</v>
      </c>
      <c r="I23" s="36">
        <f t="shared" si="12"/>
        <v>0</v>
      </c>
      <c r="K23" s="2">
        <f>SUM(Table1[[#This Row],[Hotel Component]:[Retail Component]])</f>
        <v>1</v>
      </c>
    </row>
    <row r="24" spans="1:11" x14ac:dyDescent="0.35">
      <c r="A24" s="14">
        <v>7</v>
      </c>
      <c r="B24" s="8" t="s">
        <v>31</v>
      </c>
      <c r="C24" s="28">
        <v>828861.07</v>
      </c>
      <c r="D24" s="23">
        <v>0.51622056965846563</v>
      </c>
      <c r="E24" s="23">
        <v>0.44757930076701208</v>
      </c>
      <c r="F24" s="23">
        <v>3.6200129574522177E-2</v>
      </c>
      <c r="G24" s="34">
        <f t="shared" si="10"/>
        <v>427875.13372312533</v>
      </c>
      <c r="H24" s="35">
        <f t="shared" si="11"/>
        <v>370981.05814359745</v>
      </c>
      <c r="I24" s="36">
        <f t="shared" si="12"/>
        <v>30004.878133277096</v>
      </c>
      <c r="K24" s="2">
        <f>SUM(Table1[[#This Row],[Hotel Component]:[Retail Component]])</f>
        <v>1</v>
      </c>
    </row>
    <row r="25" spans="1:11" x14ac:dyDescent="0.35">
      <c r="A25" s="14">
        <v>8</v>
      </c>
      <c r="B25" s="8" t="s">
        <v>32</v>
      </c>
      <c r="C25" s="28">
        <v>47336.98</v>
      </c>
      <c r="D25" s="23">
        <v>1</v>
      </c>
      <c r="E25" s="23">
        <v>0</v>
      </c>
      <c r="F25" s="23">
        <v>0</v>
      </c>
      <c r="G25" s="34">
        <f t="shared" si="10"/>
        <v>47336.98</v>
      </c>
      <c r="H25" s="35">
        <f t="shared" si="11"/>
        <v>0</v>
      </c>
      <c r="I25" s="36">
        <f t="shared" si="12"/>
        <v>0</v>
      </c>
      <c r="K25" s="2">
        <f>SUM(Table1[[#This Row],[Hotel Component]:[Retail Component]])</f>
        <v>1</v>
      </c>
    </row>
    <row r="26" spans="1:11" x14ac:dyDescent="0.35">
      <c r="A26" s="14">
        <v>9</v>
      </c>
      <c r="B26" s="8" t="s">
        <v>33</v>
      </c>
      <c r="C26" s="28">
        <v>652670.1</v>
      </c>
      <c r="D26" s="23">
        <v>1</v>
      </c>
      <c r="E26" s="23">
        <v>0</v>
      </c>
      <c r="F26" s="23">
        <v>0</v>
      </c>
      <c r="G26" s="34">
        <f t="shared" si="10"/>
        <v>652670.1</v>
      </c>
      <c r="H26" s="35">
        <f t="shared" si="11"/>
        <v>0</v>
      </c>
      <c r="I26" s="36">
        <f t="shared" si="12"/>
        <v>0</v>
      </c>
      <c r="K26" s="2">
        <f>SUM(Table1[[#This Row],[Hotel Component]:[Retail Component]])</f>
        <v>1</v>
      </c>
    </row>
    <row r="27" spans="1:11" ht="29" x14ac:dyDescent="0.35">
      <c r="A27" s="14" t="s">
        <v>34</v>
      </c>
      <c r="B27" s="8" t="s">
        <v>35</v>
      </c>
      <c r="C27" s="28">
        <v>220263</v>
      </c>
      <c r="D27" s="23">
        <v>1</v>
      </c>
      <c r="E27" s="23">
        <v>0</v>
      </c>
      <c r="F27" s="23">
        <v>0</v>
      </c>
      <c r="G27" s="34">
        <f t="shared" si="10"/>
        <v>220263</v>
      </c>
      <c r="H27" s="35">
        <f t="shared" si="11"/>
        <v>0</v>
      </c>
      <c r="I27" s="36">
        <f t="shared" si="12"/>
        <v>0</v>
      </c>
      <c r="K27" s="2">
        <f>SUM(Table1[[#This Row],[Hotel Component]:[Retail Component]])</f>
        <v>1</v>
      </c>
    </row>
    <row r="28" spans="1:11" ht="29" x14ac:dyDescent="0.35">
      <c r="A28" s="14" t="s">
        <v>36</v>
      </c>
      <c r="B28" s="8" t="s">
        <v>37</v>
      </c>
      <c r="C28" s="28">
        <v>0</v>
      </c>
      <c r="D28" s="24">
        <v>1</v>
      </c>
      <c r="E28" s="23">
        <v>0</v>
      </c>
      <c r="F28" s="23">
        <v>0</v>
      </c>
      <c r="G28" s="37"/>
      <c r="H28" s="38"/>
      <c r="I28" s="39"/>
      <c r="K28" s="2">
        <f>SUM(Table1[[#This Row],[Hotel Component]:[Retail Component]])</f>
        <v>1</v>
      </c>
    </row>
    <row r="29" spans="1:11" ht="29" x14ac:dyDescent="0.35">
      <c r="A29" s="14">
        <v>11</v>
      </c>
      <c r="B29" s="8" t="s">
        <v>38</v>
      </c>
      <c r="C29" s="28">
        <v>0</v>
      </c>
      <c r="D29" s="24">
        <v>1</v>
      </c>
      <c r="E29" s="23">
        <v>0</v>
      </c>
      <c r="F29" s="23">
        <v>0</v>
      </c>
      <c r="G29" s="37"/>
      <c r="H29" s="38"/>
      <c r="I29" s="39"/>
      <c r="K29" s="2">
        <f>SUM(Table1[[#This Row],[Hotel Component]:[Retail Component]])</f>
        <v>1</v>
      </c>
    </row>
    <row r="30" spans="1:11" x14ac:dyDescent="0.35">
      <c r="A30" s="14">
        <v>12</v>
      </c>
      <c r="B30" s="8" t="s">
        <v>39</v>
      </c>
      <c r="C30" s="28">
        <v>793230.44</v>
      </c>
      <c r="D30" s="23">
        <v>1</v>
      </c>
      <c r="E30" s="23">
        <v>0</v>
      </c>
      <c r="F30" s="23">
        <v>0</v>
      </c>
      <c r="G30" s="34">
        <f t="shared" ref="G30" si="13">D30*$C30</f>
        <v>793230.44</v>
      </c>
      <c r="H30" s="35">
        <f t="shared" ref="H30" si="14">E30*$C30</f>
        <v>0</v>
      </c>
      <c r="I30" s="36">
        <f t="shared" ref="I30" si="15">F30*$C30</f>
        <v>0</v>
      </c>
      <c r="K30" s="2">
        <f>SUM(Table1[[#This Row],[Hotel Component]:[Retail Component]])</f>
        <v>1</v>
      </c>
    </row>
    <row r="31" spans="1:11" x14ac:dyDescent="0.35">
      <c r="A31" s="14"/>
      <c r="B31" s="8" t="s">
        <v>40</v>
      </c>
      <c r="C31" s="28">
        <v>2614074.92</v>
      </c>
      <c r="D31" s="23">
        <v>1</v>
      </c>
      <c r="E31" s="23">
        <v>0</v>
      </c>
      <c r="F31" s="23">
        <v>0</v>
      </c>
      <c r="G31" s="34">
        <f t="shared" ref="G31:G42" si="16">D31*$C31</f>
        <v>2614074.92</v>
      </c>
      <c r="H31" s="35">
        <f t="shared" ref="H31:H42" si="17">E31*$C31</f>
        <v>0</v>
      </c>
      <c r="I31" s="36">
        <f t="shared" ref="I31:I42" si="18">F31*$C31</f>
        <v>0</v>
      </c>
      <c r="K31" s="2">
        <f>SUM(Table1[[#This Row],[Hotel Component]:[Retail Component]])</f>
        <v>1</v>
      </c>
    </row>
    <row r="32" spans="1:11" x14ac:dyDescent="0.35">
      <c r="A32" s="14"/>
      <c r="B32" s="8" t="s">
        <v>41</v>
      </c>
      <c r="C32" s="28">
        <v>193002.78</v>
      </c>
      <c r="D32" s="23">
        <v>1</v>
      </c>
      <c r="E32" s="23">
        <v>0</v>
      </c>
      <c r="F32" s="23">
        <v>0</v>
      </c>
      <c r="G32" s="34">
        <f t="shared" si="16"/>
        <v>193002.78</v>
      </c>
      <c r="H32" s="35">
        <f t="shared" si="17"/>
        <v>0</v>
      </c>
      <c r="I32" s="36">
        <f t="shared" si="18"/>
        <v>0</v>
      </c>
      <c r="K32" s="2">
        <f>SUM(Table1[[#This Row],[Hotel Component]:[Retail Component]])</f>
        <v>1</v>
      </c>
    </row>
    <row r="33" spans="1:11" x14ac:dyDescent="0.35">
      <c r="A33" s="14">
        <v>13</v>
      </c>
      <c r="B33" s="8" t="s">
        <v>42</v>
      </c>
      <c r="C33" s="28">
        <v>6172121.1900000004</v>
      </c>
      <c r="D33" s="23">
        <v>1</v>
      </c>
      <c r="E33" s="23">
        <v>0</v>
      </c>
      <c r="F33" s="23">
        <v>0</v>
      </c>
      <c r="G33" s="34">
        <f t="shared" si="16"/>
        <v>6172121.1900000004</v>
      </c>
      <c r="H33" s="35">
        <f t="shared" si="17"/>
        <v>0</v>
      </c>
      <c r="I33" s="36">
        <f t="shared" si="18"/>
        <v>0</v>
      </c>
      <c r="K33" s="2">
        <f>SUM(Table1[[#This Row],[Hotel Component]:[Retail Component]])</f>
        <v>1</v>
      </c>
    </row>
    <row r="34" spans="1:11" x14ac:dyDescent="0.35">
      <c r="A34" s="14">
        <v>14</v>
      </c>
      <c r="B34" s="8" t="s">
        <v>43</v>
      </c>
      <c r="C34" s="28">
        <v>1172280.69</v>
      </c>
      <c r="D34" s="23">
        <v>1</v>
      </c>
      <c r="E34" s="23">
        <v>0</v>
      </c>
      <c r="F34" s="23">
        <v>0</v>
      </c>
      <c r="G34" s="34">
        <f t="shared" si="16"/>
        <v>1172280.69</v>
      </c>
      <c r="H34" s="35">
        <f t="shared" si="17"/>
        <v>0</v>
      </c>
      <c r="I34" s="36">
        <f t="shared" si="18"/>
        <v>0</v>
      </c>
      <c r="K34" s="2">
        <f>SUM(Table1[[#This Row],[Hotel Component]:[Retail Component]])</f>
        <v>1</v>
      </c>
    </row>
    <row r="35" spans="1:11" x14ac:dyDescent="0.35">
      <c r="A35" s="14"/>
      <c r="B35" s="8" t="s">
        <v>44</v>
      </c>
      <c r="C35" s="28">
        <v>806979.04</v>
      </c>
      <c r="D35" s="23">
        <v>0.51622056965846563</v>
      </c>
      <c r="E35" s="23">
        <v>0.44757930076701208</v>
      </c>
      <c r="F35" s="23">
        <v>3.6200129574522177E-2</v>
      </c>
      <c r="G35" s="34">
        <f t="shared" si="16"/>
        <v>416579.17973124172</v>
      </c>
      <c r="H35" s="35">
        <f t="shared" si="17"/>
        <v>361187.11445683468</v>
      </c>
      <c r="I35" s="36">
        <f t="shared" si="18"/>
        <v>29212.745811923516</v>
      </c>
      <c r="K35" s="2">
        <f>SUM(Table1[[#This Row],[Hotel Component]:[Retail Component]])</f>
        <v>1</v>
      </c>
    </row>
    <row r="36" spans="1:11" x14ac:dyDescent="0.35">
      <c r="A36" s="14"/>
      <c r="B36" s="8" t="s">
        <v>45</v>
      </c>
      <c r="C36" s="28">
        <v>214017.91</v>
      </c>
      <c r="D36" s="23">
        <v>0.51622056965846563</v>
      </c>
      <c r="E36" s="23">
        <v>0.44757930076701208</v>
      </c>
      <c r="F36" s="23">
        <v>3.6200129574522177E-2</v>
      </c>
      <c r="G36" s="34">
        <f t="shared" si="16"/>
        <v>110480.44741731424</v>
      </c>
      <c r="H36" s="35">
        <f t="shared" si="17"/>
        <v>95789.986509417329</v>
      </c>
      <c r="I36" s="36">
        <f t="shared" si="18"/>
        <v>7747.4760732684254</v>
      </c>
      <c r="K36" s="2">
        <f>SUM(Table1[[#This Row],[Hotel Component]:[Retail Component]])</f>
        <v>1</v>
      </c>
    </row>
    <row r="37" spans="1:11" x14ac:dyDescent="0.35">
      <c r="A37" s="14">
        <v>15</v>
      </c>
      <c r="B37" s="8" t="s">
        <v>46</v>
      </c>
      <c r="C37" s="28">
        <v>1634556.86</v>
      </c>
      <c r="D37" s="23">
        <v>0.51622056965846563</v>
      </c>
      <c r="E37" s="23">
        <v>0.44757930076701208</v>
      </c>
      <c r="F37" s="23">
        <v>3.6200129574522177E-2</v>
      </c>
      <c r="G37" s="34">
        <f t="shared" si="16"/>
        <v>843791.87340835296</v>
      </c>
      <c r="H37" s="35">
        <f t="shared" si="17"/>
        <v>731593.81646272296</v>
      </c>
      <c r="I37" s="36">
        <f t="shared" si="18"/>
        <v>59171.17012892411</v>
      </c>
      <c r="K37" s="2">
        <f>SUM(Table1[[#This Row],[Hotel Component]:[Retail Component]])</f>
        <v>1</v>
      </c>
    </row>
    <row r="38" spans="1:11" x14ac:dyDescent="0.35">
      <c r="A38" s="14">
        <v>16</v>
      </c>
      <c r="B38" s="8" t="s">
        <v>47</v>
      </c>
      <c r="C38" s="28">
        <v>15193414.210000001</v>
      </c>
      <c r="D38" s="23">
        <v>0.51622056965846563</v>
      </c>
      <c r="E38" s="23">
        <v>0.44757930076701208</v>
      </c>
      <c r="F38" s="23">
        <v>3.6200129574522177E-2</v>
      </c>
      <c r="G38" s="34">
        <f t="shared" si="16"/>
        <v>7843152.9385432275</v>
      </c>
      <c r="H38" s="35">
        <f t="shared" si="17"/>
        <v>6800257.708375386</v>
      </c>
      <c r="I38" s="36">
        <f t="shared" si="18"/>
        <v>550003.5630813865</v>
      </c>
      <c r="K38" s="2">
        <f>SUM(Table1[[#This Row],[Hotel Component]:[Retail Component]])</f>
        <v>1</v>
      </c>
    </row>
    <row r="39" spans="1:11" x14ac:dyDescent="0.35">
      <c r="A39" s="14"/>
      <c r="B39" s="8" t="s">
        <v>48</v>
      </c>
      <c r="C39" s="28">
        <v>375000</v>
      </c>
      <c r="D39" s="24">
        <v>0.51622056965846563</v>
      </c>
      <c r="E39" s="24">
        <v>0.44757930076701208</v>
      </c>
      <c r="F39" s="24">
        <v>3.6200129574522177E-2</v>
      </c>
      <c r="G39" s="34">
        <f t="shared" si="16"/>
        <v>193582.7136219246</v>
      </c>
      <c r="H39" s="35">
        <f t="shared" si="17"/>
        <v>167842.23778762954</v>
      </c>
      <c r="I39" s="36">
        <f t="shared" si="18"/>
        <v>13575.048590445816</v>
      </c>
      <c r="K39" s="2">
        <f>SUM(Table1[[#This Row],[Hotel Component]:[Retail Component]])</f>
        <v>1</v>
      </c>
    </row>
    <row r="40" spans="1:11" x14ac:dyDescent="0.35">
      <c r="A40" s="14">
        <v>17</v>
      </c>
      <c r="B40" s="8" t="s">
        <v>49</v>
      </c>
      <c r="C40" s="28">
        <v>1780711.69</v>
      </c>
      <c r="D40" s="23">
        <v>0.51622056965846563</v>
      </c>
      <c r="E40" s="23">
        <v>0.44757930076701208</v>
      </c>
      <c r="F40" s="23">
        <v>3.6200129574522177E-2</v>
      </c>
      <c r="G40" s="34">
        <f t="shared" si="16"/>
        <v>919240.00300928904</v>
      </c>
      <c r="H40" s="35">
        <f t="shared" si="17"/>
        <v>797009.69307784433</v>
      </c>
      <c r="I40" s="36">
        <f t="shared" si="18"/>
        <v>64461.993912866368</v>
      </c>
      <c r="K40" s="2">
        <f>SUM(Table1[[#This Row],[Hotel Component]:[Retail Component]])</f>
        <v>1</v>
      </c>
    </row>
    <row r="41" spans="1:11" x14ac:dyDescent="0.35">
      <c r="A41" s="14">
        <v>18</v>
      </c>
      <c r="B41" s="8" t="s">
        <v>50</v>
      </c>
      <c r="C41" s="28">
        <v>2943326.04</v>
      </c>
      <c r="D41" s="23">
        <v>0.51622056965846563</v>
      </c>
      <c r="E41" s="23">
        <v>0.44757930076701208</v>
      </c>
      <c r="F41" s="23">
        <v>3.6200129574522177E-2</v>
      </c>
      <c r="G41" s="34">
        <f t="shared" si="16"/>
        <v>1519405.4450593959</v>
      </c>
      <c r="H41" s="35">
        <f t="shared" si="17"/>
        <v>1317371.8109125386</v>
      </c>
      <c r="I41" s="36">
        <f t="shared" si="18"/>
        <v>106548.78402806525</v>
      </c>
      <c r="K41" s="2">
        <f>SUM(Table1[[#This Row],[Hotel Component]:[Retail Component]])</f>
        <v>1</v>
      </c>
    </row>
    <row r="42" spans="1:11" x14ac:dyDescent="0.35">
      <c r="A42" s="14">
        <v>19</v>
      </c>
      <c r="B42" s="8" t="s">
        <v>51</v>
      </c>
      <c r="C42" s="28">
        <v>0</v>
      </c>
      <c r="D42" s="23">
        <v>0</v>
      </c>
      <c r="E42" s="23">
        <v>1</v>
      </c>
      <c r="F42" s="23">
        <v>0</v>
      </c>
      <c r="G42" s="34">
        <f t="shared" si="16"/>
        <v>0</v>
      </c>
      <c r="H42" s="35">
        <f t="shared" si="17"/>
        <v>0</v>
      </c>
      <c r="I42" s="36">
        <f t="shared" si="18"/>
        <v>0</v>
      </c>
      <c r="K42" s="2">
        <f>SUM(Table1[[#This Row],[Hotel Component]:[Retail Component]])</f>
        <v>1</v>
      </c>
    </row>
    <row r="43" spans="1:11" x14ac:dyDescent="0.35">
      <c r="A43" s="14">
        <v>20</v>
      </c>
      <c r="B43" s="8" t="s">
        <v>52</v>
      </c>
      <c r="C43" s="28">
        <v>163792.42000000001</v>
      </c>
      <c r="D43" s="23">
        <v>1</v>
      </c>
      <c r="E43" s="23">
        <v>0</v>
      </c>
      <c r="F43" s="23">
        <v>0</v>
      </c>
      <c r="G43" s="34">
        <f t="shared" ref="G43:G72" si="19">D43*$C43</f>
        <v>163792.42000000001</v>
      </c>
      <c r="H43" s="35">
        <f t="shared" ref="H43:H72" si="20">E43*$C43</f>
        <v>0</v>
      </c>
      <c r="I43" s="36">
        <f t="shared" ref="I43:I72" si="21">F43*$C43</f>
        <v>0</v>
      </c>
      <c r="K43" s="2">
        <f>SUM(Table1[[#This Row],[Hotel Component]:[Retail Component]])</f>
        <v>1</v>
      </c>
    </row>
    <row r="44" spans="1:11" ht="29" x14ac:dyDescent="0.35">
      <c r="A44" s="14">
        <v>21</v>
      </c>
      <c r="B44" s="8" t="s">
        <v>53</v>
      </c>
      <c r="C44" s="28">
        <v>42000</v>
      </c>
      <c r="D44" s="23">
        <v>1</v>
      </c>
      <c r="E44" s="23">
        <v>0</v>
      </c>
      <c r="F44" s="23">
        <v>0</v>
      </c>
      <c r="G44" s="34">
        <f t="shared" si="19"/>
        <v>42000</v>
      </c>
      <c r="H44" s="35">
        <f t="shared" si="20"/>
        <v>0</v>
      </c>
      <c r="I44" s="36">
        <f t="shared" si="21"/>
        <v>0</v>
      </c>
      <c r="K44" s="2">
        <f>SUM(Table1[[#This Row],[Hotel Component]:[Retail Component]])</f>
        <v>1</v>
      </c>
    </row>
    <row r="45" spans="1:11" x14ac:dyDescent="0.35">
      <c r="A45" s="14">
        <v>22</v>
      </c>
      <c r="B45" s="8" t="s">
        <v>54</v>
      </c>
      <c r="C45" s="28">
        <v>3380990.54</v>
      </c>
      <c r="D45" s="23">
        <v>0.51622056965846563</v>
      </c>
      <c r="E45" s="23">
        <v>0.44757930076701208</v>
      </c>
      <c r="F45" s="23">
        <v>3.6200129574522177E-2</v>
      </c>
      <c r="G45" s="34">
        <f t="shared" si="19"/>
        <v>1745336.8625686835</v>
      </c>
      <c r="H45" s="35">
        <f t="shared" si="20"/>
        <v>1513261.3817930827</v>
      </c>
      <c r="I45" s="36">
        <f t="shared" si="21"/>
        <v>122392.29563823371</v>
      </c>
      <c r="K45" s="2">
        <f>SUM(Table1[[#This Row],[Hotel Component]:[Retail Component]])</f>
        <v>1</v>
      </c>
    </row>
    <row r="46" spans="1:11" ht="29" x14ac:dyDescent="0.35">
      <c r="A46" s="14">
        <v>23</v>
      </c>
      <c r="B46" s="8" t="s">
        <v>55</v>
      </c>
      <c r="C46" s="28">
        <v>699387.38</v>
      </c>
      <c r="D46" s="23">
        <v>1</v>
      </c>
      <c r="E46" s="23">
        <v>0</v>
      </c>
      <c r="F46" s="23">
        <v>0</v>
      </c>
      <c r="G46" s="34">
        <f t="shared" si="19"/>
        <v>699387.38</v>
      </c>
      <c r="H46" s="35">
        <f t="shared" si="20"/>
        <v>0</v>
      </c>
      <c r="I46" s="36">
        <f t="shared" si="21"/>
        <v>0</v>
      </c>
      <c r="K46" s="2">
        <f>SUM(Table1[[#This Row],[Hotel Component]:[Retail Component]])</f>
        <v>1</v>
      </c>
    </row>
    <row r="47" spans="1:11" ht="29" x14ac:dyDescent="0.35">
      <c r="A47" s="14">
        <v>24</v>
      </c>
      <c r="B47" s="8" t="s">
        <v>56</v>
      </c>
      <c r="C47" s="28">
        <v>134013.34</v>
      </c>
      <c r="D47" s="23">
        <v>0.51622056965846563</v>
      </c>
      <c r="E47" s="23">
        <v>0.44757930076701208</v>
      </c>
      <c r="F47" s="23">
        <v>3.6200129574522177E-2</v>
      </c>
      <c r="G47" s="34">
        <f t="shared" si="19"/>
        <v>69180.442716633639</v>
      </c>
      <c r="H47" s="35">
        <f t="shared" si="20"/>
        <v>59981.597010651851</v>
      </c>
      <c r="I47" s="36">
        <f t="shared" si="21"/>
        <v>4851.3002727144958</v>
      </c>
      <c r="K47" s="2">
        <f>SUM(Table1[[#This Row],[Hotel Component]:[Retail Component]])</f>
        <v>1</v>
      </c>
    </row>
    <row r="48" spans="1:11" x14ac:dyDescent="0.35">
      <c r="A48" s="14">
        <v>25</v>
      </c>
      <c r="B48" s="8" t="s">
        <v>57</v>
      </c>
      <c r="C48" s="28">
        <v>276665.28000000003</v>
      </c>
      <c r="D48" s="23">
        <v>0.51622056965846563</v>
      </c>
      <c r="E48" s="23">
        <v>0.44757930076701208</v>
      </c>
      <c r="F48" s="23">
        <v>3.6200129574522177E-2</v>
      </c>
      <c r="G48" s="34">
        <f t="shared" si="19"/>
        <v>142820.3084463189</v>
      </c>
      <c r="H48" s="35">
        <f t="shared" si="20"/>
        <v>123829.65256890963</v>
      </c>
      <c r="I48" s="36">
        <f t="shared" si="21"/>
        <v>10015.31898477146</v>
      </c>
      <c r="K48" s="2">
        <f>SUM(Table1[[#This Row],[Hotel Component]:[Retail Component]])</f>
        <v>1</v>
      </c>
    </row>
    <row r="49" spans="1:11" x14ac:dyDescent="0.35">
      <c r="A49" s="14">
        <v>26</v>
      </c>
      <c r="B49" s="8" t="s">
        <v>58</v>
      </c>
      <c r="C49" s="28">
        <v>108790.96</v>
      </c>
      <c r="D49" s="23">
        <v>0.51622056965846563</v>
      </c>
      <c r="E49" s="23">
        <v>0.44757930076701208</v>
      </c>
      <c r="F49" s="23">
        <v>3.6200129574522177E-2</v>
      </c>
      <c r="G49" s="34">
        <f t="shared" si="19"/>
        <v>56160.13134489135</v>
      </c>
      <c r="H49" s="35">
        <f t="shared" si="20"/>
        <v>48692.581806571987</v>
      </c>
      <c r="I49" s="36">
        <f t="shared" si="21"/>
        <v>3938.2468485366594</v>
      </c>
      <c r="K49" s="2">
        <f>SUM(Table1[[#This Row],[Hotel Component]:[Retail Component]])</f>
        <v>1</v>
      </c>
    </row>
    <row r="50" spans="1:11" ht="29" x14ac:dyDescent="0.35">
      <c r="A50" s="14">
        <v>27</v>
      </c>
      <c r="B50" s="8" t="s">
        <v>59</v>
      </c>
      <c r="C50" s="28">
        <v>1461242.07</v>
      </c>
      <c r="D50" s="23">
        <v>1</v>
      </c>
      <c r="E50" s="23">
        <v>0</v>
      </c>
      <c r="F50" s="23">
        <v>0</v>
      </c>
      <c r="G50" s="34">
        <f t="shared" si="19"/>
        <v>1461242.07</v>
      </c>
      <c r="H50" s="35">
        <f t="shared" si="20"/>
        <v>0</v>
      </c>
      <c r="I50" s="36">
        <f t="shared" si="21"/>
        <v>0</v>
      </c>
      <c r="K50" s="2">
        <f>SUM(Table1[[#This Row],[Hotel Component]:[Retail Component]])</f>
        <v>1</v>
      </c>
    </row>
    <row r="51" spans="1:11" ht="29" x14ac:dyDescent="0.35">
      <c r="A51" s="14">
        <v>28</v>
      </c>
      <c r="B51" s="8" t="s">
        <v>60</v>
      </c>
      <c r="C51" s="28">
        <v>787216.64</v>
      </c>
      <c r="D51" s="23">
        <v>1</v>
      </c>
      <c r="E51" s="23">
        <v>0</v>
      </c>
      <c r="F51" s="23">
        <v>0</v>
      </c>
      <c r="G51" s="34">
        <f t="shared" si="19"/>
        <v>787216.64</v>
      </c>
      <c r="H51" s="35">
        <f t="shared" si="20"/>
        <v>0</v>
      </c>
      <c r="I51" s="36">
        <f t="shared" si="21"/>
        <v>0</v>
      </c>
      <c r="K51" s="2">
        <f>SUM(Table1[[#This Row],[Hotel Component]:[Retail Component]])</f>
        <v>1</v>
      </c>
    </row>
    <row r="52" spans="1:11" ht="29" x14ac:dyDescent="0.35">
      <c r="A52" s="14">
        <v>29</v>
      </c>
      <c r="B52" s="8" t="s">
        <v>61</v>
      </c>
      <c r="C52" s="28">
        <v>1152066.58</v>
      </c>
      <c r="D52" s="23">
        <v>0.51622056965846563</v>
      </c>
      <c r="E52" s="23">
        <v>0.44757930076701208</v>
      </c>
      <c r="F52" s="23">
        <v>3.6200129574522177E-2</v>
      </c>
      <c r="G52" s="34">
        <f t="shared" si="19"/>
        <v>594720.46621208033</v>
      </c>
      <c r="H52" s="35">
        <f t="shared" si="20"/>
        <v>515641.154313443</v>
      </c>
      <c r="I52" s="36">
        <f t="shared" si="21"/>
        <v>41704.959474476622</v>
      </c>
      <c r="K52" s="2">
        <f>SUM(Table1[[#This Row],[Hotel Component]:[Retail Component]])</f>
        <v>1</v>
      </c>
    </row>
    <row r="53" spans="1:11" ht="29" x14ac:dyDescent="0.35">
      <c r="A53" s="14">
        <v>30</v>
      </c>
      <c r="B53" s="8" t="s">
        <v>62</v>
      </c>
      <c r="C53" s="28">
        <v>105000</v>
      </c>
      <c r="D53" s="23">
        <v>1</v>
      </c>
      <c r="E53" s="23">
        <v>0</v>
      </c>
      <c r="F53" s="23">
        <v>0</v>
      </c>
      <c r="G53" s="34">
        <f t="shared" si="19"/>
        <v>105000</v>
      </c>
      <c r="H53" s="35">
        <f t="shared" si="20"/>
        <v>0</v>
      </c>
      <c r="I53" s="36">
        <f t="shared" si="21"/>
        <v>0</v>
      </c>
      <c r="K53" s="2">
        <f>SUM(Table1[[#This Row],[Hotel Component]:[Retail Component]])</f>
        <v>1</v>
      </c>
    </row>
    <row r="54" spans="1:11" x14ac:dyDescent="0.35">
      <c r="A54" s="14">
        <v>31</v>
      </c>
      <c r="B54" s="8" t="s">
        <v>63</v>
      </c>
      <c r="C54" s="28">
        <v>46035</v>
      </c>
      <c r="D54" s="23">
        <v>1</v>
      </c>
      <c r="E54" s="23">
        <v>0</v>
      </c>
      <c r="F54" s="23"/>
      <c r="G54" s="34">
        <f t="shared" si="19"/>
        <v>46035</v>
      </c>
      <c r="H54" s="35">
        <f t="shared" si="20"/>
        <v>0</v>
      </c>
      <c r="I54" s="36">
        <f t="shared" si="21"/>
        <v>0</v>
      </c>
      <c r="K54" s="2">
        <f>SUM(Table1[[#This Row],[Hotel Component]:[Retail Component]])</f>
        <v>1</v>
      </c>
    </row>
    <row r="55" spans="1:11" x14ac:dyDescent="0.35">
      <c r="A55" s="14">
        <v>32</v>
      </c>
      <c r="B55" s="8" t="s">
        <v>64</v>
      </c>
      <c r="C55" s="28">
        <v>5701805.9500000002</v>
      </c>
      <c r="D55" s="23">
        <v>0.51622056965846563</v>
      </c>
      <c r="E55" s="23">
        <v>0.44757930076701208</v>
      </c>
      <c r="F55" s="23">
        <v>3.6200129574522177E-2</v>
      </c>
      <c r="G55" s="34">
        <f t="shared" si="19"/>
        <v>2943389.5155910291</v>
      </c>
      <c r="H55" s="35">
        <f t="shared" si="20"/>
        <v>2552010.3202101891</v>
      </c>
      <c r="I55" s="36">
        <f t="shared" si="21"/>
        <v>206406.11419878152</v>
      </c>
      <c r="K55" s="2">
        <f>SUM(Table1[[#This Row],[Hotel Component]:[Retail Component]])</f>
        <v>1</v>
      </c>
    </row>
    <row r="56" spans="1:11" x14ac:dyDescent="0.35">
      <c r="A56" s="14"/>
      <c r="B56" s="8" t="s">
        <v>65</v>
      </c>
      <c r="C56" s="28">
        <v>9937092.9100000001</v>
      </c>
      <c r="D56" s="23">
        <v>0.51622056965846563</v>
      </c>
      <c r="E56" s="23">
        <v>0.44757930076701208</v>
      </c>
      <c r="F56" s="23">
        <v>3.6200129574522177E-2</v>
      </c>
      <c r="G56" s="34">
        <f t="shared" si="19"/>
        <v>5129731.7627493003</v>
      </c>
      <c r="H56" s="35">
        <f t="shared" si="20"/>
        <v>4447637.0963146333</v>
      </c>
      <c r="I56" s="36">
        <f t="shared" si="21"/>
        <v>359724.05093606567</v>
      </c>
      <c r="K56" s="2">
        <f>SUM(Table1[[#This Row],[Hotel Component]:[Retail Component]])</f>
        <v>1</v>
      </c>
    </row>
    <row r="57" spans="1:11" x14ac:dyDescent="0.35">
      <c r="A57" s="14"/>
      <c r="B57" s="8" t="s">
        <v>66</v>
      </c>
      <c r="C57" s="28">
        <v>3069103.93</v>
      </c>
      <c r="D57" s="23">
        <v>0.51622056965846563</v>
      </c>
      <c r="E57" s="23">
        <v>0.44757930076701208</v>
      </c>
      <c r="F57" s="23">
        <v>3.6200129574522177E-2</v>
      </c>
      <c r="G57" s="34">
        <f t="shared" si="19"/>
        <v>1584334.5790856357</v>
      </c>
      <c r="H57" s="35">
        <f t="shared" si="20"/>
        <v>1373667.3909706888</v>
      </c>
      <c r="I57" s="36">
        <f t="shared" si="21"/>
        <v>111101.95994367525</v>
      </c>
      <c r="K57" s="2">
        <f>SUM(Table1[[#This Row],[Hotel Component]:[Retail Component]])</f>
        <v>1</v>
      </c>
    </row>
    <row r="58" spans="1:11" ht="29" x14ac:dyDescent="0.35">
      <c r="A58" s="14"/>
      <c r="B58" s="8" t="s">
        <v>67</v>
      </c>
      <c r="C58" s="28">
        <v>2534770.41</v>
      </c>
      <c r="D58" s="23">
        <v>0.51622056965846563</v>
      </c>
      <c r="E58" s="23">
        <v>0.44757930076701208</v>
      </c>
      <c r="F58" s="23">
        <v>3.6200129574522177E-2</v>
      </c>
      <c r="G58" s="34">
        <f t="shared" si="19"/>
        <v>1308500.6250036226</v>
      </c>
      <c r="H58" s="35">
        <f t="shared" si="20"/>
        <v>1134510.7677127125</v>
      </c>
      <c r="I58" s="36">
        <f t="shared" si="21"/>
        <v>91759.017283664711</v>
      </c>
      <c r="K58" s="2">
        <f>SUM(Table1[[#This Row],[Hotel Component]:[Retail Component]])</f>
        <v>1</v>
      </c>
    </row>
    <row r="59" spans="1:11" x14ac:dyDescent="0.35">
      <c r="A59" s="14">
        <v>33</v>
      </c>
      <c r="B59" s="8" t="s">
        <v>68</v>
      </c>
      <c r="C59" s="28">
        <v>347256.25</v>
      </c>
      <c r="D59" s="23">
        <v>0.51622056965846563</v>
      </c>
      <c r="E59" s="23">
        <v>0.44757930076701208</v>
      </c>
      <c r="F59" s="23">
        <v>3.6200129574522177E-2</v>
      </c>
      <c r="G59" s="34">
        <f t="shared" si="19"/>
        <v>179260.81919246254</v>
      </c>
      <c r="H59" s="35">
        <f t="shared" si="20"/>
        <v>155424.70956197474</v>
      </c>
      <c r="I59" s="36">
        <f t="shared" si="21"/>
        <v>12570.721245562667</v>
      </c>
      <c r="K59" s="2">
        <f>SUM(Table1[[#This Row],[Hotel Component]:[Retail Component]])</f>
        <v>1</v>
      </c>
    </row>
    <row r="60" spans="1:11" x14ac:dyDescent="0.35">
      <c r="A60" s="14"/>
      <c r="B60" s="8" t="s">
        <v>69</v>
      </c>
      <c r="C60" s="28">
        <v>344871.02</v>
      </c>
      <c r="D60" s="24">
        <v>1</v>
      </c>
      <c r="E60" s="23">
        <v>0</v>
      </c>
      <c r="F60" s="23">
        <v>0</v>
      </c>
      <c r="G60" s="34">
        <f t="shared" si="19"/>
        <v>344871.02</v>
      </c>
      <c r="H60" s="35">
        <f t="shared" si="20"/>
        <v>0</v>
      </c>
      <c r="I60" s="36">
        <f t="shared" si="21"/>
        <v>0</v>
      </c>
      <c r="K60" s="2">
        <f>SUM(Table1[[#This Row],[Hotel Component]:[Retail Component]])</f>
        <v>1</v>
      </c>
    </row>
    <row r="61" spans="1:11" ht="29" x14ac:dyDescent="0.35">
      <c r="A61" s="14"/>
      <c r="B61" s="8" t="s">
        <v>70</v>
      </c>
      <c r="C61" s="28">
        <v>0</v>
      </c>
      <c r="D61" s="24">
        <v>1</v>
      </c>
      <c r="E61" s="23">
        <v>0</v>
      </c>
      <c r="F61" s="23">
        <v>0</v>
      </c>
      <c r="G61" s="34">
        <f t="shared" si="19"/>
        <v>0</v>
      </c>
      <c r="H61" s="35">
        <f t="shared" si="20"/>
        <v>0</v>
      </c>
      <c r="I61" s="36">
        <f t="shared" si="21"/>
        <v>0</v>
      </c>
      <c r="K61" s="2">
        <f>SUM(Table1[[#This Row],[Hotel Component]:[Retail Component]])</f>
        <v>1</v>
      </c>
    </row>
    <row r="62" spans="1:11" ht="43.5" x14ac:dyDescent="0.35">
      <c r="A62" s="14"/>
      <c r="B62" s="8" t="s">
        <v>71</v>
      </c>
      <c r="C62" s="28">
        <v>631489.41</v>
      </c>
      <c r="D62" s="24">
        <v>1</v>
      </c>
      <c r="E62" s="23">
        <v>0</v>
      </c>
      <c r="F62" s="23">
        <v>0</v>
      </c>
      <c r="G62" s="34">
        <f t="shared" si="19"/>
        <v>631489.41</v>
      </c>
      <c r="H62" s="35">
        <f t="shared" si="20"/>
        <v>0</v>
      </c>
      <c r="I62" s="36">
        <f t="shared" si="21"/>
        <v>0</v>
      </c>
      <c r="K62" s="2">
        <f>SUM(Table1[[#This Row],[Hotel Component]:[Retail Component]])</f>
        <v>1</v>
      </c>
    </row>
    <row r="63" spans="1:11" ht="29" x14ac:dyDescent="0.35">
      <c r="A63" s="14"/>
      <c r="B63" s="8" t="s">
        <v>72</v>
      </c>
      <c r="C63" s="28">
        <v>50582.83</v>
      </c>
      <c r="D63" s="24">
        <v>1</v>
      </c>
      <c r="E63" s="23">
        <v>0</v>
      </c>
      <c r="F63" s="23">
        <v>0</v>
      </c>
      <c r="G63" s="34">
        <f t="shared" si="19"/>
        <v>50582.83</v>
      </c>
      <c r="H63" s="35">
        <f t="shared" si="20"/>
        <v>0</v>
      </c>
      <c r="I63" s="36">
        <f t="shared" si="21"/>
        <v>0</v>
      </c>
      <c r="K63" s="2">
        <f>SUM(Table1[[#This Row],[Hotel Component]:[Retail Component]])</f>
        <v>1</v>
      </c>
    </row>
    <row r="64" spans="1:11" ht="29" x14ac:dyDescent="0.35">
      <c r="A64" s="14">
        <v>34</v>
      </c>
      <c r="B64" s="8" t="s">
        <v>73</v>
      </c>
      <c r="C64" s="28">
        <v>850000</v>
      </c>
      <c r="D64" s="23">
        <v>1</v>
      </c>
      <c r="E64" s="23">
        <v>0</v>
      </c>
      <c r="F64" s="23">
        <v>0</v>
      </c>
      <c r="G64" s="34">
        <f t="shared" si="19"/>
        <v>850000</v>
      </c>
      <c r="H64" s="35">
        <f t="shared" si="20"/>
        <v>0</v>
      </c>
      <c r="I64" s="36">
        <f t="shared" si="21"/>
        <v>0</v>
      </c>
      <c r="K64" s="2">
        <f>SUM(Table1[[#This Row],[Hotel Component]:[Retail Component]])</f>
        <v>1</v>
      </c>
    </row>
    <row r="65" spans="1:11" x14ac:dyDescent="0.35">
      <c r="A65" s="14"/>
      <c r="B65" s="8" t="s">
        <v>74</v>
      </c>
      <c r="C65" s="28">
        <v>0</v>
      </c>
      <c r="D65" s="24">
        <v>1</v>
      </c>
      <c r="E65" s="23">
        <v>0</v>
      </c>
      <c r="F65" s="23">
        <v>0</v>
      </c>
      <c r="G65" s="34">
        <f t="shared" si="19"/>
        <v>0</v>
      </c>
      <c r="H65" s="35">
        <f t="shared" si="20"/>
        <v>0</v>
      </c>
      <c r="I65" s="36">
        <f t="shared" si="21"/>
        <v>0</v>
      </c>
      <c r="K65" s="2">
        <f>SUM(Table1[[#This Row],[Hotel Component]:[Retail Component]])</f>
        <v>1</v>
      </c>
    </row>
    <row r="66" spans="1:11" x14ac:dyDescent="0.35">
      <c r="A66" s="14">
        <v>35</v>
      </c>
      <c r="B66" s="8" t="s">
        <v>75</v>
      </c>
      <c r="C66" s="28">
        <v>103965</v>
      </c>
      <c r="D66" s="23">
        <v>1</v>
      </c>
      <c r="E66" s="23">
        <v>0</v>
      </c>
      <c r="F66" s="23">
        <v>0</v>
      </c>
      <c r="G66" s="34">
        <f t="shared" si="19"/>
        <v>103965</v>
      </c>
      <c r="H66" s="35">
        <f t="shared" si="20"/>
        <v>0</v>
      </c>
      <c r="I66" s="36">
        <f t="shared" si="21"/>
        <v>0</v>
      </c>
      <c r="K66" s="2">
        <f>SUM(Table1[[#This Row],[Hotel Component]:[Retail Component]])</f>
        <v>1</v>
      </c>
    </row>
    <row r="67" spans="1:11" x14ac:dyDescent="0.35">
      <c r="A67" s="14">
        <v>36</v>
      </c>
      <c r="B67" s="8" t="s">
        <v>76</v>
      </c>
      <c r="C67" s="28">
        <v>85856.82</v>
      </c>
      <c r="D67" s="23">
        <v>1</v>
      </c>
      <c r="E67" s="23">
        <v>0</v>
      </c>
      <c r="F67" s="23">
        <v>0</v>
      </c>
      <c r="G67" s="34">
        <f t="shared" si="19"/>
        <v>85856.82</v>
      </c>
      <c r="H67" s="35">
        <f t="shared" si="20"/>
        <v>0</v>
      </c>
      <c r="I67" s="36">
        <f t="shared" si="21"/>
        <v>0</v>
      </c>
      <c r="K67" s="2">
        <f>SUM(Table1[[#This Row],[Hotel Component]:[Retail Component]])</f>
        <v>1</v>
      </c>
    </row>
    <row r="68" spans="1:11" x14ac:dyDescent="0.35">
      <c r="A68" s="14"/>
      <c r="B68" s="8" t="s">
        <v>77</v>
      </c>
      <c r="C68" s="28">
        <v>70025</v>
      </c>
      <c r="D68" s="23">
        <v>1</v>
      </c>
      <c r="E68" s="23">
        <v>0</v>
      </c>
      <c r="F68" s="23">
        <v>0</v>
      </c>
      <c r="G68" s="34">
        <f t="shared" si="19"/>
        <v>70025</v>
      </c>
      <c r="H68" s="35">
        <f t="shared" si="20"/>
        <v>0</v>
      </c>
      <c r="I68" s="36">
        <f t="shared" si="21"/>
        <v>0</v>
      </c>
      <c r="K68" s="2">
        <f>SUM(Table1[[#This Row],[Hotel Component]:[Retail Component]])</f>
        <v>1</v>
      </c>
    </row>
    <row r="69" spans="1:11" ht="29" x14ac:dyDescent="0.35">
      <c r="A69" s="14">
        <v>37</v>
      </c>
      <c r="B69" s="8" t="s">
        <v>78</v>
      </c>
      <c r="C69" s="28">
        <v>703598.2</v>
      </c>
      <c r="D69" s="23">
        <v>1</v>
      </c>
      <c r="E69" s="23">
        <v>0</v>
      </c>
      <c r="F69" s="23">
        <v>0</v>
      </c>
      <c r="G69" s="34">
        <f t="shared" si="19"/>
        <v>703598.2</v>
      </c>
      <c r="H69" s="35">
        <f t="shared" si="20"/>
        <v>0</v>
      </c>
      <c r="I69" s="36">
        <f t="shared" si="21"/>
        <v>0</v>
      </c>
      <c r="K69" s="2">
        <f>SUM(Table1[[#This Row],[Hotel Component]:[Retail Component]])</f>
        <v>1</v>
      </c>
    </row>
    <row r="70" spans="1:11" ht="29" x14ac:dyDescent="0.35">
      <c r="A70" s="14">
        <v>38</v>
      </c>
      <c r="B70" s="8" t="s">
        <v>79</v>
      </c>
      <c r="C70" s="28">
        <v>222912.8</v>
      </c>
      <c r="D70" s="23">
        <v>0.51622056965846563</v>
      </c>
      <c r="E70" s="23">
        <v>0.44757930076701208</v>
      </c>
      <c r="F70" s="23">
        <v>3.6200129574522177E-2</v>
      </c>
      <c r="G70" s="34">
        <f t="shared" si="19"/>
        <v>115072.17260016361</v>
      </c>
      <c r="H70" s="35">
        <f t="shared" si="20"/>
        <v>99771.155156016801</v>
      </c>
      <c r="I70" s="36">
        <f t="shared" si="21"/>
        <v>8069.4722438195467</v>
      </c>
      <c r="K70" s="2">
        <f>SUM(Table1[[#This Row],[Hotel Component]:[Retail Component]])</f>
        <v>1</v>
      </c>
    </row>
    <row r="71" spans="1:11" ht="29" x14ac:dyDescent="0.35">
      <c r="A71" s="14">
        <v>39</v>
      </c>
      <c r="B71" s="8" t="s">
        <v>80</v>
      </c>
      <c r="C71" s="28">
        <v>5544</v>
      </c>
      <c r="D71" s="23">
        <v>0.51622056965846563</v>
      </c>
      <c r="E71" s="23">
        <v>0.44757930076701208</v>
      </c>
      <c r="F71" s="23">
        <v>3.6200129574522177E-2</v>
      </c>
      <c r="G71" s="34">
        <f t="shared" si="19"/>
        <v>2861.9268381865336</v>
      </c>
      <c r="H71" s="35">
        <f t="shared" si="20"/>
        <v>2481.3796434523151</v>
      </c>
      <c r="I71" s="36">
        <f t="shared" si="21"/>
        <v>200.69351836115095</v>
      </c>
      <c r="K71" s="2">
        <f>SUM(Table1[[#This Row],[Hotel Component]:[Retail Component]])</f>
        <v>1</v>
      </c>
    </row>
    <row r="72" spans="1:11" ht="29" x14ac:dyDescent="0.35">
      <c r="A72" s="14">
        <v>40</v>
      </c>
      <c r="B72" s="8" t="s">
        <v>81</v>
      </c>
      <c r="C72" s="28">
        <v>531707.1</v>
      </c>
      <c r="D72" s="23">
        <v>1</v>
      </c>
      <c r="E72" s="23">
        <v>0</v>
      </c>
      <c r="F72" s="23">
        <v>0</v>
      </c>
      <c r="G72" s="34">
        <f t="shared" si="19"/>
        <v>531707.1</v>
      </c>
      <c r="H72" s="35">
        <f t="shared" si="20"/>
        <v>0</v>
      </c>
      <c r="I72" s="36">
        <f t="shared" si="21"/>
        <v>0</v>
      </c>
      <c r="K72" s="2">
        <f>SUM(Table1[[#This Row],[Hotel Component]:[Retail Component]])</f>
        <v>1</v>
      </c>
    </row>
    <row r="73" spans="1:11" x14ac:dyDescent="0.35">
      <c r="A73" s="14">
        <v>41</v>
      </c>
      <c r="B73" s="8" t="s">
        <v>82</v>
      </c>
      <c r="C73" s="28">
        <v>0</v>
      </c>
      <c r="D73" s="23">
        <v>1</v>
      </c>
      <c r="E73" s="23">
        <v>0</v>
      </c>
      <c r="F73" s="23">
        <v>0</v>
      </c>
      <c r="G73" s="34">
        <f t="shared" ref="G73:G83" si="22">D73*$C73</f>
        <v>0</v>
      </c>
      <c r="H73" s="35">
        <f t="shared" ref="H73:H83" si="23">E73*$C73</f>
        <v>0</v>
      </c>
      <c r="I73" s="36">
        <f t="shared" ref="I73:I83" si="24">F73*$C73</f>
        <v>0</v>
      </c>
      <c r="K73" s="2">
        <f>SUM(Table1[[#This Row],[Hotel Component]:[Retail Component]])</f>
        <v>1</v>
      </c>
    </row>
    <row r="74" spans="1:11" x14ac:dyDescent="0.35">
      <c r="A74" s="14">
        <v>42</v>
      </c>
      <c r="B74" s="8" t="s">
        <v>83</v>
      </c>
      <c r="C74" s="28">
        <v>0</v>
      </c>
      <c r="D74" s="23">
        <v>0</v>
      </c>
      <c r="E74" s="23">
        <v>1</v>
      </c>
      <c r="F74" s="23">
        <v>0</v>
      </c>
      <c r="G74" s="34">
        <f t="shared" si="22"/>
        <v>0</v>
      </c>
      <c r="H74" s="35">
        <f t="shared" si="23"/>
        <v>0</v>
      </c>
      <c r="I74" s="36">
        <f t="shared" si="24"/>
        <v>0</v>
      </c>
      <c r="K74" s="2">
        <f>SUM(Table1[[#This Row],[Hotel Component]:[Retail Component]])</f>
        <v>1</v>
      </c>
    </row>
    <row r="75" spans="1:11" x14ac:dyDescent="0.35">
      <c r="A75" s="14">
        <v>43</v>
      </c>
      <c r="B75" s="8" t="s">
        <v>84</v>
      </c>
      <c r="C75" s="28">
        <v>0</v>
      </c>
      <c r="D75" s="23">
        <v>1</v>
      </c>
      <c r="E75" s="23">
        <v>0</v>
      </c>
      <c r="F75" s="23">
        <v>0</v>
      </c>
      <c r="G75" s="34">
        <f t="shared" si="22"/>
        <v>0</v>
      </c>
      <c r="H75" s="35">
        <f t="shared" si="23"/>
        <v>0</v>
      </c>
      <c r="I75" s="36">
        <f t="shared" si="24"/>
        <v>0</v>
      </c>
      <c r="K75" s="2">
        <f>SUM(Table1[[#This Row],[Hotel Component]:[Retail Component]])</f>
        <v>1</v>
      </c>
    </row>
    <row r="76" spans="1:11" ht="29" x14ac:dyDescent="0.35">
      <c r="A76" s="14">
        <v>44</v>
      </c>
      <c r="B76" s="8" t="s">
        <v>85</v>
      </c>
      <c r="C76" s="28">
        <v>0</v>
      </c>
      <c r="D76" s="23">
        <v>0.51622056965846563</v>
      </c>
      <c r="E76" s="23">
        <v>0.44757930076701208</v>
      </c>
      <c r="F76" s="23">
        <v>3.6200129574522177E-2</v>
      </c>
      <c r="G76" s="34">
        <f t="shared" si="22"/>
        <v>0</v>
      </c>
      <c r="H76" s="35">
        <f t="shared" si="23"/>
        <v>0</v>
      </c>
      <c r="I76" s="36">
        <f t="shared" si="24"/>
        <v>0</v>
      </c>
      <c r="K76" s="2">
        <f>SUM(Table1[[#This Row],[Hotel Component]:[Retail Component]])</f>
        <v>1</v>
      </c>
    </row>
    <row r="77" spans="1:11" x14ac:dyDescent="0.35">
      <c r="A77" s="14">
        <v>45</v>
      </c>
      <c r="B77" s="8" t="s">
        <v>86</v>
      </c>
      <c r="C77" s="28">
        <v>0</v>
      </c>
      <c r="D77" s="23">
        <v>1</v>
      </c>
      <c r="E77" s="23">
        <v>0</v>
      </c>
      <c r="F77" s="23">
        <v>0</v>
      </c>
      <c r="G77" s="34">
        <f t="shared" si="22"/>
        <v>0</v>
      </c>
      <c r="H77" s="35">
        <f t="shared" si="23"/>
        <v>0</v>
      </c>
      <c r="I77" s="36">
        <f t="shared" si="24"/>
        <v>0</v>
      </c>
      <c r="K77" s="2">
        <f>SUM(Table1[[#This Row],[Hotel Component]:[Retail Component]])</f>
        <v>1</v>
      </c>
    </row>
    <row r="78" spans="1:11" x14ac:dyDescent="0.35">
      <c r="A78" s="14">
        <v>46</v>
      </c>
      <c r="B78" s="8" t="s">
        <v>87</v>
      </c>
      <c r="C78" s="28">
        <v>206182.96</v>
      </c>
      <c r="D78" s="23">
        <v>1</v>
      </c>
      <c r="E78" s="23">
        <v>0</v>
      </c>
      <c r="F78" s="23">
        <v>0</v>
      </c>
      <c r="G78" s="34">
        <f t="shared" si="22"/>
        <v>206182.96</v>
      </c>
      <c r="H78" s="35">
        <f t="shared" si="23"/>
        <v>0</v>
      </c>
      <c r="I78" s="36">
        <f t="shared" si="24"/>
        <v>0</v>
      </c>
      <c r="K78" s="2">
        <f>SUM(Table1[[#This Row],[Hotel Component]:[Retail Component]])</f>
        <v>1</v>
      </c>
    </row>
    <row r="79" spans="1:11" ht="29" x14ac:dyDescent="0.35">
      <c r="A79" s="14" t="s">
        <v>88</v>
      </c>
      <c r="B79" s="8" t="s">
        <v>89</v>
      </c>
      <c r="C79" s="28">
        <v>2567922.12</v>
      </c>
      <c r="D79" s="23">
        <v>0.51622056965846563</v>
      </c>
      <c r="E79" s="23">
        <v>0.44757930076701208</v>
      </c>
      <c r="F79" s="23">
        <v>3.6200129574522177E-2</v>
      </c>
      <c r="G79" s="34">
        <f t="shared" si="22"/>
        <v>1325614.2196249748</v>
      </c>
      <c r="H79" s="35">
        <f t="shared" si="23"/>
        <v>1149348.7868937433</v>
      </c>
      <c r="I79" s="36">
        <f t="shared" si="24"/>
        <v>92959.113481281689</v>
      </c>
      <c r="K79" s="2">
        <f>SUM(Table1[[#This Row],[Hotel Component]:[Retail Component]])</f>
        <v>1</v>
      </c>
    </row>
    <row r="80" spans="1:11" x14ac:dyDescent="0.35">
      <c r="A80" s="14">
        <v>49</v>
      </c>
      <c r="B80" s="8" t="s">
        <v>90</v>
      </c>
      <c r="C80" s="28">
        <v>0</v>
      </c>
      <c r="D80" s="23">
        <v>0.51622056965846563</v>
      </c>
      <c r="E80" s="23">
        <v>0.44757930076701208</v>
      </c>
      <c r="F80" s="23">
        <v>3.6200129574522177E-2</v>
      </c>
      <c r="G80" s="34">
        <f t="shared" si="22"/>
        <v>0</v>
      </c>
      <c r="H80" s="35">
        <f t="shared" si="23"/>
        <v>0</v>
      </c>
      <c r="I80" s="36">
        <f t="shared" si="24"/>
        <v>0</v>
      </c>
      <c r="K80" s="2">
        <f>SUM(Table1[[#This Row],[Hotel Component]:[Retail Component]])</f>
        <v>1</v>
      </c>
    </row>
    <row r="81" spans="1:11" ht="29" x14ac:dyDescent="0.35">
      <c r="A81" s="14">
        <v>50</v>
      </c>
      <c r="B81" s="8" t="s">
        <v>91</v>
      </c>
      <c r="C81" s="28">
        <v>597488</v>
      </c>
      <c r="D81" s="23">
        <v>1</v>
      </c>
      <c r="E81" s="23">
        <v>0</v>
      </c>
      <c r="F81" s="23">
        <v>0</v>
      </c>
      <c r="G81" s="34">
        <f t="shared" si="22"/>
        <v>597488</v>
      </c>
      <c r="H81" s="35">
        <f t="shared" si="23"/>
        <v>0</v>
      </c>
      <c r="I81" s="36">
        <f t="shared" si="24"/>
        <v>0</v>
      </c>
      <c r="K81" s="2">
        <f>SUM(Table1[[#This Row],[Hotel Component]:[Retail Component]])</f>
        <v>1</v>
      </c>
    </row>
    <row r="82" spans="1:11" ht="29" x14ac:dyDescent="0.35">
      <c r="A82" s="14">
        <v>51</v>
      </c>
      <c r="B82" s="8" t="s">
        <v>92</v>
      </c>
      <c r="C82" s="28">
        <v>60370.99</v>
      </c>
      <c r="D82" s="23">
        <v>1</v>
      </c>
      <c r="E82" s="23">
        <v>0</v>
      </c>
      <c r="F82" s="23">
        <v>0</v>
      </c>
      <c r="G82" s="34">
        <f t="shared" si="22"/>
        <v>60370.99</v>
      </c>
      <c r="H82" s="35">
        <f t="shared" si="23"/>
        <v>0</v>
      </c>
      <c r="I82" s="36">
        <f t="shared" si="24"/>
        <v>0</v>
      </c>
      <c r="K82" s="2">
        <f>SUM(Table1[[#This Row],[Hotel Component]:[Retail Component]])</f>
        <v>1</v>
      </c>
    </row>
    <row r="83" spans="1:11" ht="29" x14ac:dyDescent="0.35">
      <c r="A83" s="14">
        <v>52</v>
      </c>
      <c r="B83" s="8" t="s">
        <v>93</v>
      </c>
      <c r="C83" s="28">
        <v>-43301.4</v>
      </c>
      <c r="D83" s="23">
        <v>1</v>
      </c>
      <c r="E83" s="23">
        <v>0</v>
      </c>
      <c r="F83" s="23">
        <v>0</v>
      </c>
      <c r="G83" s="34">
        <f t="shared" si="22"/>
        <v>-43301.4</v>
      </c>
      <c r="H83" s="35">
        <f t="shared" si="23"/>
        <v>0</v>
      </c>
      <c r="I83" s="36">
        <f t="shared" si="24"/>
        <v>0</v>
      </c>
      <c r="K83" s="2">
        <f>SUM(Table1[[#This Row],[Hotel Component]:[Retail Component]])</f>
        <v>1</v>
      </c>
    </row>
    <row r="84" spans="1:11" x14ac:dyDescent="0.35">
      <c r="A84" s="14">
        <v>53</v>
      </c>
      <c r="B84" s="8" t="s">
        <v>94</v>
      </c>
      <c r="C84" s="28">
        <v>2000000</v>
      </c>
      <c r="D84" s="23">
        <v>0.51622056965846563</v>
      </c>
      <c r="E84" s="23">
        <v>0.44757930076701208</v>
      </c>
      <c r="F84" s="23">
        <v>3.6200129574522177E-2</v>
      </c>
      <c r="G84" s="34">
        <f t="shared" ref="G84" si="25">D84*$C84</f>
        <v>1032441.1393169313</v>
      </c>
      <c r="H84" s="35">
        <f t="shared" ref="H84" si="26">E84*$C84</f>
        <v>895158.60153402411</v>
      </c>
      <c r="I84" s="36">
        <f t="shared" ref="I84" si="27">F84*$C84</f>
        <v>72400.259149044359</v>
      </c>
      <c r="K84" s="2">
        <f>SUM(Table1[[#This Row],[Hotel Component]:[Retail Component]])</f>
        <v>1</v>
      </c>
    </row>
    <row r="85" spans="1:11" ht="29" x14ac:dyDescent="0.35">
      <c r="A85" s="14">
        <v>54</v>
      </c>
      <c r="B85" s="8" t="s">
        <v>95</v>
      </c>
      <c r="C85" s="28">
        <v>75000</v>
      </c>
      <c r="D85" s="23">
        <v>1</v>
      </c>
      <c r="E85" s="23">
        <v>0</v>
      </c>
      <c r="F85" s="23">
        <v>0</v>
      </c>
      <c r="G85" s="34">
        <f t="shared" ref="G85:G86" si="28">D85*$C85</f>
        <v>75000</v>
      </c>
      <c r="H85" s="35">
        <f t="shared" ref="H85:H86" si="29">E85*$C85</f>
        <v>0</v>
      </c>
      <c r="I85" s="36">
        <f t="shared" ref="I85:I86" si="30">F85*$C85</f>
        <v>0</v>
      </c>
      <c r="K85" s="2">
        <f>SUM(Table1[[#This Row],[Hotel Component]:[Retail Component]])</f>
        <v>1</v>
      </c>
    </row>
    <row r="86" spans="1:11" ht="29" x14ac:dyDescent="0.35">
      <c r="A86" s="14">
        <v>55</v>
      </c>
      <c r="B86" s="8" t="s">
        <v>96</v>
      </c>
      <c r="C86" s="28">
        <v>200000</v>
      </c>
      <c r="D86" s="23">
        <v>1</v>
      </c>
      <c r="E86" s="23">
        <v>0</v>
      </c>
      <c r="F86" s="23">
        <v>0</v>
      </c>
      <c r="G86" s="34">
        <f t="shared" si="28"/>
        <v>200000</v>
      </c>
      <c r="H86" s="35">
        <f t="shared" si="29"/>
        <v>0</v>
      </c>
      <c r="I86" s="36">
        <f t="shared" si="30"/>
        <v>0</v>
      </c>
      <c r="K86" s="2">
        <f>SUM(Table1[[#This Row],[Hotel Component]:[Retail Component]])</f>
        <v>1</v>
      </c>
    </row>
    <row r="87" spans="1:11" x14ac:dyDescent="0.35">
      <c r="A87" s="14">
        <v>56</v>
      </c>
      <c r="B87" s="8" t="s">
        <v>97</v>
      </c>
      <c r="C87" s="28">
        <v>2154888.8199999998</v>
      </c>
      <c r="D87" s="23">
        <v>0</v>
      </c>
      <c r="E87" s="24">
        <v>1</v>
      </c>
      <c r="F87" s="23">
        <v>0</v>
      </c>
      <c r="G87" s="34">
        <f t="shared" ref="G87" si="31">D87*$C87</f>
        <v>0</v>
      </c>
      <c r="H87" s="35">
        <f t="shared" ref="H87" si="32">E87*$C87</f>
        <v>2154888.8199999998</v>
      </c>
      <c r="I87" s="36">
        <f t="shared" ref="I87" si="33">F87*$C87</f>
        <v>0</v>
      </c>
      <c r="K87" s="2">
        <f>SUM(Table1[[#This Row],[Hotel Component]:[Retail Component]])</f>
        <v>1</v>
      </c>
    </row>
    <row r="88" spans="1:11" ht="29" x14ac:dyDescent="0.35">
      <c r="A88" s="14">
        <v>57</v>
      </c>
      <c r="B88" s="8" t="s">
        <v>98</v>
      </c>
      <c r="C88" s="28">
        <v>282673.26</v>
      </c>
      <c r="D88" s="23">
        <v>0</v>
      </c>
      <c r="E88" s="24">
        <v>1</v>
      </c>
      <c r="F88" s="23">
        <v>0</v>
      </c>
      <c r="G88" s="34">
        <f t="shared" ref="G88:G89" si="34">D88*$C88</f>
        <v>0</v>
      </c>
      <c r="H88" s="35">
        <f t="shared" ref="H88:H89" si="35">E88*$C88</f>
        <v>282673.26</v>
      </c>
      <c r="I88" s="36">
        <f t="shared" ref="I88:I89" si="36">F88*$C88</f>
        <v>0</v>
      </c>
      <c r="K88" s="2">
        <f>SUM(Table1[[#This Row],[Hotel Component]:[Retail Component]])</f>
        <v>1</v>
      </c>
    </row>
    <row r="89" spans="1:11" ht="29" x14ac:dyDescent="0.35">
      <c r="A89" s="14">
        <v>58</v>
      </c>
      <c r="B89" s="8" t="s">
        <v>99</v>
      </c>
      <c r="C89" s="28">
        <v>0</v>
      </c>
      <c r="D89" s="23">
        <v>0</v>
      </c>
      <c r="E89" s="24">
        <v>1</v>
      </c>
      <c r="F89" s="23">
        <v>0</v>
      </c>
      <c r="G89" s="34">
        <f t="shared" si="34"/>
        <v>0</v>
      </c>
      <c r="H89" s="35">
        <f t="shared" si="35"/>
        <v>0</v>
      </c>
      <c r="I89" s="36">
        <f t="shared" si="36"/>
        <v>0</v>
      </c>
      <c r="K89" s="2">
        <f>SUM(Table1[[#This Row],[Hotel Component]:[Retail Component]])</f>
        <v>1</v>
      </c>
    </row>
    <row r="90" spans="1:11" x14ac:dyDescent="0.35">
      <c r="A90" s="14">
        <v>59</v>
      </c>
      <c r="B90" s="8" t="s">
        <v>100</v>
      </c>
      <c r="C90" s="28">
        <v>712815</v>
      </c>
      <c r="D90" s="24">
        <v>0.51622056965846563</v>
      </c>
      <c r="E90" s="24">
        <v>0.44757930076701208</v>
      </c>
      <c r="F90" s="24">
        <v>3.6200129574522177E-2</v>
      </c>
      <c r="G90" s="34">
        <f t="shared" ref="G90" si="37">D90*$C90</f>
        <v>367969.76536109915</v>
      </c>
      <c r="H90" s="35">
        <f t="shared" ref="H90" si="38">E90*$C90</f>
        <v>319041.23927623773</v>
      </c>
      <c r="I90" s="36">
        <f t="shared" ref="I90" si="39">F90*$C90</f>
        <v>25803.995362663027</v>
      </c>
      <c r="K90" s="2">
        <f>SUM(Table1[[#This Row],[Hotel Component]:[Retail Component]])</f>
        <v>1</v>
      </c>
    </row>
    <row r="91" spans="1:11" ht="29" x14ac:dyDescent="0.35">
      <c r="A91" s="14">
        <v>60</v>
      </c>
      <c r="B91" s="8" t="s">
        <v>101</v>
      </c>
      <c r="C91" s="28">
        <v>2765518.9</v>
      </c>
      <c r="D91" s="23">
        <v>1</v>
      </c>
      <c r="E91" s="23">
        <v>0</v>
      </c>
      <c r="F91" s="23">
        <v>0</v>
      </c>
      <c r="G91" s="34">
        <f t="shared" ref="G91:G94" si="40">D91*$C91</f>
        <v>2765518.9</v>
      </c>
      <c r="H91" s="35">
        <f t="shared" ref="H91:H94" si="41">E91*$C91</f>
        <v>0</v>
      </c>
      <c r="I91" s="36">
        <f t="shared" ref="I91:I94" si="42">F91*$C91</f>
        <v>0</v>
      </c>
      <c r="K91" s="2">
        <f>SUM(Table1[[#This Row],[Hotel Component]:[Retail Component]])</f>
        <v>1</v>
      </c>
    </row>
    <row r="92" spans="1:11" x14ac:dyDescent="0.35">
      <c r="A92" s="14">
        <v>61</v>
      </c>
      <c r="B92" s="8" t="s">
        <v>102</v>
      </c>
      <c r="C92" s="28">
        <v>580000</v>
      </c>
      <c r="D92" s="24">
        <v>0.51622056965846563</v>
      </c>
      <c r="E92" s="24">
        <v>0.44757930076701208</v>
      </c>
      <c r="F92" s="24">
        <v>3.6200129574522177E-2</v>
      </c>
      <c r="G92" s="34">
        <f t="shared" si="40"/>
        <v>299407.9304019101</v>
      </c>
      <c r="H92" s="35">
        <f t="shared" si="41"/>
        <v>259595.99444486701</v>
      </c>
      <c r="I92" s="36">
        <f t="shared" si="42"/>
        <v>20996.075153222864</v>
      </c>
      <c r="K92" s="2">
        <f>SUM(Table1[[#This Row],[Hotel Component]:[Retail Component]])</f>
        <v>1</v>
      </c>
    </row>
    <row r="93" spans="1:11" ht="29" x14ac:dyDescent="0.35">
      <c r="A93" s="14">
        <v>62</v>
      </c>
      <c r="B93" s="8" t="s">
        <v>103</v>
      </c>
      <c r="C93" s="28">
        <v>300000</v>
      </c>
      <c r="D93" s="24">
        <v>0.51622056965846563</v>
      </c>
      <c r="E93" s="24">
        <v>0.44757930076701208</v>
      </c>
      <c r="F93" s="24">
        <v>3.6200129574522177E-2</v>
      </c>
      <c r="G93" s="34">
        <f t="shared" si="40"/>
        <v>154866.17089753968</v>
      </c>
      <c r="H93" s="35">
        <f t="shared" si="41"/>
        <v>134273.79023010362</v>
      </c>
      <c r="I93" s="36">
        <f t="shared" si="42"/>
        <v>10860.038872356654</v>
      </c>
      <c r="K93" s="2">
        <f>SUM(Table1[[#This Row],[Hotel Component]:[Retail Component]])</f>
        <v>1</v>
      </c>
    </row>
    <row r="94" spans="1:11" x14ac:dyDescent="0.35">
      <c r="A94" s="14">
        <v>63</v>
      </c>
      <c r="B94" s="8" t="s">
        <v>104</v>
      </c>
      <c r="C94" s="28">
        <v>2000000</v>
      </c>
      <c r="D94" s="24">
        <v>1</v>
      </c>
      <c r="E94" s="23">
        <v>0</v>
      </c>
      <c r="F94" s="23">
        <v>0</v>
      </c>
      <c r="G94" s="34">
        <f t="shared" si="40"/>
        <v>2000000</v>
      </c>
      <c r="H94" s="35">
        <f t="shared" si="41"/>
        <v>0</v>
      </c>
      <c r="I94" s="36">
        <f t="shared" si="42"/>
        <v>0</v>
      </c>
      <c r="K94" s="2">
        <f>SUM(Table1[[#This Row],[Hotel Component]:[Retail Component]])</f>
        <v>1</v>
      </c>
    </row>
    <row r="95" spans="1:11" x14ac:dyDescent="0.35">
      <c r="A95" s="14">
        <v>64</v>
      </c>
      <c r="B95" s="8" t="s">
        <v>105</v>
      </c>
      <c r="C95" s="28">
        <v>4742695.1900000004</v>
      </c>
      <c r="D95" s="23">
        <v>1</v>
      </c>
      <c r="E95" s="23">
        <v>0</v>
      </c>
      <c r="F95" s="23">
        <v>0</v>
      </c>
      <c r="G95" s="34">
        <f t="shared" ref="G95" si="43">D95*$C95</f>
        <v>4742695.1900000004</v>
      </c>
      <c r="H95" s="35">
        <f t="shared" ref="H95" si="44">E95*$C95</f>
        <v>0</v>
      </c>
      <c r="I95" s="36">
        <f t="shared" ref="I95" si="45">F95*$C95</f>
        <v>0</v>
      </c>
      <c r="K95" s="2">
        <f>SUM(Table1[[#This Row],[Hotel Component]:[Retail Component]])</f>
        <v>1</v>
      </c>
    </row>
    <row r="96" spans="1:11" x14ac:dyDescent="0.35">
      <c r="A96" s="14">
        <v>64</v>
      </c>
      <c r="B96" s="8" t="s">
        <v>106</v>
      </c>
      <c r="C96" s="28">
        <v>1272131.8700000001</v>
      </c>
      <c r="D96" s="23">
        <v>1</v>
      </c>
      <c r="E96" s="23">
        <v>0</v>
      </c>
      <c r="F96" s="23">
        <v>0</v>
      </c>
      <c r="G96" s="34">
        <f t="shared" ref="G96:G105" si="46">D96*$C96</f>
        <v>1272131.8700000001</v>
      </c>
      <c r="H96" s="35">
        <f t="shared" ref="H96:H105" si="47">E96*$C96</f>
        <v>0</v>
      </c>
      <c r="I96" s="36">
        <f t="shared" ref="I96:I105" si="48">F96*$C96</f>
        <v>0</v>
      </c>
      <c r="K96" s="2">
        <f>SUM(Table1[[#This Row],[Hotel Component]:[Retail Component]])</f>
        <v>1</v>
      </c>
    </row>
    <row r="97" spans="1:11" x14ac:dyDescent="0.35">
      <c r="A97" s="14">
        <v>64</v>
      </c>
      <c r="B97" s="8" t="s">
        <v>107</v>
      </c>
      <c r="C97" s="28">
        <v>3764536.47</v>
      </c>
      <c r="D97" s="23">
        <v>1</v>
      </c>
      <c r="E97" s="23">
        <v>0</v>
      </c>
      <c r="F97" s="23">
        <v>0</v>
      </c>
      <c r="G97" s="34">
        <f t="shared" si="46"/>
        <v>3764536.47</v>
      </c>
      <c r="H97" s="35">
        <f t="shared" si="47"/>
        <v>0</v>
      </c>
      <c r="I97" s="36">
        <f t="shared" si="48"/>
        <v>0</v>
      </c>
      <c r="K97" s="2">
        <f>SUM(Table1[[#This Row],[Hotel Component]:[Retail Component]])</f>
        <v>1</v>
      </c>
    </row>
    <row r="98" spans="1:11" x14ac:dyDescent="0.35">
      <c r="A98" s="14">
        <v>64</v>
      </c>
      <c r="B98" s="8" t="s">
        <v>108</v>
      </c>
      <c r="C98" s="28">
        <v>1765759.69</v>
      </c>
      <c r="D98" s="23">
        <v>1</v>
      </c>
      <c r="E98" s="23">
        <v>0</v>
      </c>
      <c r="F98" s="23">
        <v>0</v>
      </c>
      <c r="G98" s="34">
        <f t="shared" si="46"/>
        <v>1765759.69</v>
      </c>
      <c r="H98" s="35">
        <f t="shared" si="47"/>
        <v>0</v>
      </c>
      <c r="I98" s="36">
        <f t="shared" si="48"/>
        <v>0</v>
      </c>
      <c r="K98" s="2">
        <f>SUM(Table1[[#This Row],[Hotel Component]:[Retail Component]])</f>
        <v>1</v>
      </c>
    </row>
    <row r="99" spans="1:11" x14ac:dyDescent="0.35">
      <c r="A99" s="14">
        <v>64</v>
      </c>
      <c r="B99" s="8" t="s">
        <v>109</v>
      </c>
      <c r="C99" s="28">
        <v>264151.40999999997</v>
      </c>
      <c r="D99" s="24">
        <v>1</v>
      </c>
      <c r="E99" s="23">
        <v>0</v>
      </c>
      <c r="F99" s="23">
        <v>0</v>
      </c>
      <c r="G99" s="34">
        <f t="shared" si="46"/>
        <v>264151.40999999997</v>
      </c>
      <c r="H99" s="35">
        <f t="shared" si="47"/>
        <v>0</v>
      </c>
      <c r="I99" s="36">
        <f t="shared" si="48"/>
        <v>0</v>
      </c>
      <c r="K99" s="2">
        <f>SUM(Table1[[#This Row],[Hotel Component]:[Retail Component]])</f>
        <v>1</v>
      </c>
    </row>
    <row r="100" spans="1:11" x14ac:dyDescent="0.35">
      <c r="A100" s="14">
        <v>64</v>
      </c>
      <c r="B100" s="8" t="s">
        <v>110</v>
      </c>
      <c r="C100" s="28">
        <v>383761.33</v>
      </c>
      <c r="D100" s="23">
        <v>1</v>
      </c>
      <c r="E100" s="23">
        <v>0</v>
      </c>
      <c r="F100" s="23">
        <v>0</v>
      </c>
      <c r="G100" s="34">
        <f t="shared" si="46"/>
        <v>383761.33</v>
      </c>
      <c r="H100" s="35">
        <f t="shared" si="47"/>
        <v>0</v>
      </c>
      <c r="I100" s="36">
        <f t="shared" si="48"/>
        <v>0</v>
      </c>
      <c r="K100" s="2">
        <f>SUM(Table1[[#This Row],[Hotel Component]:[Retail Component]])</f>
        <v>1</v>
      </c>
    </row>
    <row r="101" spans="1:11" x14ac:dyDescent="0.35">
      <c r="A101" s="14">
        <v>64</v>
      </c>
      <c r="B101" s="8" t="s">
        <v>111</v>
      </c>
      <c r="C101" s="28">
        <v>112750.71</v>
      </c>
      <c r="D101" s="23">
        <v>1</v>
      </c>
      <c r="E101" s="23">
        <v>0</v>
      </c>
      <c r="F101" s="23">
        <v>0</v>
      </c>
      <c r="G101" s="34">
        <f t="shared" si="46"/>
        <v>112750.71</v>
      </c>
      <c r="H101" s="35">
        <f t="shared" si="47"/>
        <v>0</v>
      </c>
      <c r="I101" s="36">
        <f t="shared" si="48"/>
        <v>0</v>
      </c>
      <c r="K101" s="2">
        <f>SUM(Table1[[#This Row],[Hotel Component]:[Retail Component]])</f>
        <v>1</v>
      </c>
    </row>
    <row r="102" spans="1:11" x14ac:dyDescent="0.35">
      <c r="A102" s="14">
        <v>64</v>
      </c>
      <c r="B102" s="8" t="s">
        <v>112</v>
      </c>
      <c r="C102" s="28">
        <v>751307.43</v>
      </c>
      <c r="D102" s="23">
        <v>1</v>
      </c>
      <c r="E102" s="23">
        <v>0</v>
      </c>
      <c r="F102" s="23">
        <v>0</v>
      </c>
      <c r="G102" s="34">
        <f t="shared" si="46"/>
        <v>751307.43</v>
      </c>
      <c r="H102" s="35">
        <f t="shared" si="47"/>
        <v>0</v>
      </c>
      <c r="I102" s="36">
        <f t="shared" si="48"/>
        <v>0</v>
      </c>
      <c r="K102" s="2">
        <f>SUM(Table1[[#This Row],[Hotel Component]:[Retail Component]])</f>
        <v>1</v>
      </c>
    </row>
    <row r="103" spans="1:11" x14ac:dyDescent="0.35">
      <c r="A103" s="14">
        <v>64</v>
      </c>
      <c r="B103" s="8" t="s">
        <v>113</v>
      </c>
      <c r="C103" s="28">
        <v>1075596.45</v>
      </c>
      <c r="D103" s="24">
        <v>1</v>
      </c>
      <c r="E103" s="23">
        <v>0</v>
      </c>
      <c r="F103" s="23">
        <v>0</v>
      </c>
      <c r="G103" s="34">
        <f t="shared" si="46"/>
        <v>1075596.45</v>
      </c>
      <c r="H103" s="35">
        <f t="shared" si="47"/>
        <v>0</v>
      </c>
      <c r="I103" s="36">
        <f t="shared" si="48"/>
        <v>0</v>
      </c>
      <c r="K103" s="2">
        <f>SUM(Table1[[#This Row],[Hotel Component]:[Retail Component]])</f>
        <v>1</v>
      </c>
    </row>
    <row r="104" spans="1:11" ht="29" x14ac:dyDescent="0.35">
      <c r="A104" s="14">
        <v>64</v>
      </c>
      <c r="B104" s="8" t="s">
        <v>114</v>
      </c>
      <c r="C104" s="28">
        <v>208994.14</v>
      </c>
      <c r="D104" s="24">
        <v>1</v>
      </c>
      <c r="E104" s="23">
        <v>0</v>
      </c>
      <c r="F104" s="23">
        <v>0</v>
      </c>
      <c r="G104" s="34">
        <f t="shared" si="46"/>
        <v>208994.14</v>
      </c>
      <c r="H104" s="35">
        <f t="shared" si="47"/>
        <v>0</v>
      </c>
      <c r="I104" s="36">
        <f t="shared" si="48"/>
        <v>0</v>
      </c>
      <c r="K104" s="2">
        <f>SUM(Table1[[#This Row],[Hotel Component]:[Retail Component]])</f>
        <v>1</v>
      </c>
    </row>
    <row r="105" spans="1:11" x14ac:dyDescent="0.35">
      <c r="A105" s="14">
        <v>64</v>
      </c>
      <c r="B105" s="8" t="s">
        <v>115</v>
      </c>
      <c r="C105" s="28">
        <v>0</v>
      </c>
      <c r="D105" s="24">
        <v>1</v>
      </c>
      <c r="E105" s="23">
        <v>0</v>
      </c>
      <c r="F105" s="23">
        <v>0</v>
      </c>
      <c r="G105" s="34">
        <f t="shared" si="46"/>
        <v>0</v>
      </c>
      <c r="H105" s="35">
        <f t="shared" si="47"/>
        <v>0</v>
      </c>
      <c r="I105" s="36">
        <f t="shared" si="48"/>
        <v>0</v>
      </c>
      <c r="K105" s="2">
        <f>SUM(Table1[[#This Row],[Hotel Component]:[Retail Component]])</f>
        <v>1</v>
      </c>
    </row>
    <row r="106" spans="1:11" ht="29" x14ac:dyDescent="0.35">
      <c r="A106" s="14">
        <v>64</v>
      </c>
      <c r="B106" s="8" t="s">
        <v>116</v>
      </c>
      <c r="C106" s="28">
        <v>0</v>
      </c>
      <c r="D106" s="24">
        <v>1</v>
      </c>
      <c r="E106" s="23">
        <v>0</v>
      </c>
      <c r="F106" s="23">
        <v>0</v>
      </c>
      <c r="G106" s="34">
        <f t="shared" ref="G106:G111" si="49">D106*$C106</f>
        <v>0</v>
      </c>
      <c r="H106" s="35">
        <f t="shared" ref="H106:H111" si="50">E106*$C106</f>
        <v>0</v>
      </c>
      <c r="I106" s="36">
        <f t="shared" ref="I106:I111" si="51">F106*$C106</f>
        <v>0</v>
      </c>
      <c r="K106" s="2">
        <f>SUM(Table1[[#This Row],[Hotel Component]:[Retail Component]])</f>
        <v>1</v>
      </c>
    </row>
    <row r="107" spans="1:11" x14ac:dyDescent="0.35">
      <c r="A107" s="14">
        <v>64</v>
      </c>
      <c r="B107" s="8" t="s">
        <v>117</v>
      </c>
      <c r="C107" s="28">
        <v>0</v>
      </c>
      <c r="D107" s="24">
        <v>1</v>
      </c>
      <c r="E107" s="23">
        <v>0</v>
      </c>
      <c r="F107" s="23">
        <v>0</v>
      </c>
      <c r="G107" s="34">
        <f t="shared" si="49"/>
        <v>0</v>
      </c>
      <c r="H107" s="35">
        <f t="shared" si="50"/>
        <v>0</v>
      </c>
      <c r="I107" s="36">
        <f t="shared" si="51"/>
        <v>0</v>
      </c>
      <c r="K107" s="2">
        <f>SUM(Table1[[#This Row],[Hotel Component]:[Retail Component]])</f>
        <v>1</v>
      </c>
    </row>
    <row r="108" spans="1:11" x14ac:dyDescent="0.35">
      <c r="A108" s="14">
        <v>64</v>
      </c>
      <c r="B108" s="8" t="s">
        <v>118</v>
      </c>
      <c r="C108" s="28">
        <v>0</v>
      </c>
      <c r="D108" s="24">
        <v>1</v>
      </c>
      <c r="E108" s="23">
        <v>0</v>
      </c>
      <c r="F108" s="23">
        <v>0</v>
      </c>
      <c r="G108" s="34">
        <f t="shared" si="49"/>
        <v>0</v>
      </c>
      <c r="H108" s="35">
        <f t="shared" si="50"/>
        <v>0</v>
      </c>
      <c r="I108" s="36">
        <f t="shared" si="51"/>
        <v>0</v>
      </c>
      <c r="K108" s="2">
        <f>SUM(Table1[[#This Row],[Hotel Component]:[Retail Component]])</f>
        <v>1</v>
      </c>
    </row>
    <row r="109" spans="1:11" x14ac:dyDescent="0.35">
      <c r="A109" s="14">
        <v>64</v>
      </c>
      <c r="B109" s="8" t="s">
        <v>119</v>
      </c>
      <c r="C109" s="28">
        <v>0</v>
      </c>
      <c r="D109" s="24">
        <v>1</v>
      </c>
      <c r="E109" s="23">
        <v>0</v>
      </c>
      <c r="F109" s="23">
        <v>0</v>
      </c>
      <c r="G109" s="34">
        <f t="shared" si="49"/>
        <v>0</v>
      </c>
      <c r="H109" s="35">
        <f t="shared" si="50"/>
        <v>0</v>
      </c>
      <c r="I109" s="36">
        <f t="shared" si="51"/>
        <v>0</v>
      </c>
      <c r="K109" s="2">
        <f>SUM(Table1[[#This Row],[Hotel Component]:[Retail Component]])</f>
        <v>1</v>
      </c>
    </row>
    <row r="110" spans="1:11" ht="29" x14ac:dyDescent="0.35">
      <c r="A110" s="14">
        <v>65</v>
      </c>
      <c r="B110" s="8" t="s">
        <v>120</v>
      </c>
      <c r="C110" s="28">
        <v>0</v>
      </c>
      <c r="D110" s="23">
        <v>0</v>
      </c>
      <c r="E110" s="24">
        <v>1</v>
      </c>
      <c r="F110" s="23">
        <v>0</v>
      </c>
      <c r="G110" s="34">
        <f t="shared" si="49"/>
        <v>0</v>
      </c>
      <c r="H110" s="35">
        <f t="shared" si="50"/>
        <v>0</v>
      </c>
      <c r="I110" s="36">
        <f t="shared" si="51"/>
        <v>0</v>
      </c>
      <c r="K110" s="2">
        <f>SUM(Table1[[#This Row],[Hotel Component]:[Retail Component]])</f>
        <v>1</v>
      </c>
    </row>
    <row r="111" spans="1:11" x14ac:dyDescent="0.35">
      <c r="A111" s="15">
        <v>66</v>
      </c>
      <c r="B111" s="10" t="s">
        <v>121</v>
      </c>
      <c r="C111" s="29">
        <v>423000</v>
      </c>
      <c r="D111" s="25">
        <v>1</v>
      </c>
      <c r="E111" s="26">
        <v>0</v>
      </c>
      <c r="F111" s="26">
        <v>0</v>
      </c>
      <c r="G111" s="40">
        <f t="shared" si="49"/>
        <v>423000</v>
      </c>
      <c r="H111" s="41">
        <f t="shared" si="50"/>
        <v>0</v>
      </c>
      <c r="I111" s="42">
        <f t="shared" si="51"/>
        <v>0</v>
      </c>
      <c r="K111" s="2">
        <f>SUM(Table1[[#This Row],[Hotel Component]:[Retail Component]])</f>
        <v>1</v>
      </c>
    </row>
    <row r="112" spans="1:11" x14ac:dyDescent="0.35">
      <c r="A112" s="4"/>
      <c r="B112" s="8"/>
      <c r="C112" s="28"/>
      <c r="D112" s="23"/>
      <c r="E112" s="23"/>
      <c r="F112" s="23"/>
      <c r="G112" s="34">
        <f>D112*$C112</f>
        <v>0</v>
      </c>
      <c r="H112" s="35">
        <f>E112*$C112</f>
        <v>0</v>
      </c>
      <c r="I112" s="43">
        <f>F112*$C112</f>
        <v>0</v>
      </c>
    </row>
    <row r="113" spans="1:11" x14ac:dyDescent="0.35">
      <c r="A113" s="4"/>
      <c r="B113" s="9" t="s">
        <v>17</v>
      </c>
      <c r="C113" s="28"/>
      <c r="D113" s="4"/>
      <c r="E113" s="4"/>
      <c r="F113" s="4"/>
      <c r="G113" s="37"/>
      <c r="H113" s="38"/>
      <c r="I113" s="44"/>
    </row>
    <row r="114" spans="1:11" x14ac:dyDescent="0.35">
      <c r="A114" s="4"/>
      <c r="B114" s="8" t="s">
        <v>18</v>
      </c>
      <c r="C114" s="28">
        <v>3600000</v>
      </c>
      <c r="D114" s="24">
        <v>0.51622056965846563</v>
      </c>
      <c r="E114" s="24">
        <v>0.44757930076701208</v>
      </c>
      <c r="F114" s="24">
        <v>3.6200129574522177E-2</v>
      </c>
      <c r="G114" s="34">
        <f t="shared" ref="G114:I115" si="52">D114*$C114</f>
        <v>1858394.0507704762</v>
      </c>
      <c r="H114" s="35">
        <f t="shared" si="52"/>
        <v>1611285.4827612436</v>
      </c>
      <c r="I114" s="43">
        <f t="shared" si="52"/>
        <v>130320.46646827983</v>
      </c>
      <c r="K114" s="2">
        <f>SUM(Table1[[#This Row],[Hotel Component]:[Retail Component]])</f>
        <v>1</v>
      </c>
    </row>
    <row r="115" spans="1:11" x14ac:dyDescent="0.35">
      <c r="A115" s="4"/>
      <c r="B115" s="8" t="s">
        <v>19</v>
      </c>
      <c r="C115" s="28">
        <v>1200000</v>
      </c>
      <c r="D115" s="24">
        <v>0.51622056965846563</v>
      </c>
      <c r="E115" s="24">
        <v>0.44757930076701208</v>
      </c>
      <c r="F115" s="24">
        <v>3.6200129574522177E-2</v>
      </c>
      <c r="G115" s="34">
        <f t="shared" si="52"/>
        <v>619464.6835901587</v>
      </c>
      <c r="H115" s="35">
        <f t="shared" si="52"/>
        <v>537095.16092041449</v>
      </c>
      <c r="I115" s="43">
        <f t="shared" si="52"/>
        <v>43440.155489426616</v>
      </c>
      <c r="K115" s="2">
        <f>SUM(Table1[[#This Row],[Hotel Component]:[Retail Component]])</f>
        <v>1</v>
      </c>
    </row>
    <row r="116" spans="1:11" x14ac:dyDescent="0.35">
      <c r="A116" s="4"/>
      <c r="B116" s="8"/>
      <c r="C116" s="28"/>
      <c r="D116" s="4"/>
      <c r="E116" s="4"/>
      <c r="F116" s="4"/>
      <c r="G116" s="37"/>
      <c r="H116" s="38"/>
      <c r="I116" s="44"/>
    </row>
    <row r="117" spans="1:11" x14ac:dyDescent="0.35">
      <c r="A117" s="4"/>
      <c r="B117" s="9" t="s">
        <v>20</v>
      </c>
      <c r="C117" s="28"/>
      <c r="D117" s="4"/>
      <c r="E117" s="4"/>
      <c r="F117" s="4"/>
      <c r="G117" s="37"/>
      <c r="H117" s="38"/>
      <c r="I117" s="44"/>
    </row>
    <row r="118" spans="1:11" x14ac:dyDescent="0.35">
      <c r="A118" s="4"/>
      <c r="B118" s="8" t="s">
        <v>21</v>
      </c>
      <c r="C118" s="28">
        <v>5307488</v>
      </c>
      <c r="D118" s="24">
        <v>0.51622056965846563</v>
      </c>
      <c r="E118" s="24">
        <v>0.44757930076701208</v>
      </c>
      <c r="F118" s="24">
        <v>3.6200129574522177E-2</v>
      </c>
      <c r="G118" s="34">
        <f t="shared" ref="G118:I120" si="53">D118*$C118</f>
        <v>2739834.4788154704</v>
      </c>
      <c r="H118" s="35">
        <f t="shared" si="53"/>
        <v>2375521.7678693072</v>
      </c>
      <c r="I118" s="43">
        <f t="shared" si="53"/>
        <v>192131.75331522158</v>
      </c>
      <c r="K118" s="2">
        <f>SUM(Table1[[#This Row],[Hotel Component]:[Retail Component]])</f>
        <v>1</v>
      </c>
    </row>
    <row r="119" spans="1:11" x14ac:dyDescent="0.35">
      <c r="A119" s="4"/>
      <c r="B119" s="8" t="s">
        <v>22</v>
      </c>
      <c r="C119" s="28">
        <v>4776739</v>
      </c>
      <c r="D119" s="24">
        <v>0.51622056965846563</v>
      </c>
      <c r="E119" s="24">
        <v>0.44757930076701208</v>
      </c>
      <c r="F119" s="24">
        <v>3.6200129574522177E-2</v>
      </c>
      <c r="G119" s="34">
        <f t="shared" si="53"/>
        <v>2465850.9276898094</v>
      </c>
      <c r="H119" s="35">
        <f t="shared" si="53"/>
        <v>2137969.5015665167</v>
      </c>
      <c r="I119" s="43">
        <f t="shared" si="53"/>
        <v>172918.57074367348</v>
      </c>
      <c r="K119" s="2">
        <f>SUM(Table1[[#This Row],[Hotel Component]:[Retail Component]])</f>
        <v>1</v>
      </c>
    </row>
    <row r="120" spans="1:11" x14ac:dyDescent="0.35">
      <c r="A120" s="4"/>
      <c r="B120" s="8" t="s">
        <v>23</v>
      </c>
      <c r="C120" s="28">
        <v>15823068</v>
      </c>
      <c r="D120" s="24">
        <v>0.51622056965846563</v>
      </c>
      <c r="E120" s="24">
        <v>0.44757930076701208</v>
      </c>
      <c r="F120" s="24">
        <v>3.6200129574522177E-2</v>
      </c>
      <c r="G120" s="34">
        <f t="shared" si="53"/>
        <v>8168193.1767046386</v>
      </c>
      <c r="H120" s="35">
        <f t="shared" si="53"/>
        <v>7082077.7114288844</v>
      </c>
      <c r="I120" s="43">
        <f t="shared" si="53"/>
        <v>572797.11186647543</v>
      </c>
      <c r="K120" s="2">
        <f>SUM(Table1[[#This Row],[Hotel Component]:[Retail Component]])</f>
        <v>1</v>
      </c>
    </row>
    <row r="121" spans="1:11" x14ac:dyDescent="0.35">
      <c r="A121" s="5"/>
      <c r="B121" s="11"/>
      <c r="C121" s="30"/>
      <c r="D121" s="5"/>
      <c r="E121" s="5"/>
      <c r="F121" s="5"/>
      <c r="G121" s="45"/>
      <c r="H121" s="46"/>
      <c r="I121" s="47"/>
    </row>
    <row r="122" spans="1:11" x14ac:dyDescent="0.35">
      <c r="A122" s="19"/>
      <c r="B122" s="20"/>
      <c r="C122" s="22">
        <f>SUBTOTAL(109,Table1[CONTRACT SUM])</f>
        <v>189264098.83999994</v>
      </c>
      <c r="D122" s="21"/>
      <c r="E122" s="21"/>
      <c r="F122" s="21"/>
      <c r="G122" s="48">
        <f>SUBTOTAL(109,Table1[[Hotel ]])</f>
        <v>117471747.38909388</v>
      </c>
      <c r="H122" s="49">
        <f>SUBTOTAL(109,Table1[Resident])</f>
        <v>66602688.136638984</v>
      </c>
      <c r="I122" s="50">
        <f>SUBTOTAL(109,Table1[[Retail ]])</f>
        <v>5189663.3142670952</v>
      </c>
    </row>
    <row r="124" spans="1:11" x14ac:dyDescent="0.35">
      <c r="C124" s="1">
        <v>194951735</v>
      </c>
    </row>
    <row r="125" spans="1:11" x14ac:dyDescent="0.35">
      <c r="C125" s="1">
        <f>C124-Table1[[#Totals],[CONTRACT SUM]]</f>
        <v>5687636.160000056</v>
      </c>
    </row>
    <row r="128" spans="1:11" x14ac:dyDescent="0.35">
      <c r="C128" s="1">
        <v>108400000</v>
      </c>
    </row>
    <row r="129" spans="3:3" x14ac:dyDescent="0.35">
      <c r="C129" s="1">
        <v>102712363.84</v>
      </c>
    </row>
    <row r="130" spans="3:3" x14ac:dyDescent="0.35">
      <c r="C130" s="1">
        <f>C128-C129</f>
        <v>5687636.1599999964</v>
      </c>
    </row>
  </sheetData>
  <pageMargins left="0.7" right="0.7" top="0.75" bottom="0.75" header="0.3" footer="0.3"/>
  <pageSetup paperSize="9" scale="44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2023-03-20T12:10:38Z</dcterms:created>
  <dcterms:modified xsi:type="dcterms:W3CDTF">2023-03-20T13:17:26Z</dcterms:modified>
</cp:coreProperties>
</file>