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Dorchester Hotel &amp; Residence\"/>
    </mc:Choice>
  </mc:AlternateContent>
  <xr:revisionPtr revIDLastSave="0" documentId="13_ncr:1_{BC892992-806C-46A0-9F1D-29B371A25FE0}" xr6:coauthVersionLast="47" xr6:coauthVersionMax="47" xr10:uidLastSave="{00000000-0000-0000-0000-000000000000}"/>
  <bookViews>
    <workbookView xWindow="-110" yWindow="-110" windowWidth="25820" windowHeight="13900" xr2:uid="{81552E71-50FB-4F8D-B163-FCEEA3E4C820}"/>
  </bookViews>
  <sheets>
    <sheet name="BOQ" sheetId="2" r:id="rId1"/>
    <sheet name="Sheet1" sheetId="1" r:id="rId2"/>
  </sheets>
  <definedNames>
    <definedName name="_xlnm.Print_Area" localSheetId="0">BOQ!$A$1:$F$122</definedName>
    <definedName name="_xlnm.Print_Area" localSheetId="1">Sheet1!$A$1:$G$9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7" i="2" l="1"/>
  <c r="F106" i="2"/>
  <c r="F6" i="2"/>
  <c r="F7" i="2"/>
  <c r="F8" i="2"/>
  <c r="F10" i="2"/>
  <c r="F11" i="2"/>
  <c r="F16" i="2"/>
  <c r="F17" i="2"/>
  <c r="F18" i="2"/>
  <c r="F20" i="2"/>
  <c r="F22" i="2"/>
  <c r="F24" i="2"/>
  <c r="F26" i="2"/>
  <c r="F27" i="2"/>
  <c r="F30" i="2"/>
  <c r="F31" i="2"/>
  <c r="F32" i="2"/>
  <c r="F34" i="2"/>
  <c r="F36" i="2"/>
  <c r="F38" i="2"/>
  <c r="F40" i="2"/>
  <c r="F41" i="2"/>
  <c r="F46" i="2"/>
  <c r="F47" i="2"/>
  <c r="F48" i="2"/>
  <c r="F50" i="2"/>
  <c r="F52" i="2"/>
  <c r="F54" i="2"/>
  <c r="F56" i="2"/>
  <c r="F57" i="2"/>
  <c r="F62" i="2"/>
  <c r="F63" i="2"/>
  <c r="F64" i="2"/>
  <c r="F66" i="2"/>
  <c r="F68" i="2"/>
  <c r="F70" i="2"/>
  <c r="F72" i="2"/>
  <c r="F73" i="2"/>
  <c r="F79" i="2"/>
  <c r="F81" i="2"/>
  <c r="F83" i="2"/>
  <c r="F86" i="2"/>
  <c r="F89" i="2"/>
  <c r="F92" i="2"/>
  <c r="F95" i="2"/>
  <c r="F97" i="2"/>
  <c r="F100" i="2"/>
  <c r="F102" i="2"/>
  <c r="F104" i="2"/>
  <c r="C11" i="2" l="1"/>
  <c r="C10" i="2"/>
  <c r="C8" i="2"/>
  <c r="C7" i="2"/>
  <c r="C6" i="2"/>
  <c r="C73" i="2" l="1"/>
  <c r="C72" i="2"/>
  <c r="C70" i="2"/>
  <c r="C68" i="2"/>
  <c r="C66" i="2"/>
  <c r="C64" i="2"/>
  <c r="C63" i="2"/>
  <c r="C62" i="2"/>
  <c r="C57" i="2"/>
  <c r="C56" i="2"/>
  <c r="C54" i="2"/>
  <c r="C52" i="2"/>
  <c r="C50" i="2"/>
  <c r="C48" i="2"/>
  <c r="C47" i="2"/>
  <c r="C46" i="2"/>
  <c r="C41" i="2" l="1"/>
  <c r="C40" i="2"/>
  <c r="C38" i="2"/>
  <c r="C36" i="2"/>
  <c r="C34" i="2"/>
  <c r="C32" i="2"/>
  <c r="C31" i="2"/>
  <c r="C30" i="2"/>
  <c r="C27" i="2"/>
  <c r="C26" i="2"/>
  <c r="C22" i="2"/>
  <c r="C24" i="2"/>
  <c r="C20" i="2"/>
  <c r="C18" i="2"/>
  <c r="C17" i="2"/>
  <c r="C16" i="2"/>
  <c r="F9" i="1" l="1"/>
  <c r="F8" i="1"/>
  <c r="F7" i="1"/>
  <c r="F6" i="1"/>
  <c r="F5" i="1"/>
  <c r="F4" i="1"/>
  <c r="F3" i="1"/>
  <c r="F2" i="1"/>
  <c r="D9" i="1"/>
  <c r="D8" i="1"/>
  <c r="D4" i="1"/>
  <c r="D3" i="1"/>
  <c r="D2" i="1"/>
  <c r="G9" i="1"/>
  <c r="E9" i="1"/>
  <c r="G8" i="1"/>
  <c r="E8" i="1"/>
  <c r="G7" i="1"/>
  <c r="E7" i="1"/>
  <c r="G6" i="1"/>
  <c r="E6" i="1"/>
  <c r="G5" i="1"/>
  <c r="G3" i="1"/>
  <c r="G2" i="1"/>
  <c r="E5" i="1"/>
  <c r="E4" i="1"/>
  <c r="G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F6" authorId="0" shapeId="0" xr:uid="{346395F6-75FF-45A5-A0C9-CCD4AC96BC9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Upto L02</t>
        </r>
      </text>
    </comment>
    <comment ref="F8" authorId="0" shapeId="0" xr:uid="{CC951B98-1064-466C-82EE-000238B0AB8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Upto L06</t>
        </r>
      </text>
    </comment>
    <comment ref="F9" authorId="0" shapeId="0" xr:uid="{A320942B-FE37-4685-A36B-9927B79AE88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Upto L07</t>
        </r>
      </text>
    </comment>
  </commentList>
</comments>
</file>

<file path=xl/sharedStrings.xml><?xml version="1.0" encoding="utf-8"?>
<sst xmlns="http://schemas.openxmlformats.org/spreadsheetml/2006/main" count="189" uniqueCount="55">
  <si>
    <t>No</t>
  </si>
  <si>
    <t>Description</t>
  </si>
  <si>
    <t>Floor Area (m2)</t>
  </si>
  <si>
    <t>Wall Area (m2)</t>
  </si>
  <si>
    <t>Ceiling Area (m2)</t>
  </si>
  <si>
    <t>Level B2 Residence side</t>
  </si>
  <si>
    <t>Level B2 Hotel side</t>
  </si>
  <si>
    <t>Painting Area (m2)</t>
  </si>
  <si>
    <t>Level B1 Hotel side</t>
  </si>
  <si>
    <t>Level GF Hotel side</t>
  </si>
  <si>
    <t>Level 01 Hotel side</t>
  </si>
  <si>
    <t>Level 05 Residence side</t>
  </si>
  <si>
    <t>Level 05 Hotel side</t>
  </si>
  <si>
    <t>Door (m2)</t>
  </si>
  <si>
    <t>Wall already there</t>
  </si>
  <si>
    <t>Desription</t>
  </si>
  <si>
    <t>Qty</t>
  </si>
  <si>
    <t>Unit</t>
  </si>
  <si>
    <t>Rate</t>
  </si>
  <si>
    <t>Amount</t>
  </si>
  <si>
    <t>Supply and application of Mastertop 1205 Epoxy, resin and dust sealer flooring system</t>
  </si>
  <si>
    <t>Skirting</t>
  </si>
  <si>
    <t>Basement 02</t>
  </si>
  <si>
    <t>Storage 01 (Residence)</t>
  </si>
  <si>
    <t>Storage 02 (Residence)</t>
  </si>
  <si>
    <t>Storage 03 (Hotel)</t>
  </si>
  <si>
    <t>Basement 01</t>
  </si>
  <si>
    <t>Storage 04 (Hotel)</t>
  </si>
  <si>
    <t>Ground Floor</t>
  </si>
  <si>
    <t>Storage 05 (Hotel)</t>
  </si>
  <si>
    <t>Level 01</t>
  </si>
  <si>
    <t>Storage 06 (Hotel)</t>
  </si>
  <si>
    <t>Level 05</t>
  </si>
  <si>
    <t>Storage 08 (Hotel)</t>
  </si>
  <si>
    <t>Storage 07 (Residence)</t>
  </si>
  <si>
    <t>m2</t>
  </si>
  <si>
    <t>m</t>
  </si>
  <si>
    <t>Supply and application of Low VOC acrylic emulsion paint applied to walls</t>
  </si>
  <si>
    <t>Supply and installation of Full System Gypsum Tiles Ceiling (600X600mm)</t>
  </si>
  <si>
    <t>Supply and installation of Two side Gypsum board partition walls</t>
  </si>
  <si>
    <t>Supply and installation of aluminum doors complete with frames, door stops, coatings, and ironmongries</t>
  </si>
  <si>
    <t>1000x2500mm size</t>
  </si>
  <si>
    <t>2000x2500mm size</t>
  </si>
  <si>
    <t>nos</t>
  </si>
  <si>
    <t>A. Partition walls</t>
  </si>
  <si>
    <t>B. Floor Finishes</t>
  </si>
  <si>
    <t>C. Wall Finishes</t>
  </si>
  <si>
    <t>D. Ceiling Finishes</t>
  </si>
  <si>
    <t>E. Doors</t>
  </si>
  <si>
    <t>F. Miscellaneous</t>
  </si>
  <si>
    <t>Allow sum for installation of airconditioning system in storage areas</t>
  </si>
  <si>
    <t>Allow sum for installation of electrical fittings including all wiring and fixtures in storage areas</t>
  </si>
  <si>
    <t>Allow sum for installation of fire protection and detection system in storage areas</t>
  </si>
  <si>
    <t>item</t>
  </si>
  <si>
    <t>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</si>
</sst>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3" fontId="0" fillId="0" borderId="6" xfId="1" applyFont="1" applyBorder="1"/>
    <xf numFmtId="43" fontId="0" fillId="0" borderId="7" xfId="1" applyFont="1" applyBorder="1"/>
    <xf numFmtId="0" fontId="6" fillId="0" borderId="6" xfId="0" applyFont="1" applyBorder="1" applyAlignment="1">
      <alignment wrapText="1"/>
    </xf>
    <xf numFmtId="0" fontId="8" fillId="0" borderId="6" xfId="0" applyFont="1" applyBorder="1"/>
    <xf numFmtId="0" fontId="0" fillId="0" borderId="6" xfId="0" applyBorder="1"/>
    <xf numFmtId="0" fontId="5" fillId="0" borderId="6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43" fontId="1" fillId="0" borderId="7" xfId="1" applyFont="1" applyBorder="1"/>
    <xf numFmtId="43" fontId="0" fillId="0" borderId="7" xfId="1" applyNumberFormat="1" applyFont="1" applyBorder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457A2-1C52-487D-8D54-1A31968390C2}" name="Table1" displayName="Table1" ref="A1:F107" totalsRowShown="0" headerRowDxfId="8" headerRowBorderDxfId="7" tableBorderDxfId="6" headerRowCellStyle="Comma">
  <autoFilter ref="A1:F107" xr:uid="{0E5457A2-1C52-487D-8D54-1A31968390C2}"/>
  <tableColumns count="6">
    <tableColumn id="1" xr3:uid="{A2014929-C65D-4FED-99BC-3CFC6CCFC42B}" name="No" dataDxfId="5"/>
    <tableColumn id="2" xr3:uid="{014FE52B-2C95-447A-955B-F48CF7BE4DE4}" name="Desription" dataDxfId="4"/>
    <tableColumn id="3" xr3:uid="{F8C665CC-5A89-4870-90B3-2402CEB8286D}" name="Qty" dataDxfId="3"/>
    <tableColumn id="4" xr3:uid="{A3BA43A7-8741-46FB-B586-063197C288B2}" name="Unit" dataDxfId="2"/>
    <tableColumn id="5" xr3:uid="{CFF9C9B3-097C-4F57-9ABC-B8822E388263}" name="Rate" dataDxfId="1" dataCellStyle="Comma"/>
    <tableColumn id="6" xr3:uid="{636F4FCA-2175-46DA-B44A-8A513B576261}" name="Amount" dataDxfId="0" dataCellStyle="Comma">
      <calculatedColumnFormula>Table1[[#This Row],[Rate]]*Table1[[#This Row],[Qty]]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4BB18-BF0A-4443-9CA6-C054C7213528}">
  <dimension ref="A1:F120"/>
  <sheetViews>
    <sheetView tabSelected="1" view="pageBreakPreview" topLeftCell="A100" zoomScaleNormal="100" zoomScaleSheetLayoutView="100" workbookViewId="0">
      <selection activeCell="B107" sqref="B107"/>
    </sheetView>
  </sheetViews>
  <sheetFormatPr defaultRowHeight="14.5" x14ac:dyDescent="0.35"/>
  <cols>
    <col min="1" max="1" width="8.7265625" style="12"/>
    <col min="2" max="2" width="45.26953125" style="14" customWidth="1"/>
    <col min="3" max="3" width="8.7265625" style="13"/>
    <col min="4" max="4" width="8.7265625" style="12"/>
    <col min="5" max="5" width="10.08984375" style="11" bestFit="1" customWidth="1"/>
    <col min="6" max="6" width="14.453125" style="11" customWidth="1"/>
  </cols>
  <sheetData>
    <row r="1" spans="1:6" s="1" customFormat="1" ht="29" customHeight="1" x14ac:dyDescent="0.35">
      <c r="A1" s="25" t="s">
        <v>0</v>
      </c>
      <c r="B1" s="26" t="s">
        <v>15</v>
      </c>
      <c r="C1" s="27" t="s">
        <v>16</v>
      </c>
      <c r="D1" s="28" t="s">
        <v>17</v>
      </c>
      <c r="E1" s="29" t="s">
        <v>18</v>
      </c>
      <c r="F1" s="30" t="s">
        <v>19</v>
      </c>
    </row>
    <row r="2" spans="1:6" x14ac:dyDescent="0.35">
      <c r="A2" s="15"/>
      <c r="B2" s="16"/>
      <c r="C2" s="17"/>
      <c r="D2" s="18"/>
      <c r="E2" s="19"/>
      <c r="F2" s="20"/>
    </row>
    <row r="3" spans="1:6" x14ac:dyDescent="0.35">
      <c r="A3" s="15"/>
      <c r="B3" s="31" t="s">
        <v>44</v>
      </c>
      <c r="C3" s="17"/>
      <c r="D3" s="18"/>
      <c r="E3" s="19"/>
      <c r="F3" s="20"/>
    </row>
    <row r="4" spans="1:6" ht="29" x14ac:dyDescent="0.35">
      <c r="A4" s="15"/>
      <c r="B4" s="21" t="s">
        <v>39</v>
      </c>
      <c r="C4" s="17"/>
      <c r="D4" s="18"/>
      <c r="E4" s="19"/>
      <c r="F4" s="20"/>
    </row>
    <row r="5" spans="1:6" x14ac:dyDescent="0.35">
      <c r="A5" s="15"/>
      <c r="B5" s="22" t="s">
        <v>22</v>
      </c>
      <c r="C5" s="17"/>
      <c r="D5" s="18"/>
      <c r="E5" s="19"/>
      <c r="F5" s="20"/>
    </row>
    <row r="6" spans="1:6" x14ac:dyDescent="0.35">
      <c r="A6" s="15"/>
      <c r="B6" s="23" t="s">
        <v>23</v>
      </c>
      <c r="C6" s="17">
        <f>Sheet1!D2</f>
        <v>93.875</v>
      </c>
      <c r="D6" s="18" t="s">
        <v>35</v>
      </c>
      <c r="E6" s="19">
        <v>120</v>
      </c>
      <c r="F6" s="20">
        <f>Table1[[#This Row],[Rate]]*Table1[[#This Row],[Qty]]</f>
        <v>11265</v>
      </c>
    </row>
    <row r="7" spans="1:6" x14ac:dyDescent="0.35">
      <c r="A7" s="15"/>
      <c r="B7" s="23" t="s">
        <v>24</v>
      </c>
      <c r="C7" s="17">
        <f>Sheet1!D3</f>
        <v>65</v>
      </c>
      <c r="D7" s="18" t="s">
        <v>35</v>
      </c>
      <c r="E7" s="19">
        <v>120</v>
      </c>
      <c r="F7" s="20">
        <f>Table1[[#This Row],[Rate]]*Table1[[#This Row],[Qty]]</f>
        <v>7800</v>
      </c>
    </row>
    <row r="8" spans="1:6" x14ac:dyDescent="0.35">
      <c r="A8" s="15"/>
      <c r="B8" s="23" t="s">
        <v>25</v>
      </c>
      <c r="C8" s="17">
        <f>Sheet1!D4</f>
        <v>116</v>
      </c>
      <c r="D8" s="18" t="s">
        <v>35</v>
      </c>
      <c r="E8" s="19">
        <v>120</v>
      </c>
      <c r="F8" s="20">
        <f>Table1[[#This Row],[Rate]]*Table1[[#This Row],[Qty]]</f>
        <v>13920</v>
      </c>
    </row>
    <row r="9" spans="1:6" x14ac:dyDescent="0.35">
      <c r="A9" s="15"/>
      <c r="B9" s="22" t="s">
        <v>32</v>
      </c>
      <c r="C9" s="17"/>
      <c r="D9" s="18"/>
      <c r="E9" s="19"/>
      <c r="F9" s="20"/>
    </row>
    <row r="10" spans="1:6" x14ac:dyDescent="0.35">
      <c r="A10" s="15"/>
      <c r="B10" s="23" t="s">
        <v>34</v>
      </c>
      <c r="C10" s="17">
        <f>Sheet1!D8</f>
        <v>16.700000000000003</v>
      </c>
      <c r="D10" s="18" t="s">
        <v>35</v>
      </c>
      <c r="E10" s="19">
        <v>120</v>
      </c>
      <c r="F10" s="20">
        <f>Table1[[#This Row],[Rate]]*Table1[[#This Row],[Qty]]</f>
        <v>2004.0000000000005</v>
      </c>
    </row>
    <row r="11" spans="1:6" x14ac:dyDescent="0.35">
      <c r="A11" s="15"/>
      <c r="B11" s="23" t="s">
        <v>33</v>
      </c>
      <c r="C11" s="17">
        <f>Sheet1!D9</f>
        <v>27.58</v>
      </c>
      <c r="D11" s="18" t="s">
        <v>35</v>
      </c>
      <c r="E11" s="19">
        <v>120</v>
      </c>
      <c r="F11" s="20">
        <f>Table1[[#This Row],[Rate]]*Table1[[#This Row],[Qty]]</f>
        <v>3309.6</v>
      </c>
    </row>
    <row r="12" spans="1:6" x14ac:dyDescent="0.35">
      <c r="A12" s="15"/>
      <c r="B12" s="16"/>
      <c r="C12" s="17"/>
      <c r="D12" s="18"/>
      <c r="E12" s="19"/>
      <c r="F12" s="20"/>
    </row>
    <row r="13" spans="1:6" x14ac:dyDescent="0.35">
      <c r="A13" s="15"/>
      <c r="B13" s="31" t="s">
        <v>45</v>
      </c>
      <c r="C13" s="17"/>
      <c r="D13" s="18"/>
      <c r="E13" s="19"/>
      <c r="F13" s="20"/>
    </row>
    <row r="14" spans="1:6" ht="29" x14ac:dyDescent="0.35">
      <c r="A14" s="15"/>
      <c r="B14" s="21" t="s">
        <v>20</v>
      </c>
      <c r="C14" s="17"/>
      <c r="D14" s="18"/>
      <c r="E14" s="19"/>
      <c r="F14" s="20"/>
    </row>
    <row r="15" spans="1:6" x14ac:dyDescent="0.35">
      <c r="A15" s="15"/>
      <c r="B15" s="22" t="s">
        <v>22</v>
      </c>
      <c r="C15" s="17"/>
      <c r="D15" s="18"/>
      <c r="E15" s="19"/>
      <c r="F15" s="20"/>
    </row>
    <row r="16" spans="1:6" x14ac:dyDescent="0.35">
      <c r="A16" s="15"/>
      <c r="B16" s="23" t="s">
        <v>23</v>
      </c>
      <c r="C16" s="17">
        <f>Sheet1!C2</f>
        <v>266.5</v>
      </c>
      <c r="D16" s="18" t="s">
        <v>35</v>
      </c>
      <c r="E16" s="19">
        <v>54</v>
      </c>
      <c r="F16" s="20">
        <f>Table1[[#This Row],[Rate]]*Table1[[#This Row],[Qty]]</f>
        <v>14391</v>
      </c>
    </row>
    <row r="17" spans="1:6" x14ac:dyDescent="0.35">
      <c r="A17" s="15"/>
      <c r="B17" s="23" t="s">
        <v>24</v>
      </c>
      <c r="C17" s="17">
        <f>Sheet1!C3</f>
        <v>75.2</v>
      </c>
      <c r="D17" s="18" t="s">
        <v>35</v>
      </c>
      <c r="E17" s="19">
        <v>54</v>
      </c>
      <c r="F17" s="20">
        <f>Table1[[#This Row],[Rate]]*Table1[[#This Row],[Qty]]</f>
        <v>4060.8</v>
      </c>
    </row>
    <row r="18" spans="1:6" x14ac:dyDescent="0.35">
      <c r="A18" s="15"/>
      <c r="B18" s="23" t="s">
        <v>25</v>
      </c>
      <c r="C18" s="17">
        <f>Sheet1!C4</f>
        <v>127.2</v>
      </c>
      <c r="D18" s="18" t="s">
        <v>35</v>
      </c>
      <c r="E18" s="19">
        <v>54</v>
      </c>
      <c r="F18" s="20">
        <f>Table1[[#This Row],[Rate]]*Table1[[#This Row],[Qty]]</f>
        <v>6868.8</v>
      </c>
    </row>
    <row r="19" spans="1:6" x14ac:dyDescent="0.35">
      <c r="A19" s="15"/>
      <c r="B19" s="22" t="s">
        <v>26</v>
      </c>
      <c r="C19" s="17"/>
      <c r="D19" s="18"/>
      <c r="E19" s="19"/>
      <c r="F19" s="20"/>
    </row>
    <row r="20" spans="1:6" x14ac:dyDescent="0.35">
      <c r="A20" s="15"/>
      <c r="B20" s="23" t="s">
        <v>27</v>
      </c>
      <c r="C20" s="17">
        <f>Sheet1!C5</f>
        <v>43.5</v>
      </c>
      <c r="D20" s="18" t="s">
        <v>35</v>
      </c>
      <c r="E20" s="19">
        <v>54</v>
      </c>
      <c r="F20" s="20">
        <f>Table1[[#This Row],[Rate]]*Table1[[#This Row],[Qty]]</f>
        <v>2349</v>
      </c>
    </row>
    <row r="21" spans="1:6" x14ac:dyDescent="0.35">
      <c r="A21" s="15"/>
      <c r="B21" s="23" t="s">
        <v>28</v>
      </c>
      <c r="C21" s="17"/>
      <c r="D21" s="18"/>
      <c r="E21" s="19"/>
      <c r="F21" s="20"/>
    </row>
    <row r="22" spans="1:6" x14ac:dyDescent="0.35">
      <c r="A22" s="15"/>
      <c r="B22" s="23" t="s">
        <v>29</v>
      </c>
      <c r="C22" s="17">
        <f>Sheet1!C6</f>
        <v>162.80000000000001</v>
      </c>
      <c r="D22" s="18" t="s">
        <v>35</v>
      </c>
      <c r="E22" s="19">
        <v>54</v>
      </c>
      <c r="F22" s="20">
        <f>Table1[[#This Row],[Rate]]*Table1[[#This Row],[Qty]]</f>
        <v>8791.2000000000007</v>
      </c>
    </row>
    <row r="23" spans="1:6" x14ac:dyDescent="0.35">
      <c r="A23" s="15"/>
      <c r="B23" s="22" t="s">
        <v>30</v>
      </c>
      <c r="C23" s="17"/>
      <c r="D23" s="18"/>
      <c r="E23" s="19"/>
      <c r="F23" s="20"/>
    </row>
    <row r="24" spans="1:6" x14ac:dyDescent="0.35">
      <c r="A24" s="15"/>
      <c r="B24" s="23" t="s">
        <v>31</v>
      </c>
      <c r="C24" s="17">
        <f>Sheet1!C7</f>
        <v>51.4</v>
      </c>
      <c r="D24" s="18" t="s">
        <v>35</v>
      </c>
      <c r="E24" s="19">
        <v>54</v>
      </c>
      <c r="F24" s="20">
        <f>Table1[[#This Row],[Rate]]*Table1[[#This Row],[Qty]]</f>
        <v>2775.6</v>
      </c>
    </row>
    <row r="25" spans="1:6" x14ac:dyDescent="0.35">
      <c r="A25" s="15"/>
      <c r="B25" s="22" t="s">
        <v>32</v>
      </c>
      <c r="C25" s="17"/>
      <c r="D25" s="18"/>
      <c r="E25" s="19"/>
      <c r="F25" s="20"/>
    </row>
    <row r="26" spans="1:6" x14ac:dyDescent="0.35">
      <c r="A26" s="15"/>
      <c r="B26" s="23" t="s">
        <v>34</v>
      </c>
      <c r="C26" s="17">
        <f>Sheet1!C8</f>
        <v>15.3</v>
      </c>
      <c r="D26" s="18" t="s">
        <v>35</v>
      </c>
      <c r="E26" s="19">
        <v>54</v>
      </c>
      <c r="F26" s="20">
        <f>Table1[[#This Row],[Rate]]*Table1[[#This Row],[Qty]]</f>
        <v>826.2</v>
      </c>
    </row>
    <row r="27" spans="1:6" x14ac:dyDescent="0.35">
      <c r="A27" s="15"/>
      <c r="B27" s="23" t="s">
        <v>33</v>
      </c>
      <c r="C27" s="17">
        <f>Sheet1!C9</f>
        <v>25.6</v>
      </c>
      <c r="D27" s="18" t="s">
        <v>35</v>
      </c>
      <c r="E27" s="19">
        <v>54</v>
      </c>
      <c r="F27" s="20">
        <f>Table1[[#This Row],[Rate]]*Table1[[#This Row],[Qty]]</f>
        <v>1382.4</v>
      </c>
    </row>
    <row r="28" spans="1:6" x14ac:dyDescent="0.35">
      <c r="A28" s="15"/>
      <c r="B28" s="21" t="s">
        <v>21</v>
      </c>
      <c r="C28" s="17"/>
      <c r="D28" s="18"/>
      <c r="E28" s="19"/>
      <c r="F28" s="20"/>
    </row>
    <row r="29" spans="1:6" x14ac:dyDescent="0.35">
      <c r="A29" s="15"/>
      <c r="B29" s="22" t="s">
        <v>22</v>
      </c>
      <c r="C29" s="17"/>
      <c r="D29" s="18"/>
      <c r="E29" s="19"/>
      <c r="F29" s="20"/>
    </row>
    <row r="30" spans="1:6" x14ac:dyDescent="0.35">
      <c r="A30" s="15"/>
      <c r="B30" s="23" t="s">
        <v>23</v>
      </c>
      <c r="C30" s="17">
        <f>110.03*(0.1)-1</f>
        <v>10.003</v>
      </c>
      <c r="D30" s="18" t="s">
        <v>36</v>
      </c>
      <c r="E30" s="19">
        <v>18</v>
      </c>
      <c r="F30" s="20">
        <f>Table1[[#This Row],[Rate]]*Table1[[#This Row],[Qty]]</f>
        <v>180.054</v>
      </c>
    </row>
    <row r="31" spans="1:6" x14ac:dyDescent="0.35">
      <c r="A31" s="15"/>
      <c r="B31" s="23" t="s">
        <v>24</v>
      </c>
      <c r="C31" s="17">
        <f>42*(0.1)-1</f>
        <v>3.2</v>
      </c>
      <c r="D31" s="18" t="s">
        <v>36</v>
      </c>
      <c r="E31" s="19">
        <v>18</v>
      </c>
      <c r="F31" s="20">
        <f>Table1[[#This Row],[Rate]]*Table1[[#This Row],[Qty]]</f>
        <v>57.6</v>
      </c>
    </row>
    <row r="32" spans="1:6" x14ac:dyDescent="0.35">
      <c r="A32" s="15"/>
      <c r="B32" s="23" t="s">
        <v>25</v>
      </c>
      <c r="C32" s="17">
        <f>77.22*0.1-4</f>
        <v>3.7220000000000004</v>
      </c>
      <c r="D32" s="18" t="s">
        <v>36</v>
      </c>
      <c r="E32" s="19">
        <v>18</v>
      </c>
      <c r="F32" s="20">
        <f>Table1[[#This Row],[Rate]]*Table1[[#This Row],[Qty]]</f>
        <v>66.996000000000009</v>
      </c>
    </row>
    <row r="33" spans="1:6" x14ac:dyDescent="0.35">
      <c r="A33" s="15"/>
      <c r="B33" s="22" t="s">
        <v>26</v>
      </c>
      <c r="C33" s="17"/>
      <c r="D33" s="18"/>
      <c r="E33" s="19"/>
      <c r="F33" s="20"/>
    </row>
    <row r="34" spans="1:6" x14ac:dyDescent="0.35">
      <c r="A34" s="15"/>
      <c r="B34" s="23" t="s">
        <v>27</v>
      </c>
      <c r="C34" s="17">
        <f>36*(0.1)-1</f>
        <v>2.6</v>
      </c>
      <c r="D34" s="18" t="s">
        <v>36</v>
      </c>
      <c r="E34" s="19">
        <v>18</v>
      </c>
      <c r="F34" s="20">
        <f>Table1[[#This Row],[Rate]]*Table1[[#This Row],[Qty]]</f>
        <v>46.800000000000004</v>
      </c>
    </row>
    <row r="35" spans="1:6" x14ac:dyDescent="0.35">
      <c r="A35" s="15"/>
      <c r="B35" s="23" t="s">
        <v>28</v>
      </c>
      <c r="C35" s="17"/>
      <c r="D35" s="18"/>
      <c r="E35" s="19"/>
      <c r="F35" s="20"/>
    </row>
    <row r="36" spans="1:6" x14ac:dyDescent="0.35">
      <c r="A36" s="15"/>
      <c r="B36" s="23" t="s">
        <v>29</v>
      </c>
      <c r="C36" s="17">
        <f>94.93*(0.1)-2</f>
        <v>7.4930000000000003</v>
      </c>
      <c r="D36" s="18" t="s">
        <v>36</v>
      </c>
      <c r="E36" s="19">
        <v>18</v>
      </c>
      <c r="F36" s="20">
        <f>Table1[[#This Row],[Rate]]*Table1[[#This Row],[Qty]]</f>
        <v>134.874</v>
      </c>
    </row>
    <row r="37" spans="1:6" x14ac:dyDescent="0.35">
      <c r="A37" s="15"/>
      <c r="B37" s="22" t="s">
        <v>30</v>
      </c>
      <c r="C37" s="17"/>
      <c r="D37" s="18"/>
      <c r="E37" s="19"/>
      <c r="F37" s="20"/>
    </row>
    <row r="38" spans="1:6" x14ac:dyDescent="0.35">
      <c r="A38" s="15"/>
      <c r="B38" s="23" t="s">
        <v>31</v>
      </c>
      <c r="C38" s="17">
        <f>29.16*(0.1)-1</f>
        <v>1.9160000000000004</v>
      </c>
      <c r="D38" s="18" t="s">
        <v>36</v>
      </c>
      <c r="E38" s="19">
        <v>18</v>
      </c>
      <c r="F38" s="20">
        <f>Table1[[#This Row],[Rate]]*Table1[[#This Row],[Qty]]</f>
        <v>34.488000000000007</v>
      </c>
    </row>
    <row r="39" spans="1:6" x14ac:dyDescent="0.35">
      <c r="A39" s="15"/>
      <c r="B39" s="22" t="s">
        <v>32</v>
      </c>
      <c r="C39" s="17"/>
      <c r="D39" s="18"/>
      <c r="E39" s="19"/>
      <c r="F39" s="20"/>
    </row>
    <row r="40" spans="1:6" x14ac:dyDescent="0.35">
      <c r="A40" s="15"/>
      <c r="B40" s="23" t="s">
        <v>34</v>
      </c>
      <c r="C40" s="17">
        <f>(16.18)*(0.1)-1</f>
        <v>0.6180000000000001</v>
      </c>
      <c r="D40" s="18" t="s">
        <v>36</v>
      </c>
      <c r="E40" s="19">
        <v>18</v>
      </c>
      <c r="F40" s="20">
        <f>Table1[[#This Row],[Rate]]*Table1[[#This Row],[Qty]]</f>
        <v>11.124000000000002</v>
      </c>
    </row>
    <row r="41" spans="1:6" x14ac:dyDescent="0.35">
      <c r="A41" s="15"/>
      <c r="B41" s="23" t="s">
        <v>33</v>
      </c>
      <c r="C41" s="17">
        <f>(22.37)*(0.1)-1</f>
        <v>1.2370000000000001</v>
      </c>
      <c r="D41" s="18" t="s">
        <v>36</v>
      </c>
      <c r="E41" s="19">
        <v>18</v>
      </c>
      <c r="F41" s="20">
        <f>Table1[[#This Row],[Rate]]*Table1[[#This Row],[Qty]]</f>
        <v>22.266000000000002</v>
      </c>
    </row>
    <row r="42" spans="1:6" x14ac:dyDescent="0.35">
      <c r="A42" s="15"/>
      <c r="B42" s="16"/>
      <c r="C42" s="17"/>
      <c r="D42" s="18"/>
      <c r="E42" s="19"/>
      <c r="F42" s="20"/>
    </row>
    <row r="43" spans="1:6" x14ac:dyDescent="0.35">
      <c r="A43" s="15"/>
      <c r="B43" s="31" t="s">
        <v>46</v>
      </c>
      <c r="C43" s="17"/>
      <c r="D43" s="18"/>
      <c r="E43" s="19"/>
      <c r="F43" s="20"/>
    </row>
    <row r="44" spans="1:6" ht="29" x14ac:dyDescent="0.35">
      <c r="A44" s="15"/>
      <c r="B44" s="21" t="s">
        <v>37</v>
      </c>
      <c r="C44" s="17"/>
      <c r="D44" s="18"/>
      <c r="E44" s="19"/>
      <c r="F44" s="20"/>
    </row>
    <row r="45" spans="1:6" x14ac:dyDescent="0.35">
      <c r="A45" s="15"/>
      <c r="B45" s="22" t="s">
        <v>22</v>
      </c>
      <c r="C45" s="17"/>
      <c r="D45" s="18"/>
      <c r="E45" s="19"/>
      <c r="F45" s="20"/>
    </row>
    <row r="46" spans="1:6" x14ac:dyDescent="0.35">
      <c r="A46" s="15"/>
      <c r="B46" s="23" t="s">
        <v>23</v>
      </c>
      <c r="C46" s="17">
        <f>Sheet1!F2</f>
        <v>399.10949999999997</v>
      </c>
      <c r="D46" s="18" t="s">
        <v>35</v>
      </c>
      <c r="E46" s="19">
        <v>15</v>
      </c>
      <c r="F46" s="20">
        <f>Table1[[#This Row],[Rate]]*Table1[[#This Row],[Qty]]</f>
        <v>5986.6424999999999</v>
      </c>
    </row>
    <row r="47" spans="1:6" x14ac:dyDescent="0.35">
      <c r="A47" s="15"/>
      <c r="B47" s="23" t="s">
        <v>24</v>
      </c>
      <c r="C47" s="17">
        <f>Sheet1!F3</f>
        <v>150.79999999999998</v>
      </c>
      <c r="D47" s="18" t="s">
        <v>35</v>
      </c>
      <c r="E47" s="19">
        <v>15</v>
      </c>
      <c r="F47" s="20">
        <f>Table1[[#This Row],[Rate]]*Table1[[#This Row],[Qty]]</f>
        <v>2261.9999999999995</v>
      </c>
    </row>
    <row r="48" spans="1:6" x14ac:dyDescent="0.35">
      <c r="A48" s="15"/>
      <c r="B48" s="23" t="s">
        <v>25</v>
      </c>
      <c r="C48" s="17">
        <f>Sheet1!F4</f>
        <v>271.85300000000001</v>
      </c>
      <c r="D48" s="18" t="s">
        <v>35</v>
      </c>
      <c r="E48" s="19">
        <v>15</v>
      </c>
      <c r="F48" s="20">
        <f>Table1[[#This Row],[Rate]]*Table1[[#This Row],[Qty]]</f>
        <v>4077.7950000000001</v>
      </c>
    </row>
    <row r="49" spans="1:6" x14ac:dyDescent="0.35">
      <c r="A49" s="15"/>
      <c r="B49" s="22" t="s">
        <v>26</v>
      </c>
      <c r="C49" s="17"/>
      <c r="D49" s="18"/>
      <c r="E49" s="19"/>
      <c r="F49" s="20"/>
    </row>
    <row r="50" spans="1:6" x14ac:dyDescent="0.35">
      <c r="A50" s="15"/>
      <c r="B50" s="23" t="s">
        <v>27</v>
      </c>
      <c r="C50" s="17">
        <f>Sheet1!F5</f>
        <v>162.20000000000002</v>
      </c>
      <c r="D50" s="18" t="s">
        <v>35</v>
      </c>
      <c r="E50" s="19">
        <v>15</v>
      </c>
      <c r="F50" s="20">
        <f>Table1[[#This Row],[Rate]]*Table1[[#This Row],[Qty]]</f>
        <v>2433.0000000000005</v>
      </c>
    </row>
    <row r="51" spans="1:6" x14ac:dyDescent="0.35">
      <c r="A51" s="15"/>
      <c r="B51" s="23" t="s">
        <v>28</v>
      </c>
      <c r="C51" s="17"/>
      <c r="D51" s="18"/>
      <c r="E51" s="19"/>
      <c r="F51" s="20"/>
    </row>
    <row r="52" spans="1:6" x14ac:dyDescent="0.35">
      <c r="A52" s="15"/>
      <c r="B52" s="23" t="s">
        <v>29</v>
      </c>
      <c r="C52" s="17">
        <f>Sheet1!F6</f>
        <v>574.07300000000009</v>
      </c>
      <c r="D52" s="18" t="s">
        <v>35</v>
      </c>
      <c r="E52" s="19">
        <v>15</v>
      </c>
      <c r="F52" s="20">
        <f>Table1[[#This Row],[Rate]]*Table1[[#This Row],[Qty]]</f>
        <v>8611.0950000000012</v>
      </c>
    </row>
    <row r="53" spans="1:6" x14ac:dyDescent="0.35">
      <c r="A53" s="15"/>
      <c r="B53" s="22" t="s">
        <v>30</v>
      </c>
      <c r="C53" s="17"/>
      <c r="D53" s="18"/>
      <c r="E53" s="19"/>
      <c r="F53" s="20"/>
    </row>
    <row r="54" spans="1:6" x14ac:dyDescent="0.35">
      <c r="A54" s="15"/>
      <c r="B54" s="23" t="s">
        <v>31</v>
      </c>
      <c r="C54" s="17">
        <f>Sheet1!F7</f>
        <v>96.643999999999991</v>
      </c>
      <c r="D54" s="18" t="s">
        <v>35</v>
      </c>
      <c r="E54" s="19">
        <v>15</v>
      </c>
      <c r="F54" s="20">
        <f>Table1[[#This Row],[Rate]]*Table1[[#This Row],[Qty]]</f>
        <v>1449.6599999999999</v>
      </c>
    </row>
    <row r="55" spans="1:6" x14ac:dyDescent="0.35">
      <c r="A55" s="15"/>
      <c r="B55" s="22" t="s">
        <v>32</v>
      </c>
      <c r="C55" s="17"/>
      <c r="D55" s="18"/>
      <c r="E55" s="19"/>
      <c r="F55" s="20"/>
    </row>
    <row r="56" spans="1:6" x14ac:dyDescent="0.35">
      <c r="A56" s="15"/>
      <c r="B56" s="23" t="s">
        <v>34</v>
      </c>
      <c r="C56" s="17">
        <f>Sheet1!F8</f>
        <v>77.89800000000001</v>
      </c>
      <c r="D56" s="18" t="s">
        <v>35</v>
      </c>
      <c r="E56" s="19">
        <v>15</v>
      </c>
      <c r="F56" s="20">
        <f>Table1[[#This Row],[Rate]]*Table1[[#This Row],[Qty]]</f>
        <v>1168.4700000000003</v>
      </c>
    </row>
    <row r="57" spans="1:6" x14ac:dyDescent="0.35">
      <c r="A57" s="15"/>
      <c r="B57" s="23" t="s">
        <v>33</v>
      </c>
      <c r="C57" s="17">
        <f>Sheet1!F9</f>
        <v>171.947</v>
      </c>
      <c r="D57" s="18" t="s">
        <v>35</v>
      </c>
      <c r="E57" s="19">
        <v>15</v>
      </c>
      <c r="F57" s="20">
        <f>Table1[[#This Row],[Rate]]*Table1[[#This Row],[Qty]]</f>
        <v>2579.2049999999999</v>
      </c>
    </row>
    <row r="58" spans="1:6" x14ac:dyDescent="0.35">
      <c r="A58" s="15"/>
      <c r="B58" s="16"/>
      <c r="C58" s="17"/>
      <c r="D58" s="18"/>
      <c r="E58" s="19"/>
      <c r="F58" s="20"/>
    </row>
    <row r="59" spans="1:6" x14ac:dyDescent="0.35">
      <c r="A59" s="15"/>
      <c r="B59" s="31" t="s">
        <v>47</v>
      </c>
      <c r="C59" s="17"/>
      <c r="D59" s="18"/>
      <c r="E59" s="19"/>
      <c r="F59" s="20"/>
    </row>
    <row r="60" spans="1:6" ht="29" x14ac:dyDescent="0.35">
      <c r="A60" s="15"/>
      <c r="B60" s="21" t="s">
        <v>38</v>
      </c>
      <c r="C60" s="17"/>
      <c r="D60" s="18"/>
      <c r="E60" s="19"/>
      <c r="F60" s="20"/>
    </row>
    <row r="61" spans="1:6" x14ac:dyDescent="0.35">
      <c r="A61" s="15"/>
      <c r="B61" s="22" t="s">
        <v>22</v>
      </c>
      <c r="C61" s="17"/>
      <c r="D61" s="18"/>
      <c r="E61" s="19"/>
      <c r="F61" s="20"/>
    </row>
    <row r="62" spans="1:6" x14ac:dyDescent="0.35">
      <c r="A62" s="15"/>
      <c r="B62" s="23" t="s">
        <v>23</v>
      </c>
      <c r="C62" s="17">
        <f>Sheet1!E2</f>
        <v>266.5</v>
      </c>
      <c r="D62" s="18" t="s">
        <v>35</v>
      </c>
      <c r="E62" s="19">
        <v>90</v>
      </c>
      <c r="F62" s="20">
        <f>Table1[[#This Row],[Rate]]*Table1[[#This Row],[Qty]]</f>
        <v>23985</v>
      </c>
    </row>
    <row r="63" spans="1:6" x14ac:dyDescent="0.35">
      <c r="A63" s="15"/>
      <c r="B63" s="23" t="s">
        <v>24</v>
      </c>
      <c r="C63" s="17">
        <f>Sheet1!E3</f>
        <v>75.2</v>
      </c>
      <c r="D63" s="18" t="s">
        <v>35</v>
      </c>
      <c r="E63" s="19">
        <v>90</v>
      </c>
      <c r="F63" s="20">
        <f>Table1[[#This Row],[Rate]]*Table1[[#This Row],[Qty]]</f>
        <v>6768</v>
      </c>
    </row>
    <row r="64" spans="1:6" x14ac:dyDescent="0.35">
      <c r="A64" s="15"/>
      <c r="B64" s="23" t="s">
        <v>25</v>
      </c>
      <c r="C64" s="17">
        <f>Sheet1!E4</f>
        <v>127.2</v>
      </c>
      <c r="D64" s="18" t="s">
        <v>35</v>
      </c>
      <c r="E64" s="19">
        <v>90</v>
      </c>
      <c r="F64" s="20">
        <f>Table1[[#This Row],[Rate]]*Table1[[#This Row],[Qty]]</f>
        <v>11448</v>
      </c>
    </row>
    <row r="65" spans="1:6" x14ac:dyDescent="0.35">
      <c r="A65" s="15"/>
      <c r="B65" s="22" t="s">
        <v>26</v>
      </c>
      <c r="C65" s="17"/>
      <c r="D65" s="18"/>
      <c r="E65" s="19"/>
      <c r="F65" s="20"/>
    </row>
    <row r="66" spans="1:6" x14ac:dyDescent="0.35">
      <c r="A66" s="15"/>
      <c r="B66" s="23" t="s">
        <v>27</v>
      </c>
      <c r="C66" s="17">
        <f>Sheet1!E5</f>
        <v>43.5</v>
      </c>
      <c r="D66" s="18" t="s">
        <v>35</v>
      </c>
      <c r="E66" s="19">
        <v>90</v>
      </c>
      <c r="F66" s="20">
        <f>Table1[[#This Row],[Rate]]*Table1[[#This Row],[Qty]]</f>
        <v>3915</v>
      </c>
    </row>
    <row r="67" spans="1:6" x14ac:dyDescent="0.35">
      <c r="A67" s="15"/>
      <c r="B67" s="23" t="s">
        <v>28</v>
      </c>
      <c r="C67" s="17"/>
      <c r="D67" s="18"/>
      <c r="E67" s="19"/>
      <c r="F67" s="20"/>
    </row>
    <row r="68" spans="1:6" x14ac:dyDescent="0.35">
      <c r="A68" s="15"/>
      <c r="B68" s="23" t="s">
        <v>29</v>
      </c>
      <c r="C68" s="17">
        <f>Sheet1!E6</f>
        <v>162.80000000000001</v>
      </c>
      <c r="D68" s="18" t="s">
        <v>35</v>
      </c>
      <c r="E68" s="19">
        <v>90</v>
      </c>
      <c r="F68" s="20">
        <f>Table1[[#This Row],[Rate]]*Table1[[#This Row],[Qty]]</f>
        <v>14652.000000000002</v>
      </c>
    </row>
    <row r="69" spans="1:6" x14ac:dyDescent="0.35">
      <c r="A69" s="15"/>
      <c r="B69" s="22" t="s">
        <v>30</v>
      </c>
      <c r="C69" s="17"/>
      <c r="D69" s="18"/>
      <c r="E69" s="19"/>
      <c r="F69" s="20"/>
    </row>
    <row r="70" spans="1:6" x14ac:dyDescent="0.35">
      <c r="A70" s="15"/>
      <c r="B70" s="23" t="s">
        <v>31</v>
      </c>
      <c r="C70" s="17">
        <f>Sheet1!E7</f>
        <v>51.4</v>
      </c>
      <c r="D70" s="18" t="s">
        <v>35</v>
      </c>
      <c r="E70" s="19">
        <v>90</v>
      </c>
      <c r="F70" s="20">
        <f>Table1[[#This Row],[Rate]]*Table1[[#This Row],[Qty]]</f>
        <v>4626</v>
      </c>
    </row>
    <row r="71" spans="1:6" x14ac:dyDescent="0.35">
      <c r="A71" s="15"/>
      <c r="B71" s="22" t="s">
        <v>32</v>
      </c>
      <c r="C71" s="17"/>
      <c r="D71" s="18"/>
      <c r="E71" s="19"/>
      <c r="F71" s="20"/>
    </row>
    <row r="72" spans="1:6" x14ac:dyDescent="0.35">
      <c r="A72" s="15"/>
      <c r="B72" s="23" t="s">
        <v>34</v>
      </c>
      <c r="C72" s="17">
        <f>Sheet1!E8</f>
        <v>15.3</v>
      </c>
      <c r="D72" s="18" t="s">
        <v>35</v>
      </c>
      <c r="E72" s="19">
        <v>90</v>
      </c>
      <c r="F72" s="20">
        <f>Table1[[#This Row],[Rate]]*Table1[[#This Row],[Qty]]</f>
        <v>1377</v>
      </c>
    </row>
    <row r="73" spans="1:6" x14ac:dyDescent="0.35">
      <c r="A73" s="15"/>
      <c r="B73" s="23" t="s">
        <v>33</v>
      </c>
      <c r="C73" s="17">
        <f>Sheet1!E9</f>
        <v>25.6</v>
      </c>
      <c r="D73" s="18" t="s">
        <v>35</v>
      </c>
      <c r="E73" s="19">
        <v>90</v>
      </c>
      <c r="F73" s="20">
        <f>Table1[[#This Row],[Rate]]*Table1[[#This Row],[Qty]]</f>
        <v>2304</v>
      </c>
    </row>
    <row r="74" spans="1:6" x14ac:dyDescent="0.35">
      <c r="A74" s="15"/>
      <c r="B74" s="16"/>
      <c r="C74" s="17"/>
      <c r="D74" s="18"/>
      <c r="E74" s="19"/>
      <c r="F74" s="20"/>
    </row>
    <row r="75" spans="1:6" x14ac:dyDescent="0.35">
      <c r="A75" s="15"/>
      <c r="B75" s="31" t="s">
        <v>48</v>
      </c>
      <c r="C75" s="17"/>
      <c r="D75" s="18"/>
      <c r="E75" s="19"/>
      <c r="F75" s="20"/>
    </row>
    <row r="76" spans="1:6" ht="29" x14ac:dyDescent="0.35">
      <c r="A76" s="15"/>
      <c r="B76" s="21" t="s">
        <v>40</v>
      </c>
      <c r="C76" s="17"/>
      <c r="D76" s="18"/>
      <c r="E76" s="19"/>
      <c r="F76" s="20"/>
    </row>
    <row r="77" spans="1:6" x14ac:dyDescent="0.35">
      <c r="A77" s="15"/>
      <c r="B77" s="22" t="s">
        <v>22</v>
      </c>
      <c r="C77" s="17"/>
      <c r="D77" s="18"/>
      <c r="E77" s="19"/>
      <c r="F77" s="20"/>
    </row>
    <row r="78" spans="1:6" x14ac:dyDescent="0.35">
      <c r="A78" s="15"/>
      <c r="B78" s="23" t="s">
        <v>23</v>
      </c>
      <c r="C78" s="17"/>
      <c r="D78" s="18"/>
      <c r="E78" s="19"/>
      <c r="F78" s="20"/>
    </row>
    <row r="79" spans="1:6" x14ac:dyDescent="0.35">
      <c r="A79" s="15"/>
      <c r="B79" s="24" t="s">
        <v>41</v>
      </c>
      <c r="C79" s="17">
        <v>1</v>
      </c>
      <c r="D79" s="18" t="s">
        <v>43</v>
      </c>
      <c r="E79" s="19">
        <v>800</v>
      </c>
      <c r="F79" s="20">
        <f>Table1[[#This Row],[Rate]]*Table1[[#This Row],[Qty]]</f>
        <v>800</v>
      </c>
    </row>
    <row r="80" spans="1:6" x14ac:dyDescent="0.35">
      <c r="A80" s="15"/>
      <c r="B80" s="23" t="s">
        <v>24</v>
      </c>
      <c r="C80" s="17"/>
      <c r="D80" s="18"/>
      <c r="E80" s="19"/>
      <c r="F80" s="20"/>
    </row>
    <row r="81" spans="1:6" x14ac:dyDescent="0.35">
      <c r="A81" s="15"/>
      <c r="B81" s="24" t="s">
        <v>41</v>
      </c>
      <c r="C81" s="17">
        <v>1</v>
      </c>
      <c r="D81" s="18" t="s">
        <v>43</v>
      </c>
      <c r="E81" s="19">
        <v>800</v>
      </c>
      <c r="F81" s="20">
        <f>Table1[[#This Row],[Rate]]*Table1[[#This Row],[Qty]]</f>
        <v>800</v>
      </c>
    </row>
    <row r="82" spans="1:6" x14ac:dyDescent="0.35">
      <c r="A82" s="15"/>
      <c r="B82" s="23" t="s">
        <v>25</v>
      </c>
      <c r="C82" s="17"/>
      <c r="D82" s="18"/>
      <c r="E82" s="19"/>
      <c r="F82" s="20"/>
    </row>
    <row r="83" spans="1:6" x14ac:dyDescent="0.35">
      <c r="A83" s="15"/>
      <c r="B83" s="24" t="s">
        <v>42</v>
      </c>
      <c r="C83" s="17">
        <v>2</v>
      </c>
      <c r="D83" s="18" t="s">
        <v>43</v>
      </c>
      <c r="E83" s="19">
        <v>1200</v>
      </c>
      <c r="F83" s="20">
        <f>Table1[[#This Row],[Rate]]*Table1[[#This Row],[Qty]]</f>
        <v>2400</v>
      </c>
    </row>
    <row r="84" spans="1:6" x14ac:dyDescent="0.35">
      <c r="A84" s="15"/>
      <c r="B84" s="22" t="s">
        <v>26</v>
      </c>
      <c r="C84" s="17"/>
      <c r="D84" s="18"/>
      <c r="E84" s="19"/>
      <c r="F84" s="20"/>
    </row>
    <row r="85" spans="1:6" x14ac:dyDescent="0.35">
      <c r="A85" s="15"/>
      <c r="B85" s="23" t="s">
        <v>27</v>
      </c>
      <c r="C85" s="17"/>
      <c r="D85" s="18"/>
      <c r="E85" s="19"/>
      <c r="F85" s="20"/>
    </row>
    <row r="86" spans="1:6" x14ac:dyDescent="0.35">
      <c r="A86" s="15"/>
      <c r="B86" s="24" t="s">
        <v>41</v>
      </c>
      <c r="C86" s="17">
        <v>1</v>
      </c>
      <c r="D86" s="18" t="s">
        <v>43</v>
      </c>
      <c r="E86" s="19">
        <v>800</v>
      </c>
      <c r="F86" s="20">
        <f>Table1[[#This Row],[Rate]]*Table1[[#This Row],[Qty]]</f>
        <v>800</v>
      </c>
    </row>
    <row r="87" spans="1:6" x14ac:dyDescent="0.35">
      <c r="A87" s="15"/>
      <c r="B87" s="23" t="s">
        <v>28</v>
      </c>
      <c r="C87" s="17"/>
      <c r="D87" s="18"/>
      <c r="E87" s="19"/>
      <c r="F87" s="20"/>
    </row>
    <row r="88" spans="1:6" x14ac:dyDescent="0.35">
      <c r="A88" s="15"/>
      <c r="B88" s="23" t="s">
        <v>29</v>
      </c>
      <c r="C88" s="17"/>
      <c r="D88" s="18"/>
      <c r="E88" s="19"/>
      <c r="F88" s="20"/>
    </row>
    <row r="89" spans="1:6" x14ac:dyDescent="0.35">
      <c r="A89" s="15"/>
      <c r="B89" s="24" t="s">
        <v>42</v>
      </c>
      <c r="C89" s="17">
        <v>1</v>
      </c>
      <c r="D89" s="18" t="s">
        <v>43</v>
      </c>
      <c r="E89" s="19">
        <v>1200</v>
      </c>
      <c r="F89" s="20">
        <f>Table1[[#This Row],[Rate]]*Table1[[#This Row],[Qty]]</f>
        <v>1200</v>
      </c>
    </row>
    <row r="90" spans="1:6" x14ac:dyDescent="0.35">
      <c r="A90" s="15"/>
      <c r="B90" s="22" t="s">
        <v>30</v>
      </c>
      <c r="C90" s="17"/>
      <c r="D90" s="18"/>
      <c r="E90" s="19"/>
      <c r="F90" s="20"/>
    </row>
    <row r="91" spans="1:6" x14ac:dyDescent="0.35">
      <c r="A91" s="15"/>
      <c r="B91" s="23" t="s">
        <v>31</v>
      </c>
      <c r="C91" s="17"/>
      <c r="D91" s="18"/>
      <c r="E91" s="19"/>
      <c r="F91" s="20"/>
    </row>
    <row r="92" spans="1:6" x14ac:dyDescent="0.35">
      <c r="A92" s="15"/>
      <c r="B92" s="24" t="s">
        <v>41</v>
      </c>
      <c r="C92" s="17">
        <v>1</v>
      </c>
      <c r="D92" s="18" t="s">
        <v>43</v>
      </c>
      <c r="E92" s="19">
        <v>800</v>
      </c>
      <c r="F92" s="20">
        <f>Table1[[#This Row],[Rate]]*Table1[[#This Row],[Qty]]</f>
        <v>800</v>
      </c>
    </row>
    <row r="93" spans="1:6" x14ac:dyDescent="0.35">
      <c r="A93" s="15"/>
      <c r="B93" s="22" t="s">
        <v>32</v>
      </c>
      <c r="C93" s="17"/>
      <c r="D93" s="18"/>
      <c r="E93" s="19"/>
      <c r="F93" s="20"/>
    </row>
    <row r="94" spans="1:6" x14ac:dyDescent="0.35">
      <c r="A94" s="15"/>
      <c r="B94" s="23" t="s">
        <v>34</v>
      </c>
      <c r="C94" s="17"/>
      <c r="D94" s="18"/>
      <c r="E94" s="19"/>
      <c r="F94" s="20"/>
    </row>
    <row r="95" spans="1:6" x14ac:dyDescent="0.35">
      <c r="A95" s="15"/>
      <c r="B95" s="24" t="s">
        <v>41</v>
      </c>
      <c r="C95" s="17">
        <v>1</v>
      </c>
      <c r="D95" s="18" t="s">
        <v>43</v>
      </c>
      <c r="E95" s="19">
        <v>800</v>
      </c>
      <c r="F95" s="20">
        <f>Table1[[#This Row],[Rate]]*Table1[[#This Row],[Qty]]</f>
        <v>800</v>
      </c>
    </row>
    <row r="96" spans="1:6" x14ac:dyDescent="0.35">
      <c r="A96" s="15"/>
      <c r="B96" s="23" t="s">
        <v>33</v>
      </c>
      <c r="C96" s="17"/>
      <c r="D96" s="18"/>
      <c r="E96" s="19"/>
      <c r="F96" s="20"/>
    </row>
    <row r="97" spans="1:6" x14ac:dyDescent="0.35">
      <c r="A97" s="15"/>
      <c r="B97" s="24" t="s">
        <v>41</v>
      </c>
      <c r="C97" s="17">
        <v>1</v>
      </c>
      <c r="D97" s="18" t="s">
        <v>43</v>
      </c>
      <c r="E97" s="19">
        <v>800</v>
      </c>
      <c r="F97" s="20">
        <f>Table1[[#This Row],[Rate]]*Table1[[#This Row],[Qty]]</f>
        <v>800</v>
      </c>
    </row>
    <row r="98" spans="1:6" x14ac:dyDescent="0.35">
      <c r="A98" s="15"/>
      <c r="B98" s="16"/>
      <c r="C98" s="17"/>
      <c r="D98" s="18"/>
      <c r="E98" s="19"/>
      <c r="F98" s="20"/>
    </row>
    <row r="99" spans="1:6" x14ac:dyDescent="0.35">
      <c r="A99" s="15"/>
      <c r="B99" s="31" t="s">
        <v>49</v>
      </c>
      <c r="C99" s="17"/>
      <c r="D99" s="18"/>
      <c r="E99" s="19"/>
      <c r="F99" s="20"/>
    </row>
    <row r="100" spans="1:6" ht="29" x14ac:dyDescent="0.35">
      <c r="A100" s="15"/>
      <c r="B100" s="16" t="s">
        <v>51</v>
      </c>
      <c r="C100" s="17"/>
      <c r="D100" s="18" t="s">
        <v>53</v>
      </c>
      <c r="E100" s="19"/>
      <c r="F100" s="20">
        <f>Table1[[#This Row],[Rate]]*Table1[[#This Row],[Qty]]</f>
        <v>0</v>
      </c>
    </row>
    <row r="101" spans="1:6" x14ac:dyDescent="0.35">
      <c r="A101" s="15"/>
      <c r="B101" s="16"/>
      <c r="C101" s="17"/>
      <c r="D101" s="18"/>
      <c r="E101" s="19"/>
      <c r="F101" s="20"/>
    </row>
    <row r="102" spans="1:6" ht="29" x14ac:dyDescent="0.35">
      <c r="A102" s="15"/>
      <c r="B102" s="16" t="s">
        <v>50</v>
      </c>
      <c r="C102" s="17"/>
      <c r="D102" s="18" t="s">
        <v>53</v>
      </c>
      <c r="E102" s="19"/>
      <c r="F102" s="20">
        <f>Table1[[#This Row],[Rate]]*Table1[[#This Row],[Qty]]</f>
        <v>0</v>
      </c>
    </row>
    <row r="103" spans="1:6" x14ac:dyDescent="0.35">
      <c r="A103" s="15"/>
      <c r="B103" s="16"/>
      <c r="C103" s="17"/>
      <c r="D103" s="18"/>
      <c r="E103" s="19"/>
      <c r="F103" s="20"/>
    </row>
    <row r="104" spans="1:6" ht="29" x14ac:dyDescent="0.35">
      <c r="A104" s="15"/>
      <c r="B104" s="16" t="s">
        <v>52</v>
      </c>
      <c r="C104" s="17"/>
      <c r="D104" s="18" t="s">
        <v>53</v>
      </c>
      <c r="E104" s="19"/>
      <c r="F104" s="20">
        <f>Table1[[#This Row],[Rate]]*Table1[[#This Row],[Qty]]</f>
        <v>0</v>
      </c>
    </row>
    <row r="105" spans="1:6" x14ac:dyDescent="0.35">
      <c r="A105" s="15"/>
      <c r="B105" s="16"/>
      <c r="C105" s="17"/>
      <c r="D105" s="18"/>
      <c r="E105" s="19"/>
      <c r="F105" s="20"/>
    </row>
    <row r="106" spans="1:6" x14ac:dyDescent="0.35">
      <c r="A106" s="15"/>
      <c r="B106" s="16"/>
      <c r="C106" s="17"/>
      <c r="D106" s="18"/>
      <c r="E106" s="19"/>
      <c r="F106" s="32">
        <f>SUBTOTAL(109,F2:F105)</f>
        <v>186340.66950000002</v>
      </c>
    </row>
    <row r="107" spans="1:6" x14ac:dyDescent="0.35">
      <c r="A107" s="15"/>
      <c r="B107" s="16" t="s">
        <v>54</v>
      </c>
      <c r="C107" s="17"/>
      <c r="D107" s="18"/>
      <c r="E107" s="19"/>
      <c r="F107" s="33">
        <f>Table1[[#This Row],[Rate]]*Table1[[#This Row],[Qty]]</f>
        <v>0</v>
      </c>
    </row>
    <row r="108" spans="1:6" x14ac:dyDescent="0.35">
      <c r="B108" s="22" t="s">
        <v>22</v>
      </c>
    </row>
    <row r="109" spans="1:6" x14ac:dyDescent="0.35">
      <c r="B109" s="23" t="s">
        <v>23</v>
      </c>
      <c r="C109" s="13">
        <v>120</v>
      </c>
      <c r="D109" s="12" t="s">
        <v>36</v>
      </c>
    </row>
    <row r="110" spans="1:6" x14ac:dyDescent="0.35">
      <c r="B110" s="23" t="s">
        <v>24</v>
      </c>
      <c r="C110" s="13">
        <v>50</v>
      </c>
      <c r="D110" s="12" t="s">
        <v>36</v>
      </c>
    </row>
    <row r="111" spans="1:6" x14ac:dyDescent="0.35">
      <c r="B111" s="23" t="s">
        <v>25</v>
      </c>
      <c r="C111" s="13">
        <v>70</v>
      </c>
      <c r="D111" s="12" t="s">
        <v>36</v>
      </c>
    </row>
    <row r="112" spans="1:6" x14ac:dyDescent="0.35">
      <c r="B112" s="22" t="s">
        <v>26</v>
      </c>
    </row>
    <row r="113" spans="2:4" x14ac:dyDescent="0.35">
      <c r="B113" s="23" t="s">
        <v>27</v>
      </c>
      <c r="C113" s="13">
        <v>70</v>
      </c>
      <c r="D113" s="12" t="s">
        <v>36</v>
      </c>
    </row>
    <row r="114" spans="2:4" x14ac:dyDescent="0.35">
      <c r="B114" s="23" t="s">
        <v>28</v>
      </c>
    </row>
    <row r="115" spans="2:4" x14ac:dyDescent="0.35">
      <c r="B115" s="23" t="s">
        <v>29</v>
      </c>
      <c r="C115" s="13">
        <v>75</v>
      </c>
      <c r="D115" s="12" t="s">
        <v>36</v>
      </c>
    </row>
    <row r="116" spans="2:4" x14ac:dyDescent="0.35">
      <c r="B116" s="22" t="s">
        <v>30</v>
      </c>
    </row>
    <row r="117" spans="2:4" x14ac:dyDescent="0.35">
      <c r="B117" s="23" t="s">
        <v>31</v>
      </c>
      <c r="C117" s="13">
        <v>40</v>
      </c>
      <c r="D117" s="12" t="s">
        <v>36</v>
      </c>
    </row>
    <row r="118" spans="2:4" x14ac:dyDescent="0.35">
      <c r="B118" s="22" t="s">
        <v>32</v>
      </c>
    </row>
    <row r="119" spans="2:4" x14ac:dyDescent="0.35">
      <c r="B119" s="23" t="s">
        <v>34</v>
      </c>
      <c r="C119" s="13">
        <v>10</v>
      </c>
      <c r="D119" s="12" t="s">
        <v>36</v>
      </c>
    </row>
    <row r="120" spans="2:4" x14ac:dyDescent="0.35">
      <c r="B120" s="23" t="s">
        <v>33</v>
      </c>
      <c r="C120" s="13">
        <v>30</v>
      </c>
      <c r="D120" s="12" t="s">
        <v>36</v>
      </c>
    </row>
  </sheetData>
  <phoneticPr fontId="7" type="noConversion"/>
  <pageMargins left="0.7" right="0.7" top="0.75" bottom="0.75" header="0.3" footer="0.3"/>
  <pageSetup paperSize="9" scale="91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8835-E715-47F1-8C01-62BA6C27D482}">
  <dimension ref="A1:G9"/>
  <sheetViews>
    <sheetView view="pageBreakPreview" topLeftCell="B1" zoomScaleNormal="100" zoomScaleSheetLayoutView="100" workbookViewId="0">
      <selection activeCell="G6" sqref="G6"/>
    </sheetView>
  </sheetViews>
  <sheetFormatPr defaultRowHeight="14.5" x14ac:dyDescent="0.35"/>
  <cols>
    <col min="2" max="2" width="32.6328125" customWidth="1"/>
    <col min="3" max="6" width="16.453125" style="2" customWidth="1"/>
    <col min="7" max="7" width="11.36328125" style="2" customWidth="1"/>
  </cols>
  <sheetData>
    <row r="1" spans="1:7" s="1" customFormat="1" ht="27.5" customHeight="1" x14ac:dyDescent="0.3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7</v>
      </c>
      <c r="G1" s="10" t="s">
        <v>13</v>
      </c>
    </row>
    <row r="2" spans="1:7" x14ac:dyDescent="0.35">
      <c r="A2" s="7"/>
      <c r="B2" s="7" t="s">
        <v>5</v>
      </c>
      <c r="C2" s="8">
        <v>266.5</v>
      </c>
      <c r="D2" s="8">
        <f>25.7*(4.05-0.3)-G2</f>
        <v>93.875</v>
      </c>
      <c r="E2" s="8">
        <f t="shared" ref="E2:E9" si="0">C2</f>
        <v>266.5</v>
      </c>
      <c r="F2" s="8">
        <f>110.03*(4.05-0.3-0.1)-G2</f>
        <v>399.10949999999997</v>
      </c>
      <c r="G2" s="8">
        <f>1*2.5</f>
        <v>2.5</v>
      </c>
    </row>
    <row r="3" spans="1:7" x14ac:dyDescent="0.35">
      <c r="A3" s="3"/>
      <c r="B3" s="3" t="s">
        <v>5</v>
      </c>
      <c r="C3" s="4">
        <v>75.2</v>
      </c>
      <c r="D3" s="4">
        <f>18*(4.05-0.3)-G3</f>
        <v>65</v>
      </c>
      <c r="E3" s="4">
        <f t="shared" si="0"/>
        <v>75.2</v>
      </c>
      <c r="F3" s="4">
        <f>42*(4.05-0.3-0.1)-G3</f>
        <v>150.79999999999998</v>
      </c>
      <c r="G3" s="4">
        <f>1*2.5</f>
        <v>2.5</v>
      </c>
    </row>
    <row r="4" spans="1:7" x14ac:dyDescent="0.35">
      <c r="A4" s="3"/>
      <c r="B4" s="3" t="s">
        <v>6</v>
      </c>
      <c r="C4" s="4">
        <v>127.2</v>
      </c>
      <c r="D4" s="4">
        <f>33.6*(4.05-0.3)-G4</f>
        <v>116</v>
      </c>
      <c r="E4" s="4">
        <f t="shared" si="0"/>
        <v>127.2</v>
      </c>
      <c r="F4" s="4">
        <f>77.22*(4.05-0.3-0.1)-G4</f>
        <v>271.85300000000001</v>
      </c>
      <c r="G4" s="4">
        <f>2*2.5*2</f>
        <v>10</v>
      </c>
    </row>
    <row r="5" spans="1:7" x14ac:dyDescent="0.35">
      <c r="A5" s="3"/>
      <c r="B5" s="3" t="s">
        <v>8</v>
      </c>
      <c r="C5" s="4">
        <v>43.5</v>
      </c>
      <c r="D5" s="4" t="s">
        <v>14</v>
      </c>
      <c r="E5" s="4">
        <f t="shared" si="0"/>
        <v>43.5</v>
      </c>
      <c r="F5" s="4">
        <f>36*(4.975-0.3-0.1)-G5</f>
        <v>162.20000000000002</v>
      </c>
      <c r="G5" s="4">
        <f>1*2.5</f>
        <v>2.5</v>
      </c>
    </row>
    <row r="6" spans="1:7" x14ac:dyDescent="0.35">
      <c r="A6" s="3"/>
      <c r="B6" s="3" t="s">
        <v>9</v>
      </c>
      <c r="C6" s="4">
        <v>162.80000000000001</v>
      </c>
      <c r="D6" s="4" t="s">
        <v>14</v>
      </c>
      <c r="E6" s="4">
        <f t="shared" si="0"/>
        <v>162.80000000000001</v>
      </c>
      <c r="F6" s="4">
        <f>94.93*(6.5-0.3-0.1)-G6</f>
        <v>574.07300000000009</v>
      </c>
      <c r="G6" s="4">
        <f>2*2.5</f>
        <v>5</v>
      </c>
    </row>
    <row r="7" spans="1:7" x14ac:dyDescent="0.35">
      <c r="A7" s="3"/>
      <c r="B7" s="3" t="s">
        <v>10</v>
      </c>
      <c r="C7" s="4">
        <v>51.4</v>
      </c>
      <c r="D7" s="4" t="s">
        <v>14</v>
      </c>
      <c r="E7" s="4">
        <f t="shared" si="0"/>
        <v>51.4</v>
      </c>
      <c r="F7" s="4">
        <f>29.16*(3.8-0.3-0.1)-G7</f>
        <v>96.643999999999991</v>
      </c>
      <c r="G7" s="4">
        <f>1*2.5</f>
        <v>2.5</v>
      </c>
    </row>
    <row r="8" spans="1:7" x14ac:dyDescent="0.35">
      <c r="A8" s="3"/>
      <c r="B8" s="3" t="s">
        <v>11</v>
      </c>
      <c r="C8" s="4">
        <v>15.3</v>
      </c>
      <c r="D8" s="4">
        <f>3*(6.7-0.3)-G8</f>
        <v>16.700000000000003</v>
      </c>
      <c r="E8" s="4">
        <f t="shared" si="0"/>
        <v>15.3</v>
      </c>
      <c r="F8" s="4">
        <f>(16.18-3)*(6.5-0.3-0.1)-G8</f>
        <v>77.89800000000001</v>
      </c>
      <c r="G8" s="4">
        <f>1*2.5</f>
        <v>2.5</v>
      </c>
    </row>
    <row r="9" spans="1:7" x14ac:dyDescent="0.35">
      <c r="A9" s="5"/>
      <c r="B9" s="5" t="s">
        <v>12</v>
      </c>
      <c r="C9" s="6">
        <v>25.6</v>
      </c>
      <c r="D9" s="6">
        <f>3.2*(9.7-0.3)-G9</f>
        <v>27.58</v>
      </c>
      <c r="E9" s="6">
        <f t="shared" si="0"/>
        <v>25.6</v>
      </c>
      <c r="F9" s="6">
        <f>(22.37-3.2)*(9.5-0.3-0.1)-G9</f>
        <v>171.947</v>
      </c>
      <c r="G9" s="6">
        <f>1*2.5</f>
        <v>2.5</v>
      </c>
    </row>
  </sheetData>
  <pageMargins left="0.7" right="0.7" top="0.75" bottom="0.75" header="0.3" footer="0.3"/>
  <pageSetup paperSize="9" scale="73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BOQ</vt:lpstr>
      <vt:lpstr>Sheet1</vt:lpstr>
      <vt:lpstr>BOQ!Print_Area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2023-03-22T05:54:41Z</dcterms:created>
  <dcterms:modified xsi:type="dcterms:W3CDTF">2023-03-27T09:20:24Z</dcterms:modified>
</cp:coreProperties>
</file>